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rket Data\Price Data\"/>
    </mc:Choice>
  </mc:AlternateContent>
  <xr:revisionPtr revIDLastSave="0" documentId="13_ncr:1_{71FCDF57-BAEF-4489-8276-5A4732123D8D}" xr6:coauthVersionLast="47" xr6:coauthVersionMax="47" xr10:uidLastSave="{00000000-0000-0000-0000-000000000000}"/>
  <bookViews>
    <workbookView xWindow="28680" yWindow="-120" windowWidth="29040" windowHeight="15720" activeTab="1" xr2:uid="{1A3BCC8F-5BC6-44CC-AF21-C087B5E65DAF}"/>
  </bookViews>
  <sheets>
    <sheet name="SubSector Analysis" sheetId="3" r:id="rId1"/>
    <sheet name="Nifty 750 Analysis" sheetId="2" r:id="rId2"/>
    <sheet name="Price_Filter_19_11_2024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2" l="1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R37" i="2" s="1"/>
  <c r="AK38" i="2"/>
  <c r="AK39" i="2"/>
  <c r="AK40" i="2"/>
  <c r="AK41" i="2"/>
  <c r="AK42" i="2"/>
  <c r="AK43" i="2"/>
  <c r="AK44" i="2"/>
  <c r="AK45" i="2"/>
  <c r="AK46" i="2"/>
  <c r="AK47" i="2"/>
  <c r="AK48" i="2"/>
  <c r="AR48" i="2" s="1"/>
  <c r="AK49" i="2"/>
  <c r="AR49" i="2" s="1"/>
  <c r="AK50" i="2"/>
  <c r="AK51" i="2"/>
  <c r="AK52" i="2"/>
  <c r="AK53" i="2"/>
  <c r="AK54" i="2"/>
  <c r="AK55" i="2"/>
  <c r="AK56" i="2"/>
  <c r="AK57" i="2"/>
  <c r="AK58" i="2"/>
  <c r="AK59" i="2"/>
  <c r="AK60" i="2"/>
  <c r="AR60" i="2" s="1"/>
  <c r="AK61" i="2"/>
  <c r="AK62" i="2"/>
  <c r="AK63" i="2"/>
  <c r="AK64" i="2"/>
  <c r="AK65" i="2"/>
  <c r="AK66" i="2"/>
  <c r="AK67" i="2"/>
  <c r="AK68" i="2"/>
  <c r="AK69" i="2"/>
  <c r="AK70" i="2"/>
  <c r="AK71" i="2"/>
  <c r="AK72" i="2"/>
  <c r="AR72" i="2" s="1"/>
  <c r="AK73" i="2"/>
  <c r="AK74" i="2"/>
  <c r="AK75" i="2"/>
  <c r="AK76" i="2"/>
  <c r="AK77" i="2"/>
  <c r="AK78" i="2"/>
  <c r="AK79" i="2"/>
  <c r="AK80" i="2"/>
  <c r="AK81" i="2"/>
  <c r="AK82" i="2"/>
  <c r="AK83" i="2"/>
  <c r="AK84" i="2"/>
  <c r="AR84" i="2" s="1"/>
  <c r="AK85" i="2"/>
  <c r="AR85" i="2" s="1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R108" i="2" s="1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R120" i="2" s="1"/>
  <c r="AK121" i="2"/>
  <c r="AR121" i="2" s="1"/>
  <c r="AK122" i="2"/>
  <c r="AK123" i="2"/>
  <c r="AK124" i="2"/>
  <c r="AK125" i="2"/>
  <c r="AK126" i="2"/>
  <c r="AK127" i="2"/>
  <c r="AK128" i="2"/>
  <c r="AK129" i="2"/>
  <c r="AK130" i="2"/>
  <c r="AK131" i="2"/>
  <c r="AK132" i="2"/>
  <c r="AR132" i="2" s="1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R144" i="2" s="1"/>
  <c r="AK145" i="2"/>
  <c r="AR145" i="2" s="1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R157" i="2" s="1"/>
  <c r="AK158" i="2"/>
  <c r="AK159" i="2"/>
  <c r="AK160" i="2"/>
  <c r="AK161" i="2"/>
  <c r="AK162" i="2"/>
  <c r="AK163" i="2"/>
  <c r="AK164" i="2"/>
  <c r="AK165" i="2"/>
  <c r="AK166" i="2"/>
  <c r="AK167" i="2"/>
  <c r="AK168" i="2"/>
  <c r="AR168" i="2" s="1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R192" i="2" s="1"/>
  <c r="AK193" i="2"/>
  <c r="AR193" i="2" s="1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R205" i="2" s="1"/>
  <c r="AK206" i="2"/>
  <c r="AK207" i="2"/>
  <c r="AK208" i="2"/>
  <c r="AK209" i="2"/>
  <c r="AK210" i="2"/>
  <c r="AK211" i="2"/>
  <c r="AK212" i="2"/>
  <c r="AK213" i="2"/>
  <c r="AK214" i="2"/>
  <c r="AK215" i="2"/>
  <c r="AK216" i="2"/>
  <c r="AR216" i="2" s="1"/>
  <c r="AK217" i="2"/>
  <c r="AR217" i="2" s="1"/>
  <c r="AK218" i="2"/>
  <c r="AK219" i="2"/>
  <c r="AK220" i="2"/>
  <c r="AK221" i="2"/>
  <c r="AK222" i="2"/>
  <c r="AK223" i="2"/>
  <c r="AK224" i="2"/>
  <c r="AK225" i="2"/>
  <c r="AK226" i="2"/>
  <c r="AK227" i="2"/>
  <c r="AK228" i="2"/>
  <c r="AR228" i="2" s="1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R240" i="2" s="1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R253" i="2" s="1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R265" i="2" s="1"/>
  <c r="AK266" i="2"/>
  <c r="AK267" i="2"/>
  <c r="AK268" i="2"/>
  <c r="AK269" i="2"/>
  <c r="AK270" i="2"/>
  <c r="AK271" i="2"/>
  <c r="AK272" i="2"/>
  <c r="AK273" i="2"/>
  <c r="AK274" i="2"/>
  <c r="AK275" i="2"/>
  <c r="AK276" i="2"/>
  <c r="AR276" i="2" s="1"/>
  <c r="AK277" i="2"/>
  <c r="AR277" i="2" s="1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R312" i="2" s="1"/>
  <c r="AK313" i="2"/>
  <c r="AR313" i="2" s="1"/>
  <c r="AK314" i="2"/>
  <c r="AK315" i="2"/>
  <c r="AK316" i="2"/>
  <c r="AK317" i="2"/>
  <c r="AK318" i="2"/>
  <c r="AK319" i="2"/>
  <c r="AK320" i="2"/>
  <c r="AK321" i="2"/>
  <c r="AK322" i="2"/>
  <c r="AK323" i="2"/>
  <c r="AK324" i="2"/>
  <c r="AR324" i="2" s="1"/>
  <c r="AK325" i="2"/>
  <c r="AR325" i="2" s="1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R337" i="2" s="1"/>
  <c r="AK338" i="2"/>
  <c r="AK339" i="2"/>
  <c r="AK340" i="2"/>
  <c r="AK341" i="2"/>
  <c r="AK342" i="2"/>
  <c r="AK343" i="2"/>
  <c r="AK344" i="2"/>
  <c r="AK345" i="2"/>
  <c r="AK346" i="2"/>
  <c r="AK347" i="2"/>
  <c r="AK348" i="2"/>
  <c r="AR348" i="2" s="1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R360" i="2" s="1"/>
  <c r="AK361" i="2"/>
  <c r="AR361" i="2" s="1"/>
  <c r="AK362" i="2"/>
  <c r="AK363" i="2"/>
  <c r="AK364" i="2"/>
  <c r="AK365" i="2"/>
  <c r="AK366" i="2"/>
  <c r="AK367" i="2"/>
  <c r="AK368" i="2"/>
  <c r="AK369" i="2"/>
  <c r="AK370" i="2"/>
  <c r="AK371" i="2"/>
  <c r="AK372" i="2"/>
  <c r="AR372" i="2" s="1"/>
  <c r="AK373" i="2"/>
  <c r="AR373" i="2" s="1"/>
  <c r="AK374" i="2"/>
  <c r="AK375" i="2"/>
  <c r="AK376" i="2"/>
  <c r="AK377" i="2"/>
  <c r="AK378" i="2"/>
  <c r="AK379" i="2"/>
  <c r="AK380" i="2"/>
  <c r="AK381" i="2"/>
  <c r="AK382" i="2"/>
  <c r="AK383" i="2"/>
  <c r="AK384" i="2"/>
  <c r="AR384" i="2" s="1"/>
  <c r="AK385" i="2"/>
  <c r="AR385" i="2" s="1"/>
  <c r="AK386" i="2"/>
  <c r="AK387" i="2"/>
  <c r="AK388" i="2"/>
  <c r="AK389" i="2"/>
  <c r="AK390" i="2"/>
  <c r="AK391" i="2"/>
  <c r="AK392" i="2"/>
  <c r="AK393" i="2"/>
  <c r="AK394" i="2"/>
  <c r="AK395" i="2"/>
  <c r="AK396" i="2"/>
  <c r="AR396" i="2" s="1"/>
  <c r="AK397" i="2"/>
  <c r="AR397" i="2" s="1"/>
  <c r="AK398" i="2"/>
  <c r="AK399" i="2"/>
  <c r="AK400" i="2"/>
  <c r="AK401" i="2"/>
  <c r="AK402" i="2"/>
  <c r="AK403" i="2"/>
  <c r="AK404" i="2"/>
  <c r="AK405" i="2"/>
  <c r="AK406" i="2"/>
  <c r="AK407" i="2"/>
  <c r="AK408" i="2"/>
  <c r="AR408" i="2" s="1"/>
  <c r="AK409" i="2"/>
  <c r="AR409" i="2" s="1"/>
  <c r="AK410" i="2"/>
  <c r="AK411" i="2"/>
  <c r="AK412" i="2"/>
  <c r="AK413" i="2"/>
  <c r="AK414" i="2"/>
  <c r="AK415" i="2"/>
  <c r="AK416" i="2"/>
  <c r="AK417" i="2"/>
  <c r="AK418" i="2"/>
  <c r="AK419" i="2"/>
  <c r="AK420" i="2"/>
  <c r="AR420" i="2" s="1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R433" i="2" s="1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R445" i="2" s="1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R457" i="2" s="1"/>
  <c r="AK458" i="2"/>
  <c r="AK459" i="2"/>
  <c r="AK460" i="2"/>
  <c r="AK461" i="2"/>
  <c r="AK462" i="2"/>
  <c r="AK463" i="2"/>
  <c r="AK464" i="2"/>
  <c r="AK465" i="2"/>
  <c r="AK466" i="2"/>
  <c r="AK467" i="2"/>
  <c r="AK468" i="2"/>
  <c r="AR468" i="2" s="1"/>
  <c r="AK469" i="2"/>
  <c r="AR469" i="2" s="1"/>
  <c r="AK470" i="2"/>
  <c r="AK471" i="2"/>
  <c r="AK472" i="2"/>
  <c r="AK473" i="2"/>
  <c r="AK474" i="2"/>
  <c r="AK475" i="2"/>
  <c r="AK476" i="2"/>
  <c r="AK477" i="2"/>
  <c r="AK478" i="2"/>
  <c r="AK479" i="2"/>
  <c r="AK480" i="2"/>
  <c r="AR480" i="2" s="1"/>
  <c r="AK481" i="2"/>
  <c r="AR481" i="2" s="1"/>
  <c r="AK482" i="2"/>
  <c r="AK483" i="2"/>
  <c r="AK484" i="2"/>
  <c r="AK485" i="2"/>
  <c r="AK486" i="2"/>
  <c r="AK487" i="2"/>
  <c r="AK488" i="2"/>
  <c r="AK489" i="2"/>
  <c r="AK490" i="2"/>
  <c r="AK491" i="2"/>
  <c r="AK492" i="2"/>
  <c r="AR492" i="2" s="1"/>
  <c r="AK493" i="2"/>
  <c r="AR493" i="2" s="1"/>
  <c r="AK494" i="2"/>
  <c r="AK495" i="2"/>
  <c r="AK496" i="2"/>
  <c r="AK497" i="2"/>
  <c r="AK498" i="2"/>
  <c r="AK499" i="2"/>
  <c r="AK500" i="2"/>
  <c r="AK501" i="2"/>
  <c r="AK502" i="2"/>
  <c r="AK503" i="2"/>
  <c r="AK504" i="2"/>
  <c r="AR504" i="2" s="1"/>
  <c r="AK505" i="2"/>
  <c r="AR505" i="2" s="1"/>
  <c r="AK506" i="2"/>
  <c r="AK507" i="2"/>
  <c r="AK508" i="2"/>
  <c r="AK509" i="2"/>
  <c r="AK510" i="2"/>
  <c r="AK511" i="2"/>
  <c r="AK512" i="2"/>
  <c r="AK513" i="2"/>
  <c r="AK514" i="2"/>
  <c r="AK515" i="2"/>
  <c r="AK516" i="2"/>
  <c r="AR516" i="2" s="1"/>
  <c r="AK517" i="2"/>
  <c r="AR517" i="2" s="1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R540" i="2" s="1"/>
  <c r="AK541" i="2"/>
  <c r="AR541" i="2" s="1"/>
  <c r="AK542" i="2"/>
  <c r="AK543" i="2"/>
  <c r="AK544" i="2"/>
  <c r="AK545" i="2"/>
  <c r="AK546" i="2"/>
  <c r="AK547" i="2"/>
  <c r="AK548" i="2"/>
  <c r="AK549" i="2"/>
  <c r="AK550" i="2"/>
  <c r="AK551" i="2"/>
  <c r="AK552" i="2"/>
  <c r="AR552" i="2" s="1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R564" i="2" s="1"/>
  <c r="AK565" i="2"/>
  <c r="AR565" i="2" s="1"/>
  <c r="AK566" i="2"/>
  <c r="AK567" i="2"/>
  <c r="AK568" i="2"/>
  <c r="AK569" i="2"/>
  <c r="AK570" i="2"/>
  <c r="AK571" i="2"/>
  <c r="AK572" i="2"/>
  <c r="AK573" i="2"/>
  <c r="AK574" i="2"/>
  <c r="AK575" i="2"/>
  <c r="AK576" i="2"/>
  <c r="AR576" i="2" s="1"/>
  <c r="AK577" i="2"/>
  <c r="AR577" i="2" s="1"/>
  <c r="AK578" i="2"/>
  <c r="AK579" i="2"/>
  <c r="AK580" i="2"/>
  <c r="AK581" i="2"/>
  <c r="AK582" i="2"/>
  <c r="AK583" i="2"/>
  <c r="AK584" i="2"/>
  <c r="AK585" i="2"/>
  <c r="AK586" i="2"/>
  <c r="AK587" i="2"/>
  <c r="AK588" i="2"/>
  <c r="AR588" i="2" s="1"/>
  <c r="AK589" i="2"/>
  <c r="AR589" i="2" s="1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R601" i="2" s="1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R613" i="2" s="1"/>
  <c r="AK614" i="2"/>
  <c r="AK615" i="2"/>
  <c r="AK616" i="2"/>
  <c r="AK617" i="2"/>
  <c r="AK618" i="2"/>
  <c r="AK619" i="2"/>
  <c r="AK620" i="2"/>
  <c r="AK621" i="2"/>
  <c r="AK622" i="2"/>
  <c r="AK623" i="2"/>
  <c r="AK624" i="2"/>
  <c r="AR624" i="2" s="1"/>
  <c r="AK625" i="2"/>
  <c r="AR625" i="2" s="1"/>
  <c r="AK626" i="2"/>
  <c r="AK627" i="2"/>
  <c r="AK628" i="2"/>
  <c r="AK629" i="2"/>
  <c r="AK630" i="2"/>
  <c r="AK631" i="2"/>
  <c r="AK632" i="2"/>
  <c r="AK633" i="2"/>
  <c r="AK634" i="2"/>
  <c r="AK635" i="2"/>
  <c r="AK636" i="2"/>
  <c r="AR636" i="2" s="1"/>
  <c r="AK637" i="2"/>
  <c r="AR637" i="2" s="1"/>
  <c r="AK638" i="2"/>
  <c r="AK639" i="2"/>
  <c r="AK640" i="2"/>
  <c r="AK641" i="2"/>
  <c r="AK642" i="2"/>
  <c r="AK643" i="2"/>
  <c r="AK644" i="2"/>
  <c r="AK645" i="2"/>
  <c r="AK646" i="2"/>
  <c r="AK647" i="2"/>
  <c r="AK648" i="2"/>
  <c r="AR648" i="2" s="1"/>
  <c r="AK649" i="2"/>
  <c r="AR649" i="2" s="1"/>
  <c r="AK650" i="2"/>
  <c r="AK651" i="2"/>
  <c r="AK652" i="2"/>
  <c r="AK653" i="2"/>
  <c r="AK654" i="2"/>
  <c r="AK655" i="2"/>
  <c r="AK656" i="2"/>
  <c r="AK657" i="2"/>
  <c r="AK658" i="2"/>
  <c r="AK659" i="2"/>
  <c r="AK660" i="2"/>
  <c r="AR660" i="2" s="1"/>
  <c r="AK661" i="2"/>
  <c r="AR661" i="2" s="1"/>
  <c r="AK662" i="2"/>
  <c r="AK663" i="2"/>
  <c r="AK664" i="2"/>
  <c r="AK665" i="2"/>
  <c r="AK666" i="2"/>
  <c r="AK667" i="2"/>
  <c r="AK668" i="2"/>
  <c r="AK669" i="2"/>
  <c r="AK670" i="2"/>
  <c r="AK671" i="2"/>
  <c r="AK672" i="2"/>
  <c r="AR672" i="2" s="1"/>
  <c r="AK673" i="2"/>
  <c r="AR673" i="2" s="1"/>
  <c r="AK674" i="2"/>
  <c r="AK675" i="2"/>
  <c r="AK676" i="2"/>
  <c r="AK677" i="2"/>
  <c r="AK678" i="2"/>
  <c r="AK679" i="2"/>
  <c r="AK680" i="2"/>
  <c r="AK681" i="2"/>
  <c r="AK682" i="2"/>
  <c r="AK683" i="2"/>
  <c r="AK684" i="2"/>
  <c r="AR684" i="2" s="1"/>
  <c r="AK685" i="2"/>
  <c r="AR685" i="2" s="1"/>
  <c r="AK686" i="2"/>
  <c r="AK687" i="2"/>
  <c r="AK688" i="2"/>
  <c r="AK689" i="2"/>
  <c r="AK690" i="2"/>
  <c r="AK691" i="2"/>
  <c r="AK692" i="2"/>
  <c r="AK693" i="2"/>
  <c r="AK694" i="2"/>
  <c r="AK695" i="2"/>
  <c r="AK696" i="2"/>
  <c r="AR696" i="2" s="1"/>
  <c r="AK697" i="2"/>
  <c r="AR697" i="2" s="1"/>
  <c r="AK698" i="2"/>
  <c r="AK699" i="2"/>
  <c r="AK700" i="2"/>
  <c r="AK701" i="2"/>
  <c r="AK702" i="2"/>
  <c r="AK703" i="2"/>
  <c r="AK704" i="2"/>
  <c r="AK705" i="2"/>
  <c r="AK706" i="2"/>
  <c r="AK707" i="2"/>
  <c r="AK708" i="2"/>
  <c r="AR708" i="2" s="1"/>
  <c r="AK709" i="2"/>
  <c r="AR709" i="2" s="1"/>
  <c r="AK710" i="2"/>
  <c r="AK711" i="2"/>
  <c r="AK712" i="2"/>
  <c r="AK713" i="2"/>
  <c r="AK714" i="2"/>
  <c r="AK715" i="2"/>
  <c r="AK716" i="2"/>
  <c r="AK717" i="2"/>
  <c r="AK718" i="2"/>
  <c r="AK719" i="2"/>
  <c r="AK720" i="2"/>
  <c r="AR720" i="2" s="1"/>
  <c r="AK721" i="2"/>
  <c r="AR721" i="2" s="1"/>
  <c r="AK722" i="2"/>
  <c r="AK723" i="2"/>
  <c r="AK724" i="2"/>
  <c r="AK725" i="2"/>
  <c r="AK726" i="2"/>
  <c r="AK727" i="2"/>
  <c r="AK728" i="2"/>
  <c r="AK729" i="2"/>
  <c r="AK730" i="2"/>
  <c r="AK731" i="2"/>
  <c r="AK732" i="2"/>
  <c r="AR732" i="2" s="1"/>
  <c r="AK733" i="2"/>
  <c r="AR733" i="2" s="1"/>
  <c r="AK734" i="2"/>
  <c r="AK735" i="2"/>
  <c r="AK736" i="2"/>
  <c r="AK737" i="2"/>
  <c r="AK738" i="2"/>
  <c r="AR34" i="2"/>
  <c r="AR70" i="2"/>
  <c r="AR94" i="2"/>
  <c r="AR97" i="2"/>
  <c r="AR106" i="2"/>
  <c r="AR107" i="2"/>
  <c r="AR142" i="2"/>
  <c r="AR165" i="2"/>
  <c r="AR166" i="2"/>
  <c r="AR178" i="2"/>
  <c r="AR189" i="2"/>
  <c r="AR275" i="2"/>
  <c r="AR286" i="2"/>
  <c r="AR297" i="2"/>
  <c r="AR298" i="2"/>
  <c r="AR301" i="2"/>
  <c r="AR334" i="2"/>
  <c r="AR335" i="2"/>
  <c r="AR345" i="2"/>
  <c r="AR358" i="2"/>
  <c r="AR359" i="2"/>
  <c r="AR370" i="2"/>
  <c r="AR371" i="2"/>
  <c r="AR382" i="2"/>
  <c r="AR394" i="2"/>
  <c r="AR406" i="2"/>
  <c r="AR418" i="2"/>
  <c r="AR421" i="2"/>
  <c r="AR430" i="2"/>
  <c r="AR454" i="2"/>
  <c r="AR466" i="2"/>
  <c r="AR467" i="2"/>
  <c r="AR477" i="2"/>
  <c r="AR478" i="2"/>
  <c r="AR479" i="2"/>
  <c r="AR489" i="2"/>
  <c r="AR490" i="2"/>
  <c r="AR491" i="2"/>
  <c r="AR502" i="2"/>
  <c r="AR514" i="2"/>
  <c r="AR515" i="2"/>
  <c r="AR526" i="2"/>
  <c r="AR528" i="2"/>
  <c r="AR529" i="2"/>
  <c r="AR538" i="2"/>
  <c r="AR549" i="2"/>
  <c r="AR550" i="2"/>
  <c r="AR562" i="2"/>
  <c r="AR574" i="2"/>
  <c r="AR586" i="2"/>
  <c r="AR587" i="2"/>
  <c r="AR597" i="2"/>
  <c r="AR598" i="2"/>
  <c r="AR622" i="2"/>
  <c r="AR633" i="2"/>
  <c r="AR634" i="2"/>
  <c r="AR635" i="2"/>
  <c r="AR645" i="2"/>
  <c r="AR646" i="2"/>
  <c r="AR647" i="2"/>
  <c r="AR658" i="2"/>
  <c r="AR670" i="2"/>
  <c r="AR694" i="2"/>
  <c r="AR706" i="2"/>
  <c r="AR707" i="2"/>
  <c r="AR719" i="2"/>
  <c r="AR730" i="2"/>
  <c r="B6" i="3"/>
  <c r="E6" i="3" s="1"/>
  <c r="B13" i="3"/>
  <c r="D13" i="3" s="1"/>
  <c r="B42" i="3"/>
  <c r="B39" i="3"/>
  <c r="B41" i="3"/>
  <c r="B43" i="3"/>
  <c r="B20" i="3"/>
  <c r="F20" i="3" s="1"/>
  <c r="B22" i="3"/>
  <c r="F22" i="3" s="1"/>
  <c r="B33" i="3"/>
  <c r="D33" i="3" s="1"/>
  <c r="B44" i="3"/>
  <c r="B16" i="3"/>
  <c r="D16" i="3" s="1"/>
  <c r="B45" i="3"/>
  <c r="D45" i="3" s="1"/>
  <c r="B26" i="3"/>
  <c r="E26" i="3" s="1"/>
  <c r="B30" i="3"/>
  <c r="D30" i="3" s="1"/>
  <c r="B102" i="3"/>
  <c r="B36" i="3"/>
  <c r="B54" i="3"/>
  <c r="H54" i="3" s="1"/>
  <c r="B25" i="3"/>
  <c r="D25" i="3" s="1"/>
  <c r="B8" i="3"/>
  <c r="D8" i="3" s="1"/>
  <c r="B55" i="3"/>
  <c r="D55" i="3" s="1"/>
  <c r="B24" i="3"/>
  <c r="I24" i="3" s="1"/>
  <c r="B58" i="3"/>
  <c r="B35" i="3"/>
  <c r="D35" i="3" s="1"/>
  <c r="B10" i="3"/>
  <c r="D10" i="3" s="1"/>
  <c r="B19" i="3"/>
  <c r="E19" i="3" s="1"/>
  <c r="B57" i="3"/>
  <c r="G57" i="3" s="1"/>
  <c r="B40" i="3"/>
  <c r="D40" i="3" s="1"/>
  <c r="B11" i="3"/>
  <c r="B32" i="3"/>
  <c r="B27" i="3"/>
  <c r="H27" i="3" s="1"/>
  <c r="B7" i="3"/>
  <c r="H7" i="3" s="1"/>
  <c r="B15" i="3"/>
  <c r="G15" i="3" s="1"/>
  <c r="B5" i="3"/>
  <c r="D5" i="3" s="1"/>
  <c r="B4" i="3"/>
  <c r="B21" i="3"/>
  <c r="B71" i="3"/>
  <c r="D71" i="3" s="1"/>
  <c r="B46" i="3"/>
  <c r="E46" i="3" s="1"/>
  <c r="B53" i="3"/>
  <c r="E53" i="3" s="1"/>
  <c r="B34" i="3"/>
  <c r="B9" i="3"/>
  <c r="B37" i="3"/>
  <c r="B87" i="3"/>
  <c r="D87" i="3" s="1"/>
  <c r="B29" i="3"/>
  <c r="D29" i="3" s="1"/>
  <c r="B89" i="3"/>
  <c r="E89" i="3" s="1"/>
  <c r="B77" i="3"/>
  <c r="F77" i="3" s="1"/>
  <c r="B62" i="3"/>
  <c r="B90" i="3"/>
  <c r="D90" i="3" s="1"/>
  <c r="B31" i="3"/>
  <c r="D31" i="3" s="1"/>
  <c r="B107" i="3"/>
  <c r="E107" i="3" s="1"/>
  <c r="B112" i="3"/>
  <c r="F112" i="3" s="1"/>
  <c r="B48" i="3"/>
  <c r="D48" i="3" s="1"/>
  <c r="B17" i="3"/>
  <c r="B18" i="3"/>
  <c r="B63" i="3"/>
  <c r="D63" i="3" s="1"/>
  <c r="B79" i="3"/>
  <c r="D79" i="3" s="1"/>
  <c r="B49" i="3"/>
  <c r="E49" i="3" s="1"/>
  <c r="B47" i="3"/>
  <c r="F47" i="3" s="1"/>
  <c r="B59" i="3"/>
  <c r="B69" i="3"/>
  <c r="B91" i="3"/>
  <c r="D91" i="3" s="1"/>
  <c r="B70" i="3"/>
  <c r="E70" i="3" s="1"/>
  <c r="B82" i="3"/>
  <c r="G82" i="3" s="1"/>
  <c r="B2" i="3"/>
  <c r="D2" i="3" s="1"/>
  <c r="B60" i="3"/>
  <c r="B28" i="3"/>
  <c r="B109" i="3"/>
  <c r="F109" i="3" s="1"/>
  <c r="B56" i="3"/>
  <c r="D56" i="3" s="1"/>
  <c r="B103" i="3"/>
  <c r="E103" i="3" s="1"/>
  <c r="B78" i="3"/>
  <c r="I78" i="3" s="1"/>
  <c r="B86" i="3"/>
  <c r="B67" i="3"/>
  <c r="B65" i="3"/>
  <c r="D65" i="3" s="1"/>
  <c r="B23" i="3"/>
  <c r="D23" i="3" s="1"/>
  <c r="B3" i="3"/>
  <c r="G3" i="3" s="1"/>
  <c r="B68" i="3"/>
  <c r="B14" i="3"/>
  <c r="B72" i="3"/>
  <c r="B38" i="3"/>
  <c r="D38" i="3" s="1"/>
  <c r="B98" i="3"/>
  <c r="D98" i="3" s="1"/>
  <c r="B85" i="3"/>
  <c r="G85" i="3" s="1"/>
  <c r="B66" i="3"/>
  <c r="F66" i="3" s="1"/>
  <c r="B92" i="3"/>
  <c r="B50" i="3"/>
  <c r="B80" i="3"/>
  <c r="H80" i="3" s="1"/>
  <c r="B93" i="3"/>
  <c r="D93" i="3" s="1"/>
  <c r="B75" i="3"/>
  <c r="D75" i="3" s="1"/>
  <c r="B64" i="3"/>
  <c r="D64" i="3" s="1"/>
  <c r="B61" i="3"/>
  <c r="B88" i="3"/>
  <c r="B83" i="3"/>
  <c r="D83" i="3" s="1"/>
  <c r="B73" i="3"/>
  <c r="B94" i="3"/>
  <c r="D94" i="3" s="1"/>
  <c r="B76" i="3"/>
  <c r="I76" i="3" s="1"/>
  <c r="B84" i="3"/>
  <c r="I84" i="3" s="1"/>
  <c r="B95" i="3"/>
  <c r="D95" i="3" s="1"/>
  <c r="B108" i="3"/>
  <c r="D108" i="3" s="1"/>
  <c r="B113" i="3"/>
  <c r="G113" i="3" s="1"/>
  <c r="B96" i="3"/>
  <c r="E96" i="3" s="1"/>
  <c r="B97" i="3"/>
  <c r="D97" i="3" s="1"/>
  <c r="B114" i="3"/>
  <c r="B106" i="3"/>
  <c r="B81" i="3"/>
  <c r="D81" i="3" s="1"/>
  <c r="B12" i="3"/>
  <c r="D12" i="3" s="1"/>
  <c r="B110" i="3"/>
  <c r="E110" i="3" s="1"/>
  <c r="B74" i="3"/>
  <c r="D74" i="3" s="1"/>
  <c r="B115" i="3"/>
  <c r="B104" i="3"/>
  <c r="B116" i="3"/>
  <c r="D116" i="3" s="1"/>
  <c r="B99" i="3"/>
  <c r="D99" i="3" s="1"/>
  <c r="B51" i="3"/>
  <c r="E51" i="3" s="1"/>
  <c r="B117" i="3"/>
  <c r="D117" i="3" s="1"/>
  <c r="B100" i="3"/>
  <c r="B52" i="3"/>
  <c r="B105" i="3"/>
  <c r="H105" i="3" s="1"/>
  <c r="B118" i="3"/>
  <c r="F118" i="3" s="1"/>
  <c r="B119" i="3"/>
  <c r="D119" i="3" s="1"/>
  <c r="B120" i="3"/>
  <c r="F120" i="3" s="1"/>
  <c r="B111" i="3"/>
  <c r="B121" i="3"/>
  <c r="B122" i="3"/>
  <c r="D122" i="3" s="1"/>
  <c r="B123" i="3"/>
  <c r="D123" i="3" s="1"/>
  <c r="B124" i="3"/>
  <c r="G124" i="3" s="1"/>
  <c r="B101" i="3"/>
  <c r="B125" i="3"/>
  <c r="B126" i="3"/>
  <c r="AQ635" i="2"/>
  <c r="AQ502" i="2"/>
  <c r="AQ442" i="2"/>
  <c r="AQ107" i="2"/>
  <c r="AQ213" i="2"/>
  <c r="AQ377" i="2"/>
  <c r="AQ304" i="2"/>
  <c r="AQ306" i="2"/>
  <c r="AQ516" i="2"/>
  <c r="AQ592" i="2"/>
  <c r="AQ196" i="2"/>
  <c r="AQ319" i="2"/>
  <c r="AQ120" i="2"/>
  <c r="AQ632" i="2"/>
  <c r="AQ183" i="2"/>
  <c r="AQ49" i="2"/>
  <c r="AQ392" i="2"/>
  <c r="AQ549" i="2"/>
  <c r="AQ618" i="2"/>
  <c r="AQ397" i="2"/>
  <c r="AQ428" i="2"/>
  <c r="AQ354" i="2"/>
  <c r="AQ379" i="2"/>
  <c r="AQ249" i="2"/>
  <c r="AQ512" i="2"/>
  <c r="AQ546" i="2"/>
  <c r="AQ303" i="2"/>
  <c r="AQ168" i="2"/>
  <c r="AQ97" i="2"/>
  <c r="AQ602" i="2"/>
  <c r="AQ390" i="2"/>
  <c r="AQ698" i="2"/>
  <c r="AQ707" i="2"/>
  <c r="AQ151" i="2"/>
  <c r="AQ73" i="2"/>
  <c r="AQ374" i="2"/>
  <c r="AQ19" i="2"/>
  <c r="AQ460" i="2"/>
  <c r="AQ656" i="2"/>
  <c r="AQ445" i="2"/>
  <c r="AQ128" i="2"/>
  <c r="AQ79" i="2"/>
  <c r="AQ443" i="2"/>
  <c r="AQ343" i="2"/>
  <c r="AQ228" i="2"/>
  <c r="AQ378" i="2"/>
  <c r="AQ483" i="2"/>
  <c r="AQ499" i="2"/>
  <c r="AQ595" i="2"/>
  <c r="AQ348" i="2"/>
  <c r="AQ358" i="2"/>
  <c r="AQ326" i="2"/>
  <c r="AQ224" i="2"/>
  <c r="AQ269" i="2"/>
  <c r="AQ164" i="2"/>
  <c r="AQ448" i="2"/>
  <c r="AQ427" i="2"/>
  <c r="AQ494" i="2"/>
  <c r="AQ406" i="2"/>
  <c r="AQ296" i="2"/>
  <c r="AQ261" i="2"/>
  <c r="AQ178" i="2"/>
  <c r="AQ458" i="2"/>
  <c r="AQ305" i="2"/>
  <c r="AQ285" i="2"/>
  <c r="AQ380" i="2"/>
  <c r="AQ116" i="2"/>
  <c r="AQ293" i="2"/>
  <c r="AQ341" i="2"/>
  <c r="AQ509" i="2"/>
  <c r="AQ404" i="2"/>
  <c r="AQ541" i="2"/>
  <c r="AQ133" i="2"/>
  <c r="AQ165" i="2"/>
  <c r="AQ382" i="2"/>
  <c r="AQ106" i="2"/>
  <c r="AQ64" i="2"/>
  <c r="AQ207" i="2"/>
  <c r="AQ38" i="2"/>
  <c r="AQ182" i="2"/>
  <c r="AQ159" i="2"/>
  <c r="AQ630" i="2"/>
  <c r="AQ372" i="2"/>
  <c r="AQ336" i="2"/>
  <c r="AQ543" i="2"/>
  <c r="AQ121" i="2"/>
  <c r="AQ519" i="2"/>
  <c r="AQ384" i="2"/>
  <c r="AQ235" i="2"/>
  <c r="AQ297" i="2"/>
  <c r="AQ101" i="2"/>
  <c r="AQ42" i="2"/>
  <c r="AQ470" i="2"/>
  <c r="AQ415" i="2"/>
  <c r="AQ321" i="2"/>
  <c r="AQ330" i="2"/>
  <c r="AQ99" i="2"/>
  <c r="AQ157" i="2"/>
  <c r="AQ398" i="2"/>
  <c r="AQ649" i="2"/>
  <c r="AQ174" i="2"/>
  <c r="AQ30" i="2"/>
  <c r="AQ665" i="2"/>
  <c r="AQ248" i="2"/>
  <c r="AQ25" i="2"/>
  <c r="AQ394" i="2"/>
  <c r="AQ478" i="2"/>
  <c r="AQ364" i="2"/>
  <c r="AQ40" i="2"/>
  <c r="AQ657" i="2"/>
  <c r="AQ342" i="2"/>
  <c r="AQ324" i="2"/>
  <c r="AQ50" i="2"/>
  <c r="AQ459" i="2"/>
  <c r="AQ20" i="2"/>
  <c r="AQ345" i="2"/>
  <c r="AQ80" i="2"/>
  <c r="AQ307" i="2"/>
  <c r="AQ125" i="2"/>
  <c r="AQ721" i="2"/>
  <c r="AQ216" i="2"/>
  <c r="AQ547" i="2"/>
  <c r="AQ322" i="2"/>
  <c r="AQ88" i="2"/>
  <c r="AQ385" i="2"/>
  <c r="AQ329" i="2"/>
  <c r="AQ626" i="2"/>
  <c r="AQ340" i="2"/>
  <c r="AQ8" i="2"/>
  <c r="AQ294" i="2"/>
  <c r="AQ180" i="2"/>
  <c r="AQ388" i="2"/>
  <c r="AQ138" i="2"/>
  <c r="AQ195" i="2"/>
  <c r="AQ360" i="2"/>
  <c r="AQ620" i="2"/>
  <c r="AQ220" i="2"/>
  <c r="AQ663" i="2"/>
  <c r="AQ310" i="2"/>
  <c r="AQ408" i="2"/>
  <c r="AQ678" i="2"/>
  <c r="AQ17" i="2"/>
  <c r="AQ365" i="2"/>
  <c r="AQ352" i="2"/>
  <c r="AQ409" i="2"/>
  <c r="AQ588" i="2"/>
  <c r="AQ90" i="2"/>
  <c r="AQ484" i="2"/>
  <c r="AQ435" i="2"/>
  <c r="AQ518" i="2"/>
  <c r="AQ236" i="2"/>
  <c r="AQ135" i="2"/>
  <c r="AQ675" i="2"/>
  <c r="AQ480" i="2"/>
  <c r="AQ21" i="2"/>
  <c r="AQ177" i="2"/>
  <c r="AQ544" i="2"/>
  <c r="AQ439" i="2"/>
  <c r="AQ273" i="2"/>
  <c r="AQ209" i="2"/>
  <c r="AQ449" i="2"/>
  <c r="AQ226" i="2"/>
  <c r="AQ467" i="2"/>
  <c r="AQ59" i="2"/>
  <c r="AQ465" i="2"/>
  <c r="AQ633" i="2"/>
  <c r="AQ258" i="2"/>
  <c r="AQ508" i="2"/>
  <c r="AQ134" i="2"/>
  <c r="AQ399" i="2"/>
  <c r="AQ68" i="2"/>
  <c r="AQ51" i="2"/>
  <c r="AQ218" i="2"/>
  <c r="AQ539" i="2"/>
  <c r="AQ730" i="2"/>
  <c r="AQ521" i="2"/>
  <c r="AQ639" i="2"/>
  <c r="AQ14" i="2"/>
  <c r="AQ536" i="2"/>
  <c r="AQ634" i="2"/>
  <c r="AQ551" i="2"/>
  <c r="AQ643" i="2"/>
  <c r="AQ298" i="2"/>
  <c r="AQ684" i="2"/>
  <c r="AQ623" i="2"/>
  <c r="AQ472" i="2"/>
  <c r="AQ417" i="2"/>
  <c r="AQ53" i="2"/>
  <c r="AQ642" i="2"/>
  <c r="AQ170" i="2"/>
  <c r="AQ202" i="2"/>
  <c r="AQ584" i="2"/>
  <c r="AQ504" i="2"/>
  <c r="AQ39" i="2"/>
  <c r="AQ355" i="2"/>
  <c r="AQ214" i="2"/>
  <c r="AQ45" i="2"/>
  <c r="AQ312" i="2"/>
  <c r="AQ328" i="2"/>
  <c r="AQ613" i="2"/>
  <c r="AQ598" i="2"/>
  <c r="AQ666" i="2"/>
  <c r="AQ599" i="2"/>
  <c r="AQ438" i="2"/>
  <c r="AQ430" i="2"/>
  <c r="AQ229" i="2"/>
  <c r="AQ421" i="2"/>
  <c r="AQ274" i="2"/>
  <c r="AQ654" i="2"/>
  <c r="AQ485" i="2"/>
  <c r="AQ60" i="2"/>
  <c r="AQ55" i="2"/>
  <c r="AQ645" i="2"/>
  <c r="AQ5" i="2"/>
  <c r="AQ156" i="2"/>
  <c r="AQ391" i="2"/>
  <c r="AQ514" i="2"/>
  <c r="AQ265" i="2"/>
  <c r="AQ175" i="2"/>
  <c r="AQ517" i="2"/>
  <c r="AQ267" i="2"/>
  <c r="AQ520" i="2"/>
  <c r="AQ245" i="2"/>
  <c r="AQ179" i="2"/>
  <c r="AQ333" i="2"/>
  <c r="AQ381" i="2"/>
  <c r="AQ189" i="2"/>
  <c r="AQ275" i="2"/>
  <c r="AQ81" i="2"/>
  <c r="AQ349" i="2"/>
  <c r="AQ230" i="2"/>
  <c r="AQ674" i="2"/>
  <c r="AQ33" i="2"/>
  <c r="AQ510" i="2"/>
  <c r="AQ506" i="2"/>
  <c r="AQ346" i="2"/>
  <c r="AQ78" i="2"/>
  <c r="AQ18" i="2"/>
  <c r="AQ22" i="2"/>
  <c r="AQ689" i="2"/>
  <c r="AQ331" i="2"/>
  <c r="AQ420" i="2"/>
  <c r="AQ490" i="2"/>
  <c r="AQ464" i="2"/>
  <c r="AQ154" i="2"/>
  <c r="AQ103" i="2"/>
  <c r="AQ46" i="2"/>
  <c r="AQ603" i="2"/>
  <c r="AQ359" i="2"/>
  <c r="AQ414" i="2"/>
  <c r="AQ124" i="2"/>
  <c r="AQ601" i="2"/>
  <c r="AQ482" i="2"/>
  <c r="AQ56" i="2"/>
  <c r="AQ433" i="2"/>
  <c r="AQ423" i="2"/>
  <c r="AQ335" i="2"/>
  <c r="AQ243" i="2"/>
  <c r="AQ578" i="2"/>
  <c r="AQ413" i="2"/>
  <c r="AQ501" i="2"/>
  <c r="AQ573" i="2"/>
  <c r="AQ714" i="2"/>
  <c r="AQ696" i="2"/>
  <c r="AQ473" i="2"/>
  <c r="AQ166" i="2"/>
  <c r="AQ114" i="2"/>
  <c r="AQ65" i="2"/>
  <c r="AQ434" i="2"/>
  <c r="AQ429" i="2"/>
  <c r="AQ416" i="2"/>
  <c r="AQ71" i="2"/>
  <c r="AQ263" i="2"/>
  <c r="AQ395" i="2"/>
  <c r="AQ697" i="2"/>
  <c r="AQ559" i="2"/>
  <c r="AQ363" i="2"/>
  <c r="AQ481" i="2"/>
  <c r="AQ498" i="2"/>
  <c r="AQ524" i="2"/>
  <c r="AQ34" i="2"/>
  <c r="AQ533" i="2"/>
  <c r="AQ129" i="2"/>
  <c r="AQ24" i="2"/>
  <c r="AQ199" i="2"/>
  <c r="AQ431" i="2"/>
  <c r="AQ370" i="2"/>
  <c r="AQ437" i="2"/>
  <c r="AQ403" i="2"/>
  <c r="AQ155" i="2"/>
  <c r="AQ131" i="2"/>
  <c r="AQ52" i="2"/>
  <c r="AQ479" i="2"/>
  <c r="AQ597" i="2"/>
  <c r="AQ653" i="2"/>
  <c r="AQ69" i="2"/>
  <c r="AQ146" i="2"/>
  <c r="AQ98" i="2"/>
  <c r="AQ148" i="2"/>
  <c r="AQ137" i="2"/>
  <c r="AQ325" i="2"/>
  <c r="AQ725" i="2"/>
  <c r="AQ353" i="2"/>
  <c r="AQ173" i="2"/>
  <c r="AQ4" i="2"/>
  <c r="AQ219" i="2"/>
  <c r="AQ85" i="2"/>
  <c r="AQ184" i="2"/>
  <c r="AQ493" i="2"/>
  <c r="AQ553" i="2"/>
  <c r="AQ685" i="2"/>
  <c r="AQ82" i="2"/>
  <c r="AQ338" i="2"/>
  <c r="AQ223" i="2"/>
  <c r="AQ456" i="2"/>
  <c r="AQ241" i="2"/>
  <c r="AQ563" i="2"/>
  <c r="AQ139" i="2"/>
  <c r="AQ31" i="2"/>
  <c r="AQ152" i="2"/>
  <c r="AQ3" i="2"/>
  <c r="AQ362" i="2"/>
  <c r="AQ308" i="2"/>
  <c r="AQ117" i="2"/>
  <c r="AQ126" i="2"/>
  <c r="AQ624" i="2"/>
  <c r="AQ266" i="2"/>
  <c r="AQ652" i="2"/>
  <c r="AQ242" i="2"/>
  <c r="AQ91" i="2"/>
  <c r="AQ579" i="2"/>
  <c r="AQ461" i="2"/>
  <c r="AQ140" i="2"/>
  <c r="AQ334" i="2"/>
  <c r="AQ181" i="2"/>
  <c r="AQ54" i="2"/>
  <c r="AQ57" i="2"/>
  <c r="AQ469" i="2"/>
  <c r="AQ522" i="2"/>
  <c r="AQ537" i="2"/>
  <c r="AQ2" i="2"/>
  <c r="AQ511" i="2"/>
  <c r="AQ158" i="2"/>
  <c r="AQ197" i="2"/>
  <c r="AQ153" i="2"/>
  <c r="AQ545" i="2"/>
  <c r="AQ621" i="2"/>
  <c r="AQ122" i="2"/>
  <c r="AQ191" i="2"/>
  <c r="AQ41" i="2"/>
  <c r="AQ625" i="2"/>
  <c r="AQ283" i="2"/>
  <c r="AQ119" i="2"/>
  <c r="AQ36" i="2"/>
  <c r="AQ314" i="2"/>
  <c r="AQ410" i="2"/>
  <c r="AQ313" i="2"/>
  <c r="AQ141" i="2"/>
  <c r="AQ92" i="2"/>
  <c r="AQ627" i="2"/>
  <c r="AQ143" i="2"/>
  <c r="AQ692" i="2"/>
  <c r="AQ440" i="2"/>
  <c r="AQ186" i="2"/>
  <c r="AQ455" i="2"/>
  <c r="AQ187" i="2"/>
  <c r="AQ225" i="2"/>
  <c r="AQ495" i="2"/>
  <c r="AQ63" i="2"/>
  <c r="AQ27" i="2"/>
  <c r="AQ709" i="2"/>
  <c r="AQ109" i="2"/>
  <c r="AQ149" i="2"/>
  <c r="AQ389" i="2"/>
  <c r="AQ271" i="2"/>
  <c r="AQ11" i="2"/>
  <c r="AQ74" i="2"/>
  <c r="AQ113" i="2"/>
  <c r="AQ732" i="2"/>
  <c r="AQ572" i="2"/>
  <c r="AQ523" i="2"/>
  <c r="AQ86" i="2"/>
  <c r="AQ257" i="2"/>
  <c r="AQ606" i="2"/>
  <c r="AQ475" i="2"/>
  <c r="AQ104" i="2"/>
  <c r="AQ205" i="2"/>
  <c r="AQ500" i="2"/>
  <c r="AQ162" i="2"/>
  <c r="AQ457" i="2"/>
  <c r="AQ302" i="2"/>
  <c r="AQ436" i="2"/>
  <c r="AQ67" i="2"/>
  <c r="AQ286" i="2"/>
  <c r="AQ48" i="2"/>
  <c r="AQ144" i="2"/>
  <c r="AQ424" i="2"/>
  <c r="AQ576" i="2"/>
  <c r="AQ32" i="2"/>
  <c r="AQ557" i="2"/>
  <c r="AQ15" i="2"/>
  <c r="AQ347" i="2"/>
  <c r="AQ366" i="2"/>
  <c r="AQ565" i="2"/>
  <c r="AQ688" i="2"/>
  <c r="AQ233" i="2"/>
  <c r="AQ13" i="2"/>
  <c r="AQ646" i="2"/>
  <c r="AQ7" i="2"/>
  <c r="AQ706" i="2"/>
  <c r="AQ160" i="2"/>
  <c r="AQ672" i="2"/>
  <c r="AQ130" i="2"/>
  <c r="AQ528" i="2"/>
  <c r="AQ276" i="2"/>
  <c r="AQ655" i="2"/>
  <c r="AQ580" i="2"/>
  <c r="AQ488" i="2"/>
  <c r="AQ471" i="2"/>
  <c r="AQ316" i="2"/>
  <c r="AQ673" i="2"/>
  <c r="AQ240" i="2"/>
  <c r="AQ452" i="2"/>
  <c r="AQ29" i="2"/>
  <c r="AQ212" i="2"/>
  <c r="AQ412" i="2"/>
  <c r="AQ123" i="2"/>
  <c r="AQ227" i="2"/>
  <c r="AQ16" i="2"/>
  <c r="AQ450" i="2"/>
  <c r="AQ206" i="2"/>
  <c r="AQ609" i="2"/>
  <c r="AQ83" i="2"/>
  <c r="AQ172" i="2"/>
  <c r="AQ327" i="2"/>
  <c r="AQ357" i="2"/>
  <c r="AQ37" i="2"/>
  <c r="AQ726" i="2"/>
  <c r="AQ538" i="2"/>
  <c r="AQ6" i="2"/>
  <c r="AQ203" i="2"/>
  <c r="AQ393" i="2"/>
  <c r="AQ142" i="2"/>
  <c r="AQ284" i="2"/>
  <c r="AQ658" i="2"/>
  <c r="AQ288" i="2"/>
  <c r="AQ581" i="2"/>
  <c r="AQ505" i="2"/>
  <c r="AQ401" i="2"/>
  <c r="AQ89" i="2"/>
  <c r="AQ695" i="2"/>
  <c r="AQ664" i="2"/>
  <c r="AQ614" i="2"/>
  <c r="AQ115" i="2"/>
  <c r="AQ9" i="2"/>
  <c r="AQ190" i="2"/>
  <c r="AQ532" i="2"/>
  <c r="AQ660" i="2"/>
  <c r="AQ534" i="2"/>
  <c r="AQ255" i="2"/>
  <c r="AQ10" i="2"/>
  <c r="AQ585" i="2"/>
  <c r="AQ12" i="2"/>
  <c r="AQ244" i="2"/>
  <c r="AQ386" i="2"/>
  <c r="AQ507" i="2"/>
  <c r="AQ111" i="2"/>
  <c r="AQ682" i="2"/>
  <c r="AQ110" i="2"/>
  <c r="AQ466" i="2"/>
  <c r="AQ531" i="2"/>
  <c r="AQ169" i="2"/>
  <c r="AQ279" i="2"/>
  <c r="AQ661" i="2"/>
  <c r="AQ628" i="2"/>
  <c r="AQ84" i="2"/>
  <c r="AQ23" i="2"/>
  <c r="AQ150" i="2"/>
  <c r="AQ221" i="2"/>
  <c r="AQ418" i="2"/>
  <c r="AQ337" i="2"/>
  <c r="AQ264" i="2"/>
  <c r="AQ453" i="2"/>
  <c r="AQ289" i="2"/>
  <c r="AQ487" i="2"/>
  <c r="AQ163" i="2"/>
  <c r="AQ252" i="2"/>
  <c r="AQ722" i="2"/>
  <c r="AQ167" i="2"/>
  <c r="AQ351" i="2"/>
  <c r="AQ272" i="2"/>
  <c r="AQ724" i="2"/>
  <c r="AQ282" i="2"/>
  <c r="AQ280" i="2"/>
  <c r="AQ668" i="2"/>
  <c r="AQ548" i="2"/>
  <c r="AQ94" i="2"/>
  <c r="AQ647" i="2"/>
  <c r="AQ35" i="2"/>
  <c r="AQ251" i="2"/>
  <c r="AQ552" i="2"/>
  <c r="AQ277" i="2"/>
  <c r="AQ361" i="2"/>
  <c r="AQ237" i="2"/>
  <c r="AQ670" i="2"/>
  <c r="AQ28" i="2"/>
  <c r="AQ136" i="2"/>
  <c r="AQ640" i="2"/>
  <c r="AQ616" i="2"/>
  <c r="AQ593" i="2"/>
  <c r="AQ719" i="2"/>
  <c r="AQ396" i="2"/>
  <c r="AQ612" i="2"/>
  <c r="AQ300" i="2"/>
  <c r="AQ253" i="2"/>
  <c r="AQ246" i="2"/>
  <c r="AQ530" i="2"/>
  <c r="AQ75" i="2"/>
  <c r="AQ723" i="2"/>
  <c r="AQ716" i="2"/>
  <c r="AQ701" i="2"/>
  <c r="AQ66" i="2"/>
  <c r="AQ561" i="2"/>
  <c r="AQ566" i="2"/>
  <c r="AQ311" i="2"/>
  <c r="AQ339" i="2"/>
  <c r="AQ477" i="2"/>
  <c r="AQ332" i="2"/>
  <c r="AQ583" i="2"/>
  <c r="AQ383" i="2"/>
  <c r="AQ43" i="2"/>
  <c r="AQ47" i="2"/>
  <c r="AQ256" i="2"/>
  <c r="AQ58" i="2"/>
  <c r="AQ368" i="2"/>
  <c r="AQ638" i="2"/>
  <c r="AQ607" i="2"/>
  <c r="AQ515" i="2"/>
  <c r="AQ558" i="2"/>
  <c r="AQ676" i="2"/>
  <c r="AQ591" i="2"/>
  <c r="AQ211" i="2"/>
  <c r="AQ185" i="2"/>
  <c r="AQ447" i="2"/>
  <c r="AQ198" i="2"/>
  <c r="AQ367" i="2"/>
  <c r="AQ540" i="2"/>
  <c r="AQ234" i="2"/>
  <c r="AQ281" i="2"/>
  <c r="AQ323" i="2"/>
  <c r="AQ569" i="2"/>
  <c r="AQ542" i="2"/>
  <c r="AQ699" i="2"/>
  <c r="AQ446" i="2"/>
  <c r="AQ577" i="2"/>
  <c r="AQ451" i="2"/>
  <c r="AQ26" i="2"/>
  <c r="AQ720" i="2"/>
  <c r="AQ238" i="2"/>
  <c r="AQ405" i="2"/>
  <c r="AQ468" i="2"/>
  <c r="AQ87" i="2"/>
  <c r="AQ44" i="2"/>
  <c r="AQ589" i="2"/>
  <c r="AQ70" i="2"/>
  <c r="AQ560" i="2"/>
  <c r="AQ444" i="2"/>
  <c r="AQ254" i="2"/>
  <c r="AQ568" i="2"/>
  <c r="AQ600" i="2"/>
  <c r="AQ371" i="2"/>
  <c r="AQ171" i="2"/>
  <c r="AQ320" i="2"/>
  <c r="AQ733" i="2"/>
  <c r="AQ422" i="2"/>
  <c r="AQ636" i="2"/>
  <c r="AQ200" i="2"/>
  <c r="AQ350" i="2"/>
  <c r="AQ112" i="2"/>
  <c r="AQ61" i="2"/>
  <c r="AQ586" i="2"/>
  <c r="AQ127" i="2"/>
  <c r="AQ527" i="2"/>
  <c r="AQ426" i="2"/>
  <c r="AQ105" i="2"/>
  <c r="AQ567" i="2"/>
  <c r="AQ102" i="2"/>
  <c r="AQ704" i="2"/>
  <c r="AQ204" i="2"/>
  <c r="AQ176" i="2"/>
  <c r="AQ669" i="2"/>
  <c r="AQ610" i="2"/>
  <c r="AQ679" i="2"/>
  <c r="AQ462" i="2"/>
  <c r="AQ72" i="2"/>
  <c r="AQ260" i="2"/>
  <c r="AQ574" i="2"/>
  <c r="AQ671" i="2"/>
  <c r="AQ570" i="2"/>
  <c r="AQ489" i="2"/>
  <c r="AQ100" i="2"/>
  <c r="AQ432" i="2"/>
  <c r="AQ356" i="2"/>
  <c r="AQ425" i="2"/>
  <c r="AQ201" i="2"/>
  <c r="AQ407" i="2"/>
  <c r="AQ270" i="2"/>
  <c r="AQ373" i="2"/>
  <c r="AQ317" i="2"/>
  <c r="AQ513" i="2"/>
  <c r="AQ644" i="2"/>
  <c r="AQ62" i="2"/>
  <c r="AQ247" i="2"/>
  <c r="AQ192" i="2"/>
  <c r="AQ622" i="2"/>
  <c r="AQ615" i="2"/>
  <c r="AQ605" i="2"/>
  <c r="AQ309" i="2"/>
  <c r="AQ650" i="2"/>
  <c r="AQ161" i="2"/>
  <c r="AQ712" i="2"/>
  <c r="AQ582" i="2"/>
  <c r="AQ526" i="2"/>
  <c r="AQ108" i="2"/>
  <c r="AQ76" i="2"/>
  <c r="AQ208" i="2"/>
  <c r="AQ662" i="2"/>
  <c r="AQ375" i="2"/>
  <c r="AQ95" i="2"/>
  <c r="AQ708" i="2"/>
  <c r="AQ619" i="2"/>
  <c r="AQ715" i="2"/>
  <c r="AQ718" i="2"/>
  <c r="AQ145" i="2"/>
  <c r="AQ717" i="2"/>
  <c r="AQ463" i="2"/>
  <c r="AQ217" i="2"/>
  <c r="AQ232" i="2"/>
  <c r="AQ419" i="2"/>
  <c r="AQ659" i="2"/>
  <c r="AQ132" i="2"/>
  <c r="AQ77" i="2"/>
  <c r="AQ290" i="2"/>
  <c r="AQ215" i="2"/>
  <c r="AQ295" i="2"/>
  <c r="AQ604" i="2"/>
  <c r="AQ648" i="2"/>
  <c r="AQ611" i="2"/>
  <c r="AQ250" i="2"/>
  <c r="AQ737" i="2"/>
  <c r="AQ118" i="2"/>
  <c r="AQ291" i="2"/>
  <c r="AQ608" i="2"/>
  <c r="AQ554" i="2"/>
  <c r="AQ387" i="2"/>
  <c r="AQ596" i="2"/>
  <c r="AQ683" i="2"/>
  <c r="AQ736" i="2"/>
  <c r="AQ210" i="2"/>
  <c r="AQ491" i="2"/>
  <c r="AQ492" i="2"/>
  <c r="AQ555" i="2"/>
  <c r="AQ486" i="2"/>
  <c r="AQ93" i="2"/>
  <c r="AQ496" i="2"/>
  <c r="AQ550" i="2"/>
  <c r="AQ318" i="2"/>
  <c r="AQ259" i="2"/>
  <c r="AQ222" i="2"/>
  <c r="AQ497" i="2"/>
  <c r="AQ629" i="2"/>
  <c r="AQ702" i="2"/>
  <c r="AQ525" i="2"/>
  <c r="AQ535" i="2"/>
  <c r="AQ231" i="2"/>
  <c r="AQ411" i="2"/>
  <c r="AQ268" i="2"/>
  <c r="AQ194" i="2"/>
  <c r="AQ239" i="2"/>
  <c r="AQ705" i="2"/>
  <c r="AQ315" i="2"/>
  <c r="AQ474" i="2"/>
  <c r="AQ278" i="2"/>
  <c r="AQ735" i="2"/>
  <c r="AQ96" i="2"/>
  <c r="AQ677" i="2"/>
  <c r="AQ713" i="2"/>
  <c r="AQ344" i="2"/>
  <c r="AQ402" i="2"/>
  <c r="AQ287" i="2"/>
  <c r="AQ262" i="2"/>
  <c r="AQ188" i="2"/>
  <c r="AQ400" i="2"/>
  <c r="AQ594" i="2"/>
  <c r="AQ476" i="2"/>
  <c r="AQ571" i="2"/>
  <c r="AQ590" i="2"/>
  <c r="AQ454" i="2"/>
  <c r="AQ147" i="2"/>
  <c r="AQ575" i="2"/>
  <c r="AQ562" i="2"/>
  <c r="AQ369" i="2"/>
  <c r="AQ292" i="2"/>
  <c r="AQ301" i="2"/>
  <c r="AQ694" i="2"/>
  <c r="AQ193" i="2"/>
  <c r="AQ376" i="2"/>
  <c r="AQ617" i="2"/>
  <c r="AQ680" i="2"/>
  <c r="AQ734" i="2"/>
  <c r="AQ564" i="2"/>
  <c r="AQ637" i="2"/>
  <c r="AQ693" i="2"/>
  <c r="AQ686" i="2"/>
  <c r="AQ299" i="2"/>
  <c r="AQ503" i="2"/>
  <c r="AQ641" i="2"/>
  <c r="AQ651" i="2"/>
  <c r="AQ441" i="2"/>
  <c r="AQ556" i="2"/>
  <c r="AQ703" i="2"/>
  <c r="AQ587" i="2"/>
  <c r="AQ728" i="2"/>
  <c r="AQ681" i="2"/>
  <c r="AQ691" i="2"/>
  <c r="AQ667" i="2"/>
  <c r="AQ529" i="2"/>
  <c r="AQ690" i="2"/>
  <c r="AQ710" i="2"/>
  <c r="AQ700" i="2"/>
  <c r="AQ731" i="2"/>
  <c r="AQ727" i="2"/>
  <c r="AQ631" i="2"/>
  <c r="AQ687" i="2"/>
  <c r="AQ711" i="2"/>
  <c r="AQ729" i="2"/>
  <c r="AQ738" i="2"/>
  <c r="AR377" i="2"/>
  <c r="AR306" i="2"/>
  <c r="AR592" i="2"/>
  <c r="AR319" i="2"/>
  <c r="AR632" i="2"/>
  <c r="AR183" i="2"/>
  <c r="AR392" i="2"/>
  <c r="AR618" i="2"/>
  <c r="AR428" i="2"/>
  <c r="AR354" i="2"/>
  <c r="AR249" i="2"/>
  <c r="AR512" i="2"/>
  <c r="AR546" i="2"/>
  <c r="AR303" i="2"/>
  <c r="AR602" i="2"/>
  <c r="AR390" i="2"/>
  <c r="AR698" i="2"/>
  <c r="AR151" i="2"/>
  <c r="AR374" i="2"/>
  <c r="AR19" i="2"/>
  <c r="AR460" i="2"/>
  <c r="AR656" i="2"/>
  <c r="AR128" i="2"/>
  <c r="AR79" i="2"/>
  <c r="AR443" i="2"/>
  <c r="AR343" i="2"/>
  <c r="AR378" i="2"/>
  <c r="AR483" i="2"/>
  <c r="AR499" i="2"/>
  <c r="AR595" i="2"/>
  <c r="AR269" i="2"/>
  <c r="AR164" i="2"/>
  <c r="AR448" i="2"/>
  <c r="AR427" i="2"/>
  <c r="AR494" i="2"/>
  <c r="AR296" i="2"/>
  <c r="AR458" i="2"/>
  <c r="AR305" i="2"/>
  <c r="AR285" i="2"/>
  <c r="AR380" i="2"/>
  <c r="AR293" i="2"/>
  <c r="AR509" i="2"/>
  <c r="AR404" i="2"/>
  <c r="AR64" i="2"/>
  <c r="AR207" i="2"/>
  <c r="AR182" i="2"/>
  <c r="AR159" i="2"/>
  <c r="AR630" i="2"/>
  <c r="AR543" i="2"/>
  <c r="AR519" i="2"/>
  <c r="AR470" i="2"/>
  <c r="AR321" i="2"/>
  <c r="AR330" i="2"/>
  <c r="AR99" i="2"/>
  <c r="AR398" i="2"/>
  <c r="AR174" i="2"/>
  <c r="AR30" i="2"/>
  <c r="AR665" i="2"/>
  <c r="AR248" i="2"/>
  <c r="AR364" i="2"/>
  <c r="AR657" i="2"/>
  <c r="AR342" i="2"/>
  <c r="AR50" i="2"/>
  <c r="AR459" i="2"/>
  <c r="AR20" i="2"/>
  <c r="AR80" i="2"/>
  <c r="AR307" i="2"/>
  <c r="AR547" i="2"/>
  <c r="AR322" i="2"/>
  <c r="AR88" i="2"/>
  <c r="AR329" i="2"/>
  <c r="AR626" i="2"/>
  <c r="AR340" i="2"/>
  <c r="AR388" i="2"/>
  <c r="AR138" i="2"/>
  <c r="AR620" i="2"/>
  <c r="AR220" i="2"/>
  <c r="AR663" i="2"/>
  <c r="AR310" i="2"/>
  <c r="AR678" i="2"/>
  <c r="AR365" i="2"/>
  <c r="AR352" i="2"/>
  <c r="AR90" i="2"/>
  <c r="AR484" i="2"/>
  <c r="AR435" i="2"/>
  <c r="AR518" i="2"/>
  <c r="AR236" i="2"/>
  <c r="AR135" i="2"/>
  <c r="AR675" i="2"/>
  <c r="AR544" i="2"/>
  <c r="AR439" i="2"/>
  <c r="AR273" i="2"/>
  <c r="AR209" i="2"/>
  <c r="AR449" i="2"/>
  <c r="AR258" i="2"/>
  <c r="AR508" i="2"/>
  <c r="AR68" i="2"/>
  <c r="AR539" i="2"/>
  <c r="AR521" i="2"/>
  <c r="AR639" i="2"/>
  <c r="AR536" i="2"/>
  <c r="AR551" i="2"/>
  <c r="AR643" i="2"/>
  <c r="AR623" i="2"/>
  <c r="AR472" i="2"/>
  <c r="AR417" i="2"/>
  <c r="AR642" i="2"/>
  <c r="AR584" i="2"/>
  <c r="AR39" i="2"/>
  <c r="AR355" i="2"/>
  <c r="AR214" i="2"/>
  <c r="AR666" i="2"/>
  <c r="AR599" i="2"/>
  <c r="AR438" i="2"/>
  <c r="AR654" i="2"/>
  <c r="AR485" i="2"/>
  <c r="AR55" i="2"/>
  <c r="AR156" i="2"/>
  <c r="AR391" i="2"/>
  <c r="AR175" i="2"/>
  <c r="AR267" i="2"/>
  <c r="AR520" i="2"/>
  <c r="AR245" i="2"/>
  <c r="AR179" i="2"/>
  <c r="AR381" i="2"/>
  <c r="AR230" i="2"/>
  <c r="AR674" i="2"/>
  <c r="AR510" i="2"/>
  <c r="AR506" i="2"/>
  <c r="AR689" i="2"/>
  <c r="AR331" i="2"/>
  <c r="AR464" i="2"/>
  <c r="AR603" i="2"/>
  <c r="AR414" i="2"/>
  <c r="AR124" i="2"/>
  <c r="AR482" i="2"/>
  <c r="AR423" i="2"/>
  <c r="AR243" i="2"/>
  <c r="AR578" i="2"/>
  <c r="AR573" i="2"/>
  <c r="AR714" i="2"/>
  <c r="AR473" i="2"/>
  <c r="AR429" i="2"/>
  <c r="AR416" i="2"/>
  <c r="AR71" i="2"/>
  <c r="AR263" i="2"/>
  <c r="AR559" i="2"/>
  <c r="AR363" i="2"/>
  <c r="AR498" i="2"/>
  <c r="AR524" i="2"/>
  <c r="AR533" i="2"/>
  <c r="AR129" i="2"/>
  <c r="AR24" i="2"/>
  <c r="AR199" i="2"/>
  <c r="AR403" i="2"/>
  <c r="AR653" i="2"/>
  <c r="AR69" i="2"/>
  <c r="AR146" i="2"/>
  <c r="AR137" i="2"/>
  <c r="AR725" i="2"/>
  <c r="AR353" i="2"/>
  <c r="AR338" i="2"/>
  <c r="AR223" i="2"/>
  <c r="AR456" i="2"/>
  <c r="AR563" i="2"/>
  <c r="AR139" i="2"/>
  <c r="AR152" i="2"/>
  <c r="AR362" i="2"/>
  <c r="AR308" i="2"/>
  <c r="AR117" i="2"/>
  <c r="AR266" i="2"/>
  <c r="AR652" i="2"/>
  <c r="AR242" i="2"/>
  <c r="AR91" i="2"/>
  <c r="AR579" i="2"/>
  <c r="AR461" i="2"/>
  <c r="AR140" i="2"/>
  <c r="AR522" i="2"/>
  <c r="AR537" i="2"/>
  <c r="AR511" i="2"/>
  <c r="AR158" i="2"/>
  <c r="AR197" i="2"/>
  <c r="AR153" i="2"/>
  <c r="AR545" i="2"/>
  <c r="AR621" i="2"/>
  <c r="AR283" i="2"/>
  <c r="AR119" i="2"/>
  <c r="AR36" i="2"/>
  <c r="AR314" i="2"/>
  <c r="AR410" i="2"/>
  <c r="AR141" i="2"/>
  <c r="AR627" i="2"/>
  <c r="AR692" i="2"/>
  <c r="AR440" i="2"/>
  <c r="AR455" i="2"/>
  <c r="AR187" i="2"/>
  <c r="AR225" i="2"/>
  <c r="AR495" i="2"/>
  <c r="AR63" i="2"/>
  <c r="AR389" i="2"/>
  <c r="AR271" i="2"/>
  <c r="AR113" i="2"/>
  <c r="AR572" i="2"/>
  <c r="AR523" i="2"/>
  <c r="AR257" i="2"/>
  <c r="AR606" i="2"/>
  <c r="AR475" i="2"/>
  <c r="AR104" i="2"/>
  <c r="AR500" i="2"/>
  <c r="AR302" i="2"/>
  <c r="AR436" i="2"/>
  <c r="AR424" i="2"/>
  <c r="AR557" i="2"/>
  <c r="AR15" i="2"/>
  <c r="AR347" i="2"/>
  <c r="AR366" i="2"/>
  <c r="AR688" i="2"/>
  <c r="AR233" i="2"/>
  <c r="AR7" i="2"/>
  <c r="AR160" i="2"/>
  <c r="AR655" i="2"/>
  <c r="AR580" i="2"/>
  <c r="AR488" i="2"/>
  <c r="AR471" i="2"/>
  <c r="AR316" i="2"/>
  <c r="AR452" i="2"/>
  <c r="AR212" i="2"/>
  <c r="AR227" i="2"/>
  <c r="AR450" i="2"/>
  <c r="AR206" i="2"/>
  <c r="AR609" i="2"/>
  <c r="AR327" i="2"/>
  <c r="AR357" i="2"/>
  <c r="AR726" i="2"/>
  <c r="AR203" i="2"/>
  <c r="AR393" i="2"/>
  <c r="AR284" i="2"/>
  <c r="AR581" i="2"/>
  <c r="AR401" i="2"/>
  <c r="AR695" i="2"/>
  <c r="AR664" i="2"/>
  <c r="AR614" i="2"/>
  <c r="AR532" i="2"/>
  <c r="AR534" i="2"/>
  <c r="AR255" i="2"/>
  <c r="AR585" i="2"/>
  <c r="AR244" i="2"/>
  <c r="AR386" i="2"/>
  <c r="AR507" i="2"/>
  <c r="AR111" i="2"/>
  <c r="AR682" i="2"/>
  <c r="AR531" i="2"/>
  <c r="AR628" i="2"/>
  <c r="AR150" i="2"/>
  <c r="AR221" i="2"/>
  <c r="AR453" i="2"/>
  <c r="AR487" i="2"/>
  <c r="AR163" i="2"/>
  <c r="AR722" i="2"/>
  <c r="AR167" i="2"/>
  <c r="AR351" i="2"/>
  <c r="AR724" i="2"/>
  <c r="AR282" i="2"/>
  <c r="AR668" i="2"/>
  <c r="AR548" i="2"/>
  <c r="AR251" i="2"/>
  <c r="AR237" i="2"/>
  <c r="AR28" i="2"/>
  <c r="AR136" i="2"/>
  <c r="AR640" i="2"/>
  <c r="AR616" i="2"/>
  <c r="AR593" i="2"/>
  <c r="AR612" i="2"/>
  <c r="AR300" i="2"/>
  <c r="AR530" i="2"/>
  <c r="AR723" i="2"/>
  <c r="AR716" i="2"/>
  <c r="AR701" i="2"/>
  <c r="AR566" i="2"/>
  <c r="AR311" i="2"/>
  <c r="AR339" i="2"/>
  <c r="AR332" i="2"/>
  <c r="AR583" i="2"/>
  <c r="AR383" i="2"/>
  <c r="AR368" i="2"/>
  <c r="AR638" i="2"/>
  <c r="AR607" i="2"/>
  <c r="AR558" i="2"/>
  <c r="AR676" i="2"/>
  <c r="AR591" i="2"/>
  <c r="AR211" i="2"/>
  <c r="AR185" i="2"/>
  <c r="AR447" i="2"/>
  <c r="AR198" i="2"/>
  <c r="AR367" i="2"/>
  <c r="AR234" i="2"/>
  <c r="AR281" i="2"/>
  <c r="AR323" i="2"/>
  <c r="AR569" i="2"/>
  <c r="AR542" i="2"/>
  <c r="AR699" i="2"/>
  <c r="AR446" i="2"/>
  <c r="AR451" i="2"/>
  <c r="AR405" i="2"/>
  <c r="AR560" i="2"/>
  <c r="AR444" i="2"/>
  <c r="AR254" i="2"/>
  <c r="AR568" i="2"/>
  <c r="AR171" i="2"/>
  <c r="AR422" i="2"/>
  <c r="AR200" i="2"/>
  <c r="AR350" i="2"/>
  <c r="AR127" i="2"/>
  <c r="AR527" i="2"/>
  <c r="AR426" i="2"/>
  <c r="AR567" i="2"/>
  <c r="AR102" i="2"/>
  <c r="AR704" i="2"/>
  <c r="AR176" i="2"/>
  <c r="AR669" i="2"/>
  <c r="AR610" i="2"/>
  <c r="AR679" i="2"/>
  <c r="AR462" i="2"/>
  <c r="AR260" i="2"/>
  <c r="AR671" i="2"/>
  <c r="AR570" i="2"/>
  <c r="AR100" i="2"/>
  <c r="AR432" i="2"/>
  <c r="AR356" i="2"/>
  <c r="AR425" i="2"/>
  <c r="AR407" i="2"/>
  <c r="AR270" i="2"/>
  <c r="AR317" i="2"/>
  <c r="AR513" i="2"/>
  <c r="AR644" i="2"/>
  <c r="AR62" i="2"/>
  <c r="AR615" i="2"/>
  <c r="AR605" i="2"/>
  <c r="AR650" i="2"/>
  <c r="AR712" i="2"/>
  <c r="AR582" i="2"/>
  <c r="AR208" i="2"/>
  <c r="AR662" i="2"/>
  <c r="AR375" i="2"/>
  <c r="AR95" i="2"/>
  <c r="AR619" i="2"/>
  <c r="AR715" i="2"/>
  <c r="AR718" i="2"/>
  <c r="AR717" i="2"/>
  <c r="AR463" i="2"/>
  <c r="AR419" i="2"/>
  <c r="AR659" i="2"/>
  <c r="AR215" i="2"/>
  <c r="AR604" i="2"/>
  <c r="AR611" i="2"/>
  <c r="AR250" i="2"/>
  <c r="AR737" i="2"/>
  <c r="AR608" i="2"/>
  <c r="AR554" i="2"/>
  <c r="AR387" i="2"/>
  <c r="AR596" i="2"/>
  <c r="AR683" i="2"/>
  <c r="AR736" i="2"/>
  <c r="AR210" i="2"/>
  <c r="AR555" i="2"/>
  <c r="AR486" i="2"/>
  <c r="AR93" i="2"/>
  <c r="AR496" i="2"/>
  <c r="AR318" i="2"/>
  <c r="AR259" i="2"/>
  <c r="AR222" i="2"/>
  <c r="AR497" i="2"/>
  <c r="AR629" i="2"/>
  <c r="AR702" i="2"/>
  <c r="AR525" i="2"/>
  <c r="AR535" i="2"/>
  <c r="AR411" i="2"/>
  <c r="AR194" i="2"/>
  <c r="AR705" i="2"/>
  <c r="AR315" i="2"/>
  <c r="AR474" i="2"/>
  <c r="AR278" i="2"/>
  <c r="AR735" i="2"/>
  <c r="AR96" i="2"/>
  <c r="AR677" i="2"/>
  <c r="AR713" i="2"/>
  <c r="AR344" i="2"/>
  <c r="AR402" i="2"/>
  <c r="AR262" i="2"/>
  <c r="AR594" i="2"/>
  <c r="AR476" i="2"/>
  <c r="AR571" i="2"/>
  <c r="AR590" i="2"/>
  <c r="AR147" i="2"/>
  <c r="AR575" i="2"/>
  <c r="AR292" i="2"/>
  <c r="AR376" i="2"/>
  <c r="AR617" i="2"/>
  <c r="AR680" i="2"/>
  <c r="AR734" i="2"/>
  <c r="AR693" i="2"/>
  <c r="AR686" i="2"/>
  <c r="AR299" i="2"/>
  <c r="AR503" i="2"/>
  <c r="AR641" i="2"/>
  <c r="AR651" i="2"/>
  <c r="AR441" i="2"/>
  <c r="AR556" i="2"/>
  <c r="AR703" i="2"/>
  <c r="AR728" i="2"/>
  <c r="AR681" i="2"/>
  <c r="AR691" i="2"/>
  <c r="AR667" i="2"/>
  <c r="AR690" i="2"/>
  <c r="AR710" i="2"/>
  <c r="AR700" i="2"/>
  <c r="AR731" i="2"/>
  <c r="AR727" i="2"/>
  <c r="AR631" i="2"/>
  <c r="AR687" i="2"/>
  <c r="AR711" i="2"/>
  <c r="AR729" i="2"/>
  <c r="AR738" i="2"/>
  <c r="AH635" i="2"/>
  <c r="AH502" i="2"/>
  <c r="AH442" i="2"/>
  <c r="AH107" i="2"/>
  <c r="AH213" i="2"/>
  <c r="AH377" i="2"/>
  <c r="AH304" i="2"/>
  <c r="AH306" i="2"/>
  <c r="AH516" i="2"/>
  <c r="AH592" i="2"/>
  <c r="AH196" i="2"/>
  <c r="AH319" i="2"/>
  <c r="AH120" i="2"/>
  <c r="AH632" i="2"/>
  <c r="AH183" i="2"/>
  <c r="AH49" i="2"/>
  <c r="AH392" i="2"/>
  <c r="AH549" i="2"/>
  <c r="AH618" i="2"/>
  <c r="AH397" i="2"/>
  <c r="AH428" i="2"/>
  <c r="AH354" i="2"/>
  <c r="AH379" i="2"/>
  <c r="AH249" i="2"/>
  <c r="AH512" i="2"/>
  <c r="AH546" i="2"/>
  <c r="AH303" i="2"/>
  <c r="AH168" i="2"/>
  <c r="AH97" i="2"/>
  <c r="AH602" i="2"/>
  <c r="AH390" i="2"/>
  <c r="AH698" i="2"/>
  <c r="AH707" i="2"/>
  <c r="AH151" i="2"/>
  <c r="AH73" i="2"/>
  <c r="AH374" i="2"/>
  <c r="AH19" i="2"/>
  <c r="AH460" i="2"/>
  <c r="AH656" i="2"/>
  <c r="AH445" i="2"/>
  <c r="AH128" i="2"/>
  <c r="AH79" i="2"/>
  <c r="AH443" i="2"/>
  <c r="AH343" i="2"/>
  <c r="AH228" i="2"/>
  <c r="AH378" i="2"/>
  <c r="AH483" i="2"/>
  <c r="AH499" i="2"/>
  <c r="AH595" i="2"/>
  <c r="AH348" i="2"/>
  <c r="AH358" i="2"/>
  <c r="AH326" i="2"/>
  <c r="AH224" i="2"/>
  <c r="AH269" i="2"/>
  <c r="AH164" i="2"/>
  <c r="AH448" i="2"/>
  <c r="AH427" i="2"/>
  <c r="AH494" i="2"/>
  <c r="AH406" i="2"/>
  <c r="AH296" i="2"/>
  <c r="AH261" i="2"/>
  <c r="AH178" i="2"/>
  <c r="AH458" i="2"/>
  <c r="AH305" i="2"/>
  <c r="AH285" i="2"/>
  <c r="AH380" i="2"/>
  <c r="AH116" i="2"/>
  <c r="AH293" i="2"/>
  <c r="AH341" i="2"/>
  <c r="AH509" i="2"/>
  <c r="AH404" i="2"/>
  <c r="AH541" i="2"/>
  <c r="AH133" i="2"/>
  <c r="AH165" i="2"/>
  <c r="AH382" i="2"/>
  <c r="AH106" i="2"/>
  <c r="AH64" i="2"/>
  <c r="AH207" i="2"/>
  <c r="AH38" i="2"/>
  <c r="AH182" i="2"/>
  <c r="AH159" i="2"/>
  <c r="AH630" i="2"/>
  <c r="AH372" i="2"/>
  <c r="AH336" i="2"/>
  <c r="AH543" i="2"/>
  <c r="AH121" i="2"/>
  <c r="AH519" i="2"/>
  <c r="AH384" i="2"/>
  <c r="AH235" i="2"/>
  <c r="AH297" i="2"/>
  <c r="AH101" i="2"/>
  <c r="AH42" i="2"/>
  <c r="AH470" i="2"/>
  <c r="AH415" i="2"/>
  <c r="AH321" i="2"/>
  <c r="AH330" i="2"/>
  <c r="AH99" i="2"/>
  <c r="AH157" i="2"/>
  <c r="AH398" i="2"/>
  <c r="AH649" i="2"/>
  <c r="AH174" i="2"/>
  <c r="AH30" i="2"/>
  <c r="AH665" i="2"/>
  <c r="AH248" i="2"/>
  <c r="AH25" i="2"/>
  <c r="AH394" i="2"/>
  <c r="AH478" i="2"/>
  <c r="AH364" i="2"/>
  <c r="AH40" i="2"/>
  <c r="AH657" i="2"/>
  <c r="AH342" i="2"/>
  <c r="AH324" i="2"/>
  <c r="AH50" i="2"/>
  <c r="AH459" i="2"/>
  <c r="AH20" i="2"/>
  <c r="AH345" i="2"/>
  <c r="AH80" i="2"/>
  <c r="AH307" i="2"/>
  <c r="AH125" i="2"/>
  <c r="AH721" i="2"/>
  <c r="AH216" i="2"/>
  <c r="AH547" i="2"/>
  <c r="AH322" i="2"/>
  <c r="AH88" i="2"/>
  <c r="AH385" i="2"/>
  <c r="AH329" i="2"/>
  <c r="AH626" i="2"/>
  <c r="AH340" i="2"/>
  <c r="AH8" i="2"/>
  <c r="AH294" i="2"/>
  <c r="AH180" i="2"/>
  <c r="AH388" i="2"/>
  <c r="AH138" i="2"/>
  <c r="AH195" i="2"/>
  <c r="AH360" i="2"/>
  <c r="AH620" i="2"/>
  <c r="AH220" i="2"/>
  <c r="AH663" i="2"/>
  <c r="AH310" i="2"/>
  <c r="AH408" i="2"/>
  <c r="AH678" i="2"/>
  <c r="AH17" i="2"/>
  <c r="AH365" i="2"/>
  <c r="AH352" i="2"/>
  <c r="AH409" i="2"/>
  <c r="AH588" i="2"/>
  <c r="AH90" i="2"/>
  <c r="AH484" i="2"/>
  <c r="AH435" i="2"/>
  <c r="AH518" i="2"/>
  <c r="AH236" i="2"/>
  <c r="AH135" i="2"/>
  <c r="AH675" i="2"/>
  <c r="AH480" i="2"/>
  <c r="AH21" i="2"/>
  <c r="AH177" i="2"/>
  <c r="AH544" i="2"/>
  <c r="AH439" i="2"/>
  <c r="AH273" i="2"/>
  <c r="AH209" i="2"/>
  <c r="AH449" i="2"/>
  <c r="AH226" i="2"/>
  <c r="AH467" i="2"/>
  <c r="AH59" i="2"/>
  <c r="AH465" i="2"/>
  <c r="AH633" i="2"/>
  <c r="AH258" i="2"/>
  <c r="AH508" i="2"/>
  <c r="AH134" i="2"/>
  <c r="AH399" i="2"/>
  <c r="AH68" i="2"/>
  <c r="AH51" i="2"/>
  <c r="AH218" i="2"/>
  <c r="AH539" i="2"/>
  <c r="AH730" i="2"/>
  <c r="AH521" i="2"/>
  <c r="AH639" i="2"/>
  <c r="AH14" i="2"/>
  <c r="AH536" i="2"/>
  <c r="AH634" i="2"/>
  <c r="AH551" i="2"/>
  <c r="AH643" i="2"/>
  <c r="AH298" i="2"/>
  <c r="AH684" i="2"/>
  <c r="AH623" i="2"/>
  <c r="AH472" i="2"/>
  <c r="AH417" i="2"/>
  <c r="AH53" i="2"/>
  <c r="AH642" i="2"/>
  <c r="AH170" i="2"/>
  <c r="AH202" i="2"/>
  <c r="AH584" i="2"/>
  <c r="AH504" i="2"/>
  <c r="AH39" i="2"/>
  <c r="AH355" i="2"/>
  <c r="AH214" i="2"/>
  <c r="AH45" i="2"/>
  <c r="AH312" i="2"/>
  <c r="AH328" i="2"/>
  <c r="AH613" i="2"/>
  <c r="AH598" i="2"/>
  <c r="AH666" i="2"/>
  <c r="AH599" i="2"/>
  <c r="AH438" i="2"/>
  <c r="AH430" i="2"/>
  <c r="AH229" i="2"/>
  <c r="AH421" i="2"/>
  <c r="AH274" i="2"/>
  <c r="AH654" i="2"/>
  <c r="AH485" i="2"/>
  <c r="AH60" i="2"/>
  <c r="AH55" i="2"/>
  <c r="AH645" i="2"/>
  <c r="AH5" i="2"/>
  <c r="AH156" i="2"/>
  <c r="AH391" i="2"/>
  <c r="AH514" i="2"/>
  <c r="AH265" i="2"/>
  <c r="AH175" i="2"/>
  <c r="AH517" i="2"/>
  <c r="AH267" i="2"/>
  <c r="AH520" i="2"/>
  <c r="AH245" i="2"/>
  <c r="AH179" i="2"/>
  <c r="AH333" i="2"/>
  <c r="AH381" i="2"/>
  <c r="AH189" i="2"/>
  <c r="AH275" i="2"/>
  <c r="AH81" i="2"/>
  <c r="AH349" i="2"/>
  <c r="AH230" i="2"/>
  <c r="AH674" i="2"/>
  <c r="AH33" i="2"/>
  <c r="AH510" i="2"/>
  <c r="AH506" i="2"/>
  <c r="AH346" i="2"/>
  <c r="AH78" i="2"/>
  <c r="AH18" i="2"/>
  <c r="AH22" i="2"/>
  <c r="AH689" i="2"/>
  <c r="AH331" i="2"/>
  <c r="AH420" i="2"/>
  <c r="AH490" i="2"/>
  <c r="AH464" i="2"/>
  <c r="AH154" i="2"/>
  <c r="AH103" i="2"/>
  <c r="AH46" i="2"/>
  <c r="AH603" i="2"/>
  <c r="AH359" i="2"/>
  <c r="AH414" i="2"/>
  <c r="AH124" i="2"/>
  <c r="AH601" i="2"/>
  <c r="AH482" i="2"/>
  <c r="AH56" i="2"/>
  <c r="AH433" i="2"/>
  <c r="AH423" i="2"/>
  <c r="AH335" i="2"/>
  <c r="AH243" i="2"/>
  <c r="AH578" i="2"/>
  <c r="AH413" i="2"/>
  <c r="AH501" i="2"/>
  <c r="AH573" i="2"/>
  <c r="AH714" i="2"/>
  <c r="AH696" i="2"/>
  <c r="AH473" i="2"/>
  <c r="AH166" i="2"/>
  <c r="AH114" i="2"/>
  <c r="AH65" i="2"/>
  <c r="AH434" i="2"/>
  <c r="AH429" i="2"/>
  <c r="AH416" i="2"/>
  <c r="AH71" i="2"/>
  <c r="AH263" i="2"/>
  <c r="AH395" i="2"/>
  <c r="AH697" i="2"/>
  <c r="AH559" i="2"/>
  <c r="AH363" i="2"/>
  <c r="AH481" i="2"/>
  <c r="AH498" i="2"/>
  <c r="AH524" i="2"/>
  <c r="AH34" i="2"/>
  <c r="AH533" i="2"/>
  <c r="AH129" i="2"/>
  <c r="AH24" i="2"/>
  <c r="AH199" i="2"/>
  <c r="AH431" i="2"/>
  <c r="AH370" i="2"/>
  <c r="AH437" i="2"/>
  <c r="AH403" i="2"/>
  <c r="AH155" i="2"/>
  <c r="AH131" i="2"/>
  <c r="AH52" i="2"/>
  <c r="AH479" i="2"/>
  <c r="AH597" i="2"/>
  <c r="AH653" i="2"/>
  <c r="AH69" i="2"/>
  <c r="AH146" i="2"/>
  <c r="AH98" i="2"/>
  <c r="AH148" i="2"/>
  <c r="AH137" i="2"/>
  <c r="AH325" i="2"/>
  <c r="AH725" i="2"/>
  <c r="AH353" i="2"/>
  <c r="AH173" i="2"/>
  <c r="AH4" i="2"/>
  <c r="AH219" i="2"/>
  <c r="AH85" i="2"/>
  <c r="AH184" i="2"/>
  <c r="AH493" i="2"/>
  <c r="AH553" i="2"/>
  <c r="AH685" i="2"/>
  <c r="AH82" i="2"/>
  <c r="AH338" i="2"/>
  <c r="AH223" i="2"/>
  <c r="AH456" i="2"/>
  <c r="AH241" i="2"/>
  <c r="AH563" i="2"/>
  <c r="AH139" i="2"/>
  <c r="AH31" i="2"/>
  <c r="AH152" i="2"/>
  <c r="AH3" i="2"/>
  <c r="AH362" i="2"/>
  <c r="AH308" i="2"/>
  <c r="AH117" i="2"/>
  <c r="AH126" i="2"/>
  <c r="AH624" i="2"/>
  <c r="AH266" i="2"/>
  <c r="AH652" i="2"/>
  <c r="AH242" i="2"/>
  <c r="AH91" i="2"/>
  <c r="AH579" i="2"/>
  <c r="AH461" i="2"/>
  <c r="AH140" i="2"/>
  <c r="AH334" i="2"/>
  <c r="AH181" i="2"/>
  <c r="AH54" i="2"/>
  <c r="AH57" i="2"/>
  <c r="AH469" i="2"/>
  <c r="AH522" i="2"/>
  <c r="AH537" i="2"/>
  <c r="AH2" i="2"/>
  <c r="AH511" i="2"/>
  <c r="AH158" i="2"/>
  <c r="AH197" i="2"/>
  <c r="AH153" i="2"/>
  <c r="AH545" i="2"/>
  <c r="AH621" i="2"/>
  <c r="AH122" i="2"/>
  <c r="AH191" i="2"/>
  <c r="AH41" i="2"/>
  <c r="AH625" i="2"/>
  <c r="AH283" i="2"/>
  <c r="AH119" i="2"/>
  <c r="AH36" i="2"/>
  <c r="AH314" i="2"/>
  <c r="AH410" i="2"/>
  <c r="AH313" i="2"/>
  <c r="AH141" i="2"/>
  <c r="AH92" i="2"/>
  <c r="AH627" i="2"/>
  <c r="AH143" i="2"/>
  <c r="AH692" i="2"/>
  <c r="AH440" i="2"/>
  <c r="AH186" i="2"/>
  <c r="AH455" i="2"/>
  <c r="AH187" i="2"/>
  <c r="AH225" i="2"/>
  <c r="AH495" i="2"/>
  <c r="AH63" i="2"/>
  <c r="AH27" i="2"/>
  <c r="AH709" i="2"/>
  <c r="AH109" i="2"/>
  <c r="AH149" i="2"/>
  <c r="AH389" i="2"/>
  <c r="AH271" i="2"/>
  <c r="AH11" i="2"/>
  <c r="AH74" i="2"/>
  <c r="AH113" i="2"/>
  <c r="AH732" i="2"/>
  <c r="AH572" i="2"/>
  <c r="AH523" i="2"/>
  <c r="AH86" i="2"/>
  <c r="AH257" i="2"/>
  <c r="AH606" i="2"/>
  <c r="AH475" i="2"/>
  <c r="AH104" i="2"/>
  <c r="AH205" i="2"/>
  <c r="AH500" i="2"/>
  <c r="AH162" i="2"/>
  <c r="AH457" i="2"/>
  <c r="AH302" i="2"/>
  <c r="AH436" i="2"/>
  <c r="AH67" i="2"/>
  <c r="AH286" i="2"/>
  <c r="AH48" i="2"/>
  <c r="AH144" i="2"/>
  <c r="AH424" i="2"/>
  <c r="AH576" i="2"/>
  <c r="AH32" i="2"/>
  <c r="AH557" i="2"/>
  <c r="AH15" i="2"/>
  <c r="AH347" i="2"/>
  <c r="AH366" i="2"/>
  <c r="AH565" i="2"/>
  <c r="AH688" i="2"/>
  <c r="AH233" i="2"/>
  <c r="AH13" i="2"/>
  <c r="AH646" i="2"/>
  <c r="AH7" i="2"/>
  <c r="AH706" i="2"/>
  <c r="AH160" i="2"/>
  <c r="AH672" i="2"/>
  <c r="AH130" i="2"/>
  <c r="AH528" i="2"/>
  <c r="AH276" i="2"/>
  <c r="AH655" i="2"/>
  <c r="AH580" i="2"/>
  <c r="AH488" i="2"/>
  <c r="AH471" i="2"/>
  <c r="AH316" i="2"/>
  <c r="AH673" i="2"/>
  <c r="AH240" i="2"/>
  <c r="AH452" i="2"/>
  <c r="AH29" i="2"/>
  <c r="AH212" i="2"/>
  <c r="AH412" i="2"/>
  <c r="AH123" i="2"/>
  <c r="AH227" i="2"/>
  <c r="AH16" i="2"/>
  <c r="AH450" i="2"/>
  <c r="AH206" i="2"/>
  <c r="AH609" i="2"/>
  <c r="AH83" i="2"/>
  <c r="AH172" i="2"/>
  <c r="AH327" i="2"/>
  <c r="AH357" i="2"/>
  <c r="AH37" i="2"/>
  <c r="AH726" i="2"/>
  <c r="AH538" i="2"/>
  <c r="AH6" i="2"/>
  <c r="AH203" i="2"/>
  <c r="AH393" i="2"/>
  <c r="AH142" i="2"/>
  <c r="AH284" i="2"/>
  <c r="AH658" i="2"/>
  <c r="AH288" i="2"/>
  <c r="AH581" i="2"/>
  <c r="AH505" i="2"/>
  <c r="AH401" i="2"/>
  <c r="AH89" i="2"/>
  <c r="AH695" i="2"/>
  <c r="AH664" i="2"/>
  <c r="AH614" i="2"/>
  <c r="AH115" i="2"/>
  <c r="AH9" i="2"/>
  <c r="AH190" i="2"/>
  <c r="AH532" i="2"/>
  <c r="AH660" i="2"/>
  <c r="AH534" i="2"/>
  <c r="AH255" i="2"/>
  <c r="AH10" i="2"/>
  <c r="AH585" i="2"/>
  <c r="AH12" i="2"/>
  <c r="AH244" i="2"/>
  <c r="AH386" i="2"/>
  <c r="AH507" i="2"/>
  <c r="AH111" i="2"/>
  <c r="AH682" i="2"/>
  <c r="AH110" i="2"/>
  <c r="AH466" i="2"/>
  <c r="AH531" i="2"/>
  <c r="AH169" i="2"/>
  <c r="AH279" i="2"/>
  <c r="AH661" i="2"/>
  <c r="AH628" i="2"/>
  <c r="AH84" i="2"/>
  <c r="AH23" i="2"/>
  <c r="AH150" i="2"/>
  <c r="AH221" i="2"/>
  <c r="AH418" i="2"/>
  <c r="AH337" i="2"/>
  <c r="AH264" i="2"/>
  <c r="AH453" i="2"/>
  <c r="AH289" i="2"/>
  <c r="AH487" i="2"/>
  <c r="AH163" i="2"/>
  <c r="AH252" i="2"/>
  <c r="AH722" i="2"/>
  <c r="AH167" i="2"/>
  <c r="AH351" i="2"/>
  <c r="AH272" i="2"/>
  <c r="AH724" i="2"/>
  <c r="AH282" i="2"/>
  <c r="AH280" i="2"/>
  <c r="AH668" i="2"/>
  <c r="AH548" i="2"/>
  <c r="AH94" i="2"/>
  <c r="AH647" i="2"/>
  <c r="AH35" i="2"/>
  <c r="AH251" i="2"/>
  <c r="AH552" i="2"/>
  <c r="AH277" i="2"/>
  <c r="AH361" i="2"/>
  <c r="AH237" i="2"/>
  <c r="AH670" i="2"/>
  <c r="AH28" i="2"/>
  <c r="AH136" i="2"/>
  <c r="AH640" i="2"/>
  <c r="AH616" i="2"/>
  <c r="AH593" i="2"/>
  <c r="AH719" i="2"/>
  <c r="AH396" i="2"/>
  <c r="AH612" i="2"/>
  <c r="AH300" i="2"/>
  <c r="AH253" i="2"/>
  <c r="AH246" i="2"/>
  <c r="AH530" i="2"/>
  <c r="AH75" i="2"/>
  <c r="AH723" i="2"/>
  <c r="AH716" i="2"/>
  <c r="AH701" i="2"/>
  <c r="AH66" i="2"/>
  <c r="AH561" i="2"/>
  <c r="AH566" i="2"/>
  <c r="AH311" i="2"/>
  <c r="AH339" i="2"/>
  <c r="AH477" i="2"/>
  <c r="AH332" i="2"/>
  <c r="AH583" i="2"/>
  <c r="AH383" i="2"/>
  <c r="AH43" i="2"/>
  <c r="AH47" i="2"/>
  <c r="AH256" i="2"/>
  <c r="AH58" i="2"/>
  <c r="AH368" i="2"/>
  <c r="AH638" i="2"/>
  <c r="AH607" i="2"/>
  <c r="AH515" i="2"/>
  <c r="AH558" i="2"/>
  <c r="AH676" i="2"/>
  <c r="AH591" i="2"/>
  <c r="AH211" i="2"/>
  <c r="AH185" i="2"/>
  <c r="AH447" i="2"/>
  <c r="AH198" i="2"/>
  <c r="AH367" i="2"/>
  <c r="AH540" i="2"/>
  <c r="AH234" i="2"/>
  <c r="AH281" i="2"/>
  <c r="AH323" i="2"/>
  <c r="AH569" i="2"/>
  <c r="AH542" i="2"/>
  <c r="AH699" i="2"/>
  <c r="AH446" i="2"/>
  <c r="AH577" i="2"/>
  <c r="AH451" i="2"/>
  <c r="AH26" i="2"/>
  <c r="AH720" i="2"/>
  <c r="AH238" i="2"/>
  <c r="AH405" i="2"/>
  <c r="AH468" i="2"/>
  <c r="AH87" i="2"/>
  <c r="AH44" i="2"/>
  <c r="AH589" i="2"/>
  <c r="AH70" i="2"/>
  <c r="AH560" i="2"/>
  <c r="AH444" i="2"/>
  <c r="AH254" i="2"/>
  <c r="AH568" i="2"/>
  <c r="AH600" i="2"/>
  <c r="AH371" i="2"/>
  <c r="AH171" i="2"/>
  <c r="AH320" i="2"/>
  <c r="AH733" i="2"/>
  <c r="AH422" i="2"/>
  <c r="AH636" i="2"/>
  <c r="AH200" i="2"/>
  <c r="AH350" i="2"/>
  <c r="AH112" i="2"/>
  <c r="AH61" i="2"/>
  <c r="AH586" i="2"/>
  <c r="AH127" i="2"/>
  <c r="AH527" i="2"/>
  <c r="AH426" i="2"/>
  <c r="AH105" i="2"/>
  <c r="AH567" i="2"/>
  <c r="AH102" i="2"/>
  <c r="AH704" i="2"/>
  <c r="AH204" i="2"/>
  <c r="AH176" i="2"/>
  <c r="AH669" i="2"/>
  <c r="AH610" i="2"/>
  <c r="AH679" i="2"/>
  <c r="AH462" i="2"/>
  <c r="AH72" i="2"/>
  <c r="AH260" i="2"/>
  <c r="AH574" i="2"/>
  <c r="AH671" i="2"/>
  <c r="AH570" i="2"/>
  <c r="AH489" i="2"/>
  <c r="AH100" i="2"/>
  <c r="AH432" i="2"/>
  <c r="AH356" i="2"/>
  <c r="AH425" i="2"/>
  <c r="AH201" i="2"/>
  <c r="AH407" i="2"/>
  <c r="AH270" i="2"/>
  <c r="AH373" i="2"/>
  <c r="AH317" i="2"/>
  <c r="AH513" i="2"/>
  <c r="AH644" i="2"/>
  <c r="AH62" i="2"/>
  <c r="AH247" i="2"/>
  <c r="AH192" i="2"/>
  <c r="AH622" i="2"/>
  <c r="AH615" i="2"/>
  <c r="AH605" i="2"/>
  <c r="AH309" i="2"/>
  <c r="AH650" i="2"/>
  <c r="AH161" i="2"/>
  <c r="AH712" i="2"/>
  <c r="AH582" i="2"/>
  <c r="AH526" i="2"/>
  <c r="AH108" i="2"/>
  <c r="AH76" i="2"/>
  <c r="AH208" i="2"/>
  <c r="AH662" i="2"/>
  <c r="AH375" i="2"/>
  <c r="AH95" i="2"/>
  <c r="AH708" i="2"/>
  <c r="AH619" i="2"/>
  <c r="AH715" i="2"/>
  <c r="AH718" i="2"/>
  <c r="AH145" i="2"/>
  <c r="AH717" i="2"/>
  <c r="AH463" i="2"/>
  <c r="AH217" i="2"/>
  <c r="AH232" i="2"/>
  <c r="AH419" i="2"/>
  <c r="AH659" i="2"/>
  <c r="AH132" i="2"/>
  <c r="AH77" i="2"/>
  <c r="AH290" i="2"/>
  <c r="AH215" i="2"/>
  <c r="AH295" i="2"/>
  <c r="AH604" i="2"/>
  <c r="AH648" i="2"/>
  <c r="AH611" i="2"/>
  <c r="AH250" i="2"/>
  <c r="AH737" i="2"/>
  <c r="AH118" i="2"/>
  <c r="AH291" i="2"/>
  <c r="AH608" i="2"/>
  <c r="AH554" i="2"/>
  <c r="AH387" i="2"/>
  <c r="AH596" i="2"/>
  <c r="AH683" i="2"/>
  <c r="AH736" i="2"/>
  <c r="AH210" i="2"/>
  <c r="AH491" i="2"/>
  <c r="AH492" i="2"/>
  <c r="AH555" i="2"/>
  <c r="AH486" i="2"/>
  <c r="AH93" i="2"/>
  <c r="AH496" i="2"/>
  <c r="AH550" i="2"/>
  <c r="AH318" i="2"/>
  <c r="AH259" i="2"/>
  <c r="AH222" i="2"/>
  <c r="AH497" i="2"/>
  <c r="AH629" i="2"/>
  <c r="AH702" i="2"/>
  <c r="AH525" i="2"/>
  <c r="AH535" i="2"/>
  <c r="AH231" i="2"/>
  <c r="AH411" i="2"/>
  <c r="AH268" i="2"/>
  <c r="AH194" i="2"/>
  <c r="AH239" i="2"/>
  <c r="AH705" i="2"/>
  <c r="AH315" i="2"/>
  <c r="AH474" i="2"/>
  <c r="AH278" i="2"/>
  <c r="AH735" i="2"/>
  <c r="AH96" i="2"/>
  <c r="AH677" i="2"/>
  <c r="AH713" i="2"/>
  <c r="AH344" i="2"/>
  <c r="AH402" i="2"/>
  <c r="AH287" i="2"/>
  <c r="AH262" i="2"/>
  <c r="AH188" i="2"/>
  <c r="AH400" i="2"/>
  <c r="AH594" i="2"/>
  <c r="AH476" i="2"/>
  <c r="AH571" i="2"/>
  <c r="AH590" i="2"/>
  <c r="AH454" i="2"/>
  <c r="AH147" i="2"/>
  <c r="AH575" i="2"/>
  <c r="AH562" i="2"/>
  <c r="AH369" i="2"/>
  <c r="AH292" i="2"/>
  <c r="AH301" i="2"/>
  <c r="AH694" i="2"/>
  <c r="AH193" i="2"/>
  <c r="AH376" i="2"/>
  <c r="AH617" i="2"/>
  <c r="AH680" i="2"/>
  <c r="AH734" i="2"/>
  <c r="AH564" i="2"/>
  <c r="AH637" i="2"/>
  <c r="AH693" i="2"/>
  <c r="AH686" i="2"/>
  <c r="AH299" i="2"/>
  <c r="AH503" i="2"/>
  <c r="AH641" i="2"/>
  <c r="AH651" i="2"/>
  <c r="AH441" i="2"/>
  <c r="AH556" i="2"/>
  <c r="AH703" i="2"/>
  <c r="AH587" i="2"/>
  <c r="AH728" i="2"/>
  <c r="AH681" i="2"/>
  <c r="AH691" i="2"/>
  <c r="AH667" i="2"/>
  <c r="AH529" i="2"/>
  <c r="AH690" i="2"/>
  <c r="AH710" i="2"/>
  <c r="AH700" i="2"/>
  <c r="AH731" i="2"/>
  <c r="AH727" i="2"/>
  <c r="AH631" i="2"/>
  <c r="AH687" i="2"/>
  <c r="AH711" i="2"/>
  <c r="AH729" i="2"/>
  <c r="AH738" i="2"/>
  <c r="AG635" i="2"/>
  <c r="AG502" i="2"/>
  <c r="AG442" i="2"/>
  <c r="AG107" i="2"/>
  <c r="AG213" i="2"/>
  <c r="AG377" i="2"/>
  <c r="AG304" i="2"/>
  <c r="AG306" i="2"/>
  <c r="AG516" i="2"/>
  <c r="AG592" i="2"/>
  <c r="AG196" i="2"/>
  <c r="AG319" i="2"/>
  <c r="AG120" i="2"/>
  <c r="AG632" i="2"/>
  <c r="AG183" i="2"/>
  <c r="AG49" i="2"/>
  <c r="AG392" i="2"/>
  <c r="AG549" i="2"/>
  <c r="AG618" i="2"/>
  <c r="AG397" i="2"/>
  <c r="AG428" i="2"/>
  <c r="AG354" i="2"/>
  <c r="AG379" i="2"/>
  <c r="AG249" i="2"/>
  <c r="AG512" i="2"/>
  <c r="AG546" i="2"/>
  <c r="AG303" i="2"/>
  <c r="AG168" i="2"/>
  <c r="AG97" i="2"/>
  <c r="AG602" i="2"/>
  <c r="AG390" i="2"/>
  <c r="AG698" i="2"/>
  <c r="AG707" i="2"/>
  <c r="AG151" i="2"/>
  <c r="AG73" i="2"/>
  <c r="AG374" i="2"/>
  <c r="AG19" i="2"/>
  <c r="AG460" i="2"/>
  <c r="AG656" i="2"/>
  <c r="AG445" i="2"/>
  <c r="AG128" i="2"/>
  <c r="AG79" i="2"/>
  <c r="AG443" i="2"/>
  <c r="AG343" i="2"/>
  <c r="AG228" i="2"/>
  <c r="AG378" i="2"/>
  <c r="AG483" i="2"/>
  <c r="AG499" i="2"/>
  <c r="AG595" i="2"/>
  <c r="AG348" i="2"/>
  <c r="AG358" i="2"/>
  <c r="AG326" i="2"/>
  <c r="AG224" i="2"/>
  <c r="AG269" i="2"/>
  <c r="AG164" i="2"/>
  <c r="AG448" i="2"/>
  <c r="AG427" i="2"/>
  <c r="AG494" i="2"/>
  <c r="AG406" i="2"/>
  <c r="AG296" i="2"/>
  <c r="AG261" i="2"/>
  <c r="AG178" i="2"/>
  <c r="AG458" i="2"/>
  <c r="AG305" i="2"/>
  <c r="AG285" i="2"/>
  <c r="AG380" i="2"/>
  <c r="AG116" i="2"/>
  <c r="AG293" i="2"/>
  <c r="AG341" i="2"/>
  <c r="AG509" i="2"/>
  <c r="AG404" i="2"/>
  <c r="AG541" i="2"/>
  <c r="AG133" i="2"/>
  <c r="AG165" i="2"/>
  <c r="AG382" i="2"/>
  <c r="AG106" i="2"/>
  <c r="AG64" i="2"/>
  <c r="AG207" i="2"/>
  <c r="AG38" i="2"/>
  <c r="AG182" i="2"/>
  <c r="AG159" i="2"/>
  <c r="AG630" i="2"/>
  <c r="AG372" i="2"/>
  <c r="AG336" i="2"/>
  <c r="AG543" i="2"/>
  <c r="AG121" i="2"/>
  <c r="AG519" i="2"/>
  <c r="AG384" i="2"/>
  <c r="AG235" i="2"/>
  <c r="AG297" i="2"/>
  <c r="AG101" i="2"/>
  <c r="AG42" i="2"/>
  <c r="AG470" i="2"/>
  <c r="AG415" i="2"/>
  <c r="AG321" i="2"/>
  <c r="AG330" i="2"/>
  <c r="AG99" i="2"/>
  <c r="AG157" i="2"/>
  <c r="AG398" i="2"/>
  <c r="AG649" i="2"/>
  <c r="AG174" i="2"/>
  <c r="AG30" i="2"/>
  <c r="AG665" i="2"/>
  <c r="AG248" i="2"/>
  <c r="AG25" i="2"/>
  <c r="AG394" i="2"/>
  <c r="AG478" i="2"/>
  <c r="AG364" i="2"/>
  <c r="AG40" i="2"/>
  <c r="AG657" i="2"/>
  <c r="AG342" i="2"/>
  <c r="AG324" i="2"/>
  <c r="AG50" i="2"/>
  <c r="AG459" i="2"/>
  <c r="AG20" i="2"/>
  <c r="AG345" i="2"/>
  <c r="AG80" i="2"/>
  <c r="AG307" i="2"/>
  <c r="AG125" i="2"/>
  <c r="AG721" i="2"/>
  <c r="AG216" i="2"/>
  <c r="AG547" i="2"/>
  <c r="AG322" i="2"/>
  <c r="AG88" i="2"/>
  <c r="AG385" i="2"/>
  <c r="AG329" i="2"/>
  <c r="AG626" i="2"/>
  <c r="AG340" i="2"/>
  <c r="AG8" i="2"/>
  <c r="AG294" i="2"/>
  <c r="AG180" i="2"/>
  <c r="AG388" i="2"/>
  <c r="AG138" i="2"/>
  <c r="AG195" i="2"/>
  <c r="AG360" i="2"/>
  <c r="AG620" i="2"/>
  <c r="AG220" i="2"/>
  <c r="AG663" i="2"/>
  <c r="AG310" i="2"/>
  <c r="AG408" i="2"/>
  <c r="AG678" i="2"/>
  <c r="AG17" i="2"/>
  <c r="AG365" i="2"/>
  <c r="AG352" i="2"/>
  <c r="AG409" i="2"/>
  <c r="AG588" i="2"/>
  <c r="AG90" i="2"/>
  <c r="AG484" i="2"/>
  <c r="AG435" i="2"/>
  <c r="AG518" i="2"/>
  <c r="AG236" i="2"/>
  <c r="AG135" i="2"/>
  <c r="AG675" i="2"/>
  <c r="AG480" i="2"/>
  <c r="AG21" i="2"/>
  <c r="AG177" i="2"/>
  <c r="AG544" i="2"/>
  <c r="AG439" i="2"/>
  <c r="AG273" i="2"/>
  <c r="AG209" i="2"/>
  <c r="AG449" i="2"/>
  <c r="AG226" i="2"/>
  <c r="AG467" i="2"/>
  <c r="AG59" i="2"/>
  <c r="AG465" i="2"/>
  <c r="AG633" i="2"/>
  <c r="AG258" i="2"/>
  <c r="AG508" i="2"/>
  <c r="AG134" i="2"/>
  <c r="AG399" i="2"/>
  <c r="AG68" i="2"/>
  <c r="AG51" i="2"/>
  <c r="AG218" i="2"/>
  <c r="AG539" i="2"/>
  <c r="AG730" i="2"/>
  <c r="AG521" i="2"/>
  <c r="AG639" i="2"/>
  <c r="AG14" i="2"/>
  <c r="AG536" i="2"/>
  <c r="AG634" i="2"/>
  <c r="AG551" i="2"/>
  <c r="AG643" i="2"/>
  <c r="AG298" i="2"/>
  <c r="AG684" i="2"/>
  <c r="AG623" i="2"/>
  <c r="AG472" i="2"/>
  <c r="AG417" i="2"/>
  <c r="AG53" i="2"/>
  <c r="AG642" i="2"/>
  <c r="AG170" i="2"/>
  <c r="AG202" i="2"/>
  <c r="AG584" i="2"/>
  <c r="AG504" i="2"/>
  <c r="AG39" i="2"/>
  <c r="AG355" i="2"/>
  <c r="AG214" i="2"/>
  <c r="AG45" i="2"/>
  <c r="AG312" i="2"/>
  <c r="AG328" i="2"/>
  <c r="AG613" i="2"/>
  <c r="AG598" i="2"/>
  <c r="AG666" i="2"/>
  <c r="AG599" i="2"/>
  <c r="AG438" i="2"/>
  <c r="AG430" i="2"/>
  <c r="AG229" i="2"/>
  <c r="AG421" i="2"/>
  <c r="AG274" i="2"/>
  <c r="AG654" i="2"/>
  <c r="AG485" i="2"/>
  <c r="AG60" i="2"/>
  <c r="AG55" i="2"/>
  <c r="AG645" i="2"/>
  <c r="AG5" i="2"/>
  <c r="AG156" i="2"/>
  <c r="AG391" i="2"/>
  <c r="AG514" i="2"/>
  <c r="AG265" i="2"/>
  <c r="AG175" i="2"/>
  <c r="AG517" i="2"/>
  <c r="AG267" i="2"/>
  <c r="AG520" i="2"/>
  <c r="AG245" i="2"/>
  <c r="AG179" i="2"/>
  <c r="AG333" i="2"/>
  <c r="AG381" i="2"/>
  <c r="AG189" i="2"/>
  <c r="AG275" i="2"/>
  <c r="AG81" i="2"/>
  <c r="AG349" i="2"/>
  <c r="AG230" i="2"/>
  <c r="AG674" i="2"/>
  <c r="AG33" i="2"/>
  <c r="AG510" i="2"/>
  <c r="AG506" i="2"/>
  <c r="AG346" i="2"/>
  <c r="AG78" i="2"/>
  <c r="AG18" i="2"/>
  <c r="AG22" i="2"/>
  <c r="AG689" i="2"/>
  <c r="AG331" i="2"/>
  <c r="AG420" i="2"/>
  <c r="AG490" i="2"/>
  <c r="AG464" i="2"/>
  <c r="AG154" i="2"/>
  <c r="AG103" i="2"/>
  <c r="AG46" i="2"/>
  <c r="AG603" i="2"/>
  <c r="AG359" i="2"/>
  <c r="AG414" i="2"/>
  <c r="AG124" i="2"/>
  <c r="AG601" i="2"/>
  <c r="AG482" i="2"/>
  <c r="AG56" i="2"/>
  <c r="AG433" i="2"/>
  <c r="AG423" i="2"/>
  <c r="AG335" i="2"/>
  <c r="AG243" i="2"/>
  <c r="AG578" i="2"/>
  <c r="AG413" i="2"/>
  <c r="AG501" i="2"/>
  <c r="AG573" i="2"/>
  <c r="AG714" i="2"/>
  <c r="AG696" i="2"/>
  <c r="AG473" i="2"/>
  <c r="AG166" i="2"/>
  <c r="AG114" i="2"/>
  <c r="AG65" i="2"/>
  <c r="AG434" i="2"/>
  <c r="AG429" i="2"/>
  <c r="AG416" i="2"/>
  <c r="AG71" i="2"/>
  <c r="AG263" i="2"/>
  <c r="AG395" i="2"/>
  <c r="AG697" i="2"/>
  <c r="AG559" i="2"/>
  <c r="AG363" i="2"/>
  <c r="AG481" i="2"/>
  <c r="AG498" i="2"/>
  <c r="AG524" i="2"/>
  <c r="AG34" i="2"/>
  <c r="AG533" i="2"/>
  <c r="AG129" i="2"/>
  <c r="AG24" i="2"/>
  <c r="AG199" i="2"/>
  <c r="AG431" i="2"/>
  <c r="AG370" i="2"/>
  <c r="AG437" i="2"/>
  <c r="AG403" i="2"/>
  <c r="AG155" i="2"/>
  <c r="AG131" i="2"/>
  <c r="AG52" i="2"/>
  <c r="AG479" i="2"/>
  <c r="AG597" i="2"/>
  <c r="AG653" i="2"/>
  <c r="AG69" i="2"/>
  <c r="AG146" i="2"/>
  <c r="AG98" i="2"/>
  <c r="AG148" i="2"/>
  <c r="AG137" i="2"/>
  <c r="AG325" i="2"/>
  <c r="AG725" i="2"/>
  <c r="AG353" i="2"/>
  <c r="AG173" i="2"/>
  <c r="AG4" i="2"/>
  <c r="AG219" i="2"/>
  <c r="AG85" i="2"/>
  <c r="AG184" i="2"/>
  <c r="AG493" i="2"/>
  <c r="AG553" i="2"/>
  <c r="AG685" i="2"/>
  <c r="AG82" i="2"/>
  <c r="AG338" i="2"/>
  <c r="AG223" i="2"/>
  <c r="AG456" i="2"/>
  <c r="AG241" i="2"/>
  <c r="AG563" i="2"/>
  <c r="AG139" i="2"/>
  <c r="AG31" i="2"/>
  <c r="AG152" i="2"/>
  <c r="AG3" i="2"/>
  <c r="AG362" i="2"/>
  <c r="AG308" i="2"/>
  <c r="AG117" i="2"/>
  <c r="AG126" i="2"/>
  <c r="AG624" i="2"/>
  <c r="AG266" i="2"/>
  <c r="AG652" i="2"/>
  <c r="AG242" i="2"/>
  <c r="AG91" i="2"/>
  <c r="AG579" i="2"/>
  <c r="AG461" i="2"/>
  <c r="AG140" i="2"/>
  <c r="AG334" i="2"/>
  <c r="AG181" i="2"/>
  <c r="AG54" i="2"/>
  <c r="AG57" i="2"/>
  <c r="AG469" i="2"/>
  <c r="AG522" i="2"/>
  <c r="AG537" i="2"/>
  <c r="AG2" i="2"/>
  <c r="AG511" i="2"/>
  <c r="AG158" i="2"/>
  <c r="AG197" i="2"/>
  <c r="AG153" i="2"/>
  <c r="AG545" i="2"/>
  <c r="AG621" i="2"/>
  <c r="AG122" i="2"/>
  <c r="AG191" i="2"/>
  <c r="AG41" i="2"/>
  <c r="AG625" i="2"/>
  <c r="AG283" i="2"/>
  <c r="AG119" i="2"/>
  <c r="AG36" i="2"/>
  <c r="AG314" i="2"/>
  <c r="AG410" i="2"/>
  <c r="AG313" i="2"/>
  <c r="AG141" i="2"/>
  <c r="AG92" i="2"/>
  <c r="AG627" i="2"/>
  <c r="AG143" i="2"/>
  <c r="AG692" i="2"/>
  <c r="AG440" i="2"/>
  <c r="AG186" i="2"/>
  <c r="AG455" i="2"/>
  <c r="AG187" i="2"/>
  <c r="AG225" i="2"/>
  <c r="AG495" i="2"/>
  <c r="AG63" i="2"/>
  <c r="AG27" i="2"/>
  <c r="AG709" i="2"/>
  <c r="AG109" i="2"/>
  <c r="AG149" i="2"/>
  <c r="AG389" i="2"/>
  <c r="AG271" i="2"/>
  <c r="AG11" i="2"/>
  <c r="AG74" i="2"/>
  <c r="AG113" i="2"/>
  <c r="AG732" i="2"/>
  <c r="AG572" i="2"/>
  <c r="AG523" i="2"/>
  <c r="AG86" i="2"/>
  <c r="AG257" i="2"/>
  <c r="AG606" i="2"/>
  <c r="AG475" i="2"/>
  <c r="AG104" i="2"/>
  <c r="AG205" i="2"/>
  <c r="AG500" i="2"/>
  <c r="AG162" i="2"/>
  <c r="AG457" i="2"/>
  <c r="AG302" i="2"/>
  <c r="AG436" i="2"/>
  <c r="AG67" i="2"/>
  <c r="AG286" i="2"/>
  <c r="AG48" i="2"/>
  <c r="AG144" i="2"/>
  <c r="AG424" i="2"/>
  <c r="AG576" i="2"/>
  <c r="AG32" i="2"/>
  <c r="AG557" i="2"/>
  <c r="AG15" i="2"/>
  <c r="AG347" i="2"/>
  <c r="AG366" i="2"/>
  <c r="AG565" i="2"/>
  <c r="AG688" i="2"/>
  <c r="AG233" i="2"/>
  <c r="AG13" i="2"/>
  <c r="AG646" i="2"/>
  <c r="AG7" i="2"/>
  <c r="AG706" i="2"/>
  <c r="AG160" i="2"/>
  <c r="AG672" i="2"/>
  <c r="AG130" i="2"/>
  <c r="AG528" i="2"/>
  <c r="AG276" i="2"/>
  <c r="AG655" i="2"/>
  <c r="AG580" i="2"/>
  <c r="AG488" i="2"/>
  <c r="AG471" i="2"/>
  <c r="AG316" i="2"/>
  <c r="AG673" i="2"/>
  <c r="AG240" i="2"/>
  <c r="AG452" i="2"/>
  <c r="AG29" i="2"/>
  <c r="AG212" i="2"/>
  <c r="AG412" i="2"/>
  <c r="AG123" i="2"/>
  <c r="AG227" i="2"/>
  <c r="AG16" i="2"/>
  <c r="AG450" i="2"/>
  <c r="AG206" i="2"/>
  <c r="AG609" i="2"/>
  <c r="AG83" i="2"/>
  <c r="AG172" i="2"/>
  <c r="AG327" i="2"/>
  <c r="AG357" i="2"/>
  <c r="AG37" i="2"/>
  <c r="AG726" i="2"/>
  <c r="AG538" i="2"/>
  <c r="AG6" i="2"/>
  <c r="AG203" i="2"/>
  <c r="AG393" i="2"/>
  <c r="AG142" i="2"/>
  <c r="AG284" i="2"/>
  <c r="AG658" i="2"/>
  <c r="AG288" i="2"/>
  <c r="AG581" i="2"/>
  <c r="AG505" i="2"/>
  <c r="AG401" i="2"/>
  <c r="AG89" i="2"/>
  <c r="AG695" i="2"/>
  <c r="AG664" i="2"/>
  <c r="AG614" i="2"/>
  <c r="AG115" i="2"/>
  <c r="AG9" i="2"/>
  <c r="AG190" i="2"/>
  <c r="AG532" i="2"/>
  <c r="AG660" i="2"/>
  <c r="AG534" i="2"/>
  <c r="AG255" i="2"/>
  <c r="AG10" i="2"/>
  <c r="AG585" i="2"/>
  <c r="AG12" i="2"/>
  <c r="AG244" i="2"/>
  <c r="AG386" i="2"/>
  <c r="AG507" i="2"/>
  <c r="AG111" i="2"/>
  <c r="AG682" i="2"/>
  <c r="AG110" i="2"/>
  <c r="AG466" i="2"/>
  <c r="AG531" i="2"/>
  <c r="AG169" i="2"/>
  <c r="AG279" i="2"/>
  <c r="AG661" i="2"/>
  <c r="AG628" i="2"/>
  <c r="AG84" i="2"/>
  <c r="AG23" i="2"/>
  <c r="AG150" i="2"/>
  <c r="AG221" i="2"/>
  <c r="AG418" i="2"/>
  <c r="AG337" i="2"/>
  <c r="AG264" i="2"/>
  <c r="AG453" i="2"/>
  <c r="AG289" i="2"/>
  <c r="AG487" i="2"/>
  <c r="AG163" i="2"/>
  <c r="AG252" i="2"/>
  <c r="AG722" i="2"/>
  <c r="AG167" i="2"/>
  <c r="AG351" i="2"/>
  <c r="AG272" i="2"/>
  <c r="AG724" i="2"/>
  <c r="AG282" i="2"/>
  <c r="AG280" i="2"/>
  <c r="AG668" i="2"/>
  <c r="AG548" i="2"/>
  <c r="AG94" i="2"/>
  <c r="AG647" i="2"/>
  <c r="AG35" i="2"/>
  <c r="AG251" i="2"/>
  <c r="AG552" i="2"/>
  <c r="AG277" i="2"/>
  <c r="AG361" i="2"/>
  <c r="AG237" i="2"/>
  <c r="AG670" i="2"/>
  <c r="AG28" i="2"/>
  <c r="AG136" i="2"/>
  <c r="AG640" i="2"/>
  <c r="AG616" i="2"/>
  <c r="AG593" i="2"/>
  <c r="AG719" i="2"/>
  <c r="AG396" i="2"/>
  <c r="AG612" i="2"/>
  <c r="AG300" i="2"/>
  <c r="AG253" i="2"/>
  <c r="AG246" i="2"/>
  <c r="AG530" i="2"/>
  <c r="AG75" i="2"/>
  <c r="AG723" i="2"/>
  <c r="AG716" i="2"/>
  <c r="AG701" i="2"/>
  <c r="AG66" i="2"/>
  <c r="AG561" i="2"/>
  <c r="AG566" i="2"/>
  <c r="AG311" i="2"/>
  <c r="AG339" i="2"/>
  <c r="AG477" i="2"/>
  <c r="AG332" i="2"/>
  <c r="AG583" i="2"/>
  <c r="AG383" i="2"/>
  <c r="AG43" i="2"/>
  <c r="AG47" i="2"/>
  <c r="AG256" i="2"/>
  <c r="AG58" i="2"/>
  <c r="AG368" i="2"/>
  <c r="AG638" i="2"/>
  <c r="AG607" i="2"/>
  <c r="AG515" i="2"/>
  <c r="AG558" i="2"/>
  <c r="AG676" i="2"/>
  <c r="AG591" i="2"/>
  <c r="AG211" i="2"/>
  <c r="AG185" i="2"/>
  <c r="AG447" i="2"/>
  <c r="AG198" i="2"/>
  <c r="AG367" i="2"/>
  <c r="AG540" i="2"/>
  <c r="AG234" i="2"/>
  <c r="AG281" i="2"/>
  <c r="AG323" i="2"/>
  <c r="AG569" i="2"/>
  <c r="AG542" i="2"/>
  <c r="AG699" i="2"/>
  <c r="AG446" i="2"/>
  <c r="AG577" i="2"/>
  <c r="AG451" i="2"/>
  <c r="AG26" i="2"/>
  <c r="AG720" i="2"/>
  <c r="AG238" i="2"/>
  <c r="AG405" i="2"/>
  <c r="AG468" i="2"/>
  <c r="AG87" i="2"/>
  <c r="AG44" i="2"/>
  <c r="AG589" i="2"/>
  <c r="AG70" i="2"/>
  <c r="AG560" i="2"/>
  <c r="AG444" i="2"/>
  <c r="AG254" i="2"/>
  <c r="AG568" i="2"/>
  <c r="AG600" i="2"/>
  <c r="AG371" i="2"/>
  <c r="AG171" i="2"/>
  <c r="AG320" i="2"/>
  <c r="AG733" i="2"/>
  <c r="AG422" i="2"/>
  <c r="AG636" i="2"/>
  <c r="AG200" i="2"/>
  <c r="AG350" i="2"/>
  <c r="AG112" i="2"/>
  <c r="AG61" i="2"/>
  <c r="AG586" i="2"/>
  <c r="AG127" i="2"/>
  <c r="AG527" i="2"/>
  <c r="AG426" i="2"/>
  <c r="AG105" i="2"/>
  <c r="AG567" i="2"/>
  <c r="AG102" i="2"/>
  <c r="AG704" i="2"/>
  <c r="AG204" i="2"/>
  <c r="AG176" i="2"/>
  <c r="AG669" i="2"/>
  <c r="AG610" i="2"/>
  <c r="AG679" i="2"/>
  <c r="AG462" i="2"/>
  <c r="AG72" i="2"/>
  <c r="AG260" i="2"/>
  <c r="AG574" i="2"/>
  <c r="AG671" i="2"/>
  <c r="AG570" i="2"/>
  <c r="AG489" i="2"/>
  <c r="AG100" i="2"/>
  <c r="AG432" i="2"/>
  <c r="AG356" i="2"/>
  <c r="AG425" i="2"/>
  <c r="AG201" i="2"/>
  <c r="AG407" i="2"/>
  <c r="AG270" i="2"/>
  <c r="AG373" i="2"/>
  <c r="AG317" i="2"/>
  <c r="AG513" i="2"/>
  <c r="AG644" i="2"/>
  <c r="AG62" i="2"/>
  <c r="AG247" i="2"/>
  <c r="AG192" i="2"/>
  <c r="AG622" i="2"/>
  <c r="AG615" i="2"/>
  <c r="AG605" i="2"/>
  <c r="AG309" i="2"/>
  <c r="AG650" i="2"/>
  <c r="AG161" i="2"/>
  <c r="AG712" i="2"/>
  <c r="AG582" i="2"/>
  <c r="AG526" i="2"/>
  <c r="AG108" i="2"/>
  <c r="AG76" i="2"/>
  <c r="AG208" i="2"/>
  <c r="AG662" i="2"/>
  <c r="AG375" i="2"/>
  <c r="AG95" i="2"/>
  <c r="AG708" i="2"/>
  <c r="AG619" i="2"/>
  <c r="AG715" i="2"/>
  <c r="AG718" i="2"/>
  <c r="AG145" i="2"/>
  <c r="AG717" i="2"/>
  <c r="AG463" i="2"/>
  <c r="AG217" i="2"/>
  <c r="AG232" i="2"/>
  <c r="AG419" i="2"/>
  <c r="AG659" i="2"/>
  <c r="AG132" i="2"/>
  <c r="AG77" i="2"/>
  <c r="AG290" i="2"/>
  <c r="AG215" i="2"/>
  <c r="AG295" i="2"/>
  <c r="AG604" i="2"/>
  <c r="AG648" i="2"/>
  <c r="AG611" i="2"/>
  <c r="AG250" i="2"/>
  <c r="AG737" i="2"/>
  <c r="AG118" i="2"/>
  <c r="AG291" i="2"/>
  <c r="AG608" i="2"/>
  <c r="AG554" i="2"/>
  <c r="AG387" i="2"/>
  <c r="AG596" i="2"/>
  <c r="AG683" i="2"/>
  <c r="AG736" i="2"/>
  <c r="AG210" i="2"/>
  <c r="AG491" i="2"/>
  <c r="AG492" i="2"/>
  <c r="AG555" i="2"/>
  <c r="AG486" i="2"/>
  <c r="AG93" i="2"/>
  <c r="AG496" i="2"/>
  <c r="AG550" i="2"/>
  <c r="AG318" i="2"/>
  <c r="AG259" i="2"/>
  <c r="AG222" i="2"/>
  <c r="AG497" i="2"/>
  <c r="AG629" i="2"/>
  <c r="AG702" i="2"/>
  <c r="AG525" i="2"/>
  <c r="AG535" i="2"/>
  <c r="AG231" i="2"/>
  <c r="AG411" i="2"/>
  <c r="AG268" i="2"/>
  <c r="AG194" i="2"/>
  <c r="AG239" i="2"/>
  <c r="AG705" i="2"/>
  <c r="AG315" i="2"/>
  <c r="AG474" i="2"/>
  <c r="AG278" i="2"/>
  <c r="AG735" i="2"/>
  <c r="AG96" i="2"/>
  <c r="AG677" i="2"/>
  <c r="AG713" i="2"/>
  <c r="AG344" i="2"/>
  <c r="AG402" i="2"/>
  <c r="AG287" i="2"/>
  <c r="AG262" i="2"/>
  <c r="AG188" i="2"/>
  <c r="AG400" i="2"/>
  <c r="AG594" i="2"/>
  <c r="AG476" i="2"/>
  <c r="AG571" i="2"/>
  <c r="AG590" i="2"/>
  <c r="AG454" i="2"/>
  <c r="AG147" i="2"/>
  <c r="AG575" i="2"/>
  <c r="AG562" i="2"/>
  <c r="AG369" i="2"/>
  <c r="AG292" i="2"/>
  <c r="AG301" i="2"/>
  <c r="AG694" i="2"/>
  <c r="AG193" i="2"/>
  <c r="AG376" i="2"/>
  <c r="AG617" i="2"/>
  <c r="AG680" i="2"/>
  <c r="AG734" i="2"/>
  <c r="AG564" i="2"/>
  <c r="AG637" i="2"/>
  <c r="AG693" i="2"/>
  <c r="AG686" i="2"/>
  <c r="AG299" i="2"/>
  <c r="AG503" i="2"/>
  <c r="AG641" i="2"/>
  <c r="AG651" i="2"/>
  <c r="AG441" i="2"/>
  <c r="AG556" i="2"/>
  <c r="AG703" i="2"/>
  <c r="AG587" i="2"/>
  <c r="AG728" i="2"/>
  <c r="AG681" i="2"/>
  <c r="AG691" i="2"/>
  <c r="AG667" i="2"/>
  <c r="AG529" i="2"/>
  <c r="AG690" i="2"/>
  <c r="AG710" i="2"/>
  <c r="AG700" i="2"/>
  <c r="AG731" i="2"/>
  <c r="AG727" i="2"/>
  <c r="AG631" i="2"/>
  <c r="AG687" i="2"/>
  <c r="AG711" i="2"/>
  <c r="AG729" i="2"/>
  <c r="AG738" i="2"/>
  <c r="AF635" i="2"/>
  <c r="AF502" i="2"/>
  <c r="AF442" i="2"/>
  <c r="AF107" i="2"/>
  <c r="AF213" i="2"/>
  <c r="AF377" i="2"/>
  <c r="AF304" i="2"/>
  <c r="AF306" i="2"/>
  <c r="AF516" i="2"/>
  <c r="AF592" i="2"/>
  <c r="AF196" i="2"/>
  <c r="AF319" i="2"/>
  <c r="AF120" i="2"/>
  <c r="AF632" i="2"/>
  <c r="AF183" i="2"/>
  <c r="AF49" i="2"/>
  <c r="AF392" i="2"/>
  <c r="AF549" i="2"/>
  <c r="AF618" i="2"/>
  <c r="AF397" i="2"/>
  <c r="AF428" i="2"/>
  <c r="AF354" i="2"/>
  <c r="AF379" i="2"/>
  <c r="AF249" i="2"/>
  <c r="AF512" i="2"/>
  <c r="AF546" i="2"/>
  <c r="AF303" i="2"/>
  <c r="AF168" i="2"/>
  <c r="AF97" i="2"/>
  <c r="AF602" i="2"/>
  <c r="AF390" i="2"/>
  <c r="AF698" i="2"/>
  <c r="AF707" i="2"/>
  <c r="AF151" i="2"/>
  <c r="AF73" i="2"/>
  <c r="AF374" i="2"/>
  <c r="AF19" i="2"/>
  <c r="AF460" i="2"/>
  <c r="AF656" i="2"/>
  <c r="AF445" i="2"/>
  <c r="AF128" i="2"/>
  <c r="AF79" i="2"/>
  <c r="AF443" i="2"/>
  <c r="AF343" i="2"/>
  <c r="AF228" i="2"/>
  <c r="AF378" i="2"/>
  <c r="AF483" i="2"/>
  <c r="AF499" i="2"/>
  <c r="AF595" i="2"/>
  <c r="AF348" i="2"/>
  <c r="AF358" i="2"/>
  <c r="AF326" i="2"/>
  <c r="AF224" i="2"/>
  <c r="AF269" i="2"/>
  <c r="AF164" i="2"/>
  <c r="AF448" i="2"/>
  <c r="AF427" i="2"/>
  <c r="AF494" i="2"/>
  <c r="AF406" i="2"/>
  <c r="AF296" i="2"/>
  <c r="AF261" i="2"/>
  <c r="AF178" i="2"/>
  <c r="AF458" i="2"/>
  <c r="AF305" i="2"/>
  <c r="AF285" i="2"/>
  <c r="AF380" i="2"/>
  <c r="AF116" i="2"/>
  <c r="AF293" i="2"/>
  <c r="AF341" i="2"/>
  <c r="AF509" i="2"/>
  <c r="AF404" i="2"/>
  <c r="AF541" i="2"/>
  <c r="AF133" i="2"/>
  <c r="AF165" i="2"/>
  <c r="AF382" i="2"/>
  <c r="AF106" i="2"/>
  <c r="AF64" i="2"/>
  <c r="AF207" i="2"/>
  <c r="AF38" i="2"/>
  <c r="AF182" i="2"/>
  <c r="AF159" i="2"/>
  <c r="AF630" i="2"/>
  <c r="AF372" i="2"/>
  <c r="AF336" i="2"/>
  <c r="AF543" i="2"/>
  <c r="AF121" i="2"/>
  <c r="AF519" i="2"/>
  <c r="AF384" i="2"/>
  <c r="AF235" i="2"/>
  <c r="AF297" i="2"/>
  <c r="AF101" i="2"/>
  <c r="AF42" i="2"/>
  <c r="AF470" i="2"/>
  <c r="AF415" i="2"/>
  <c r="AF321" i="2"/>
  <c r="AF330" i="2"/>
  <c r="AF99" i="2"/>
  <c r="AF157" i="2"/>
  <c r="AF398" i="2"/>
  <c r="AF649" i="2"/>
  <c r="AF174" i="2"/>
  <c r="AF30" i="2"/>
  <c r="AF665" i="2"/>
  <c r="AF248" i="2"/>
  <c r="AF25" i="2"/>
  <c r="AF394" i="2"/>
  <c r="AF478" i="2"/>
  <c r="AF364" i="2"/>
  <c r="AF40" i="2"/>
  <c r="AF657" i="2"/>
  <c r="AF342" i="2"/>
  <c r="AF324" i="2"/>
  <c r="AF50" i="2"/>
  <c r="AF459" i="2"/>
  <c r="AF20" i="2"/>
  <c r="AF345" i="2"/>
  <c r="AF80" i="2"/>
  <c r="AF307" i="2"/>
  <c r="AF125" i="2"/>
  <c r="AF721" i="2"/>
  <c r="AF216" i="2"/>
  <c r="AF547" i="2"/>
  <c r="AF322" i="2"/>
  <c r="AF88" i="2"/>
  <c r="AF385" i="2"/>
  <c r="AF329" i="2"/>
  <c r="AF626" i="2"/>
  <c r="AF340" i="2"/>
  <c r="AF8" i="2"/>
  <c r="AF294" i="2"/>
  <c r="AF180" i="2"/>
  <c r="AF388" i="2"/>
  <c r="AF138" i="2"/>
  <c r="AF195" i="2"/>
  <c r="AF360" i="2"/>
  <c r="AF620" i="2"/>
  <c r="AF220" i="2"/>
  <c r="AF663" i="2"/>
  <c r="AF310" i="2"/>
  <c r="AF408" i="2"/>
  <c r="AF678" i="2"/>
  <c r="AF17" i="2"/>
  <c r="AF365" i="2"/>
  <c r="AF352" i="2"/>
  <c r="AF409" i="2"/>
  <c r="AF588" i="2"/>
  <c r="AF90" i="2"/>
  <c r="AF484" i="2"/>
  <c r="AF435" i="2"/>
  <c r="AF518" i="2"/>
  <c r="AF236" i="2"/>
  <c r="AF135" i="2"/>
  <c r="AF675" i="2"/>
  <c r="AF480" i="2"/>
  <c r="AF21" i="2"/>
  <c r="AF177" i="2"/>
  <c r="AF544" i="2"/>
  <c r="AF439" i="2"/>
  <c r="AF273" i="2"/>
  <c r="AF209" i="2"/>
  <c r="AF449" i="2"/>
  <c r="AF226" i="2"/>
  <c r="AF467" i="2"/>
  <c r="AF59" i="2"/>
  <c r="AF465" i="2"/>
  <c r="AF633" i="2"/>
  <c r="AF258" i="2"/>
  <c r="AF508" i="2"/>
  <c r="AF134" i="2"/>
  <c r="AF399" i="2"/>
  <c r="AF68" i="2"/>
  <c r="AF51" i="2"/>
  <c r="AF218" i="2"/>
  <c r="AF539" i="2"/>
  <c r="AF730" i="2"/>
  <c r="AF521" i="2"/>
  <c r="AF639" i="2"/>
  <c r="AF14" i="2"/>
  <c r="AF536" i="2"/>
  <c r="AF634" i="2"/>
  <c r="AF551" i="2"/>
  <c r="AF643" i="2"/>
  <c r="AF298" i="2"/>
  <c r="AF684" i="2"/>
  <c r="AF623" i="2"/>
  <c r="AF472" i="2"/>
  <c r="AF417" i="2"/>
  <c r="AF53" i="2"/>
  <c r="AF642" i="2"/>
  <c r="AF170" i="2"/>
  <c r="AF202" i="2"/>
  <c r="AF584" i="2"/>
  <c r="AF504" i="2"/>
  <c r="AF39" i="2"/>
  <c r="AF355" i="2"/>
  <c r="AF214" i="2"/>
  <c r="AF45" i="2"/>
  <c r="AF312" i="2"/>
  <c r="AF328" i="2"/>
  <c r="AF613" i="2"/>
  <c r="AF598" i="2"/>
  <c r="AF666" i="2"/>
  <c r="AF599" i="2"/>
  <c r="AF438" i="2"/>
  <c r="AF430" i="2"/>
  <c r="AF229" i="2"/>
  <c r="AF421" i="2"/>
  <c r="AF274" i="2"/>
  <c r="AF654" i="2"/>
  <c r="AF485" i="2"/>
  <c r="AF60" i="2"/>
  <c r="AF55" i="2"/>
  <c r="AF645" i="2"/>
  <c r="AF5" i="2"/>
  <c r="AF156" i="2"/>
  <c r="AF391" i="2"/>
  <c r="AF514" i="2"/>
  <c r="AF265" i="2"/>
  <c r="AF175" i="2"/>
  <c r="AF517" i="2"/>
  <c r="AF267" i="2"/>
  <c r="AF520" i="2"/>
  <c r="AF245" i="2"/>
  <c r="AF179" i="2"/>
  <c r="AF333" i="2"/>
  <c r="AF381" i="2"/>
  <c r="AF189" i="2"/>
  <c r="AF275" i="2"/>
  <c r="AF81" i="2"/>
  <c r="AF349" i="2"/>
  <c r="AF230" i="2"/>
  <c r="AF674" i="2"/>
  <c r="AF33" i="2"/>
  <c r="AF510" i="2"/>
  <c r="AF506" i="2"/>
  <c r="AF346" i="2"/>
  <c r="AF78" i="2"/>
  <c r="AF18" i="2"/>
  <c r="AF22" i="2"/>
  <c r="AF689" i="2"/>
  <c r="AF331" i="2"/>
  <c r="AF420" i="2"/>
  <c r="AF490" i="2"/>
  <c r="AF464" i="2"/>
  <c r="AF154" i="2"/>
  <c r="AF103" i="2"/>
  <c r="AF46" i="2"/>
  <c r="AF603" i="2"/>
  <c r="AF359" i="2"/>
  <c r="AF414" i="2"/>
  <c r="AF124" i="2"/>
  <c r="AF601" i="2"/>
  <c r="AF482" i="2"/>
  <c r="AF56" i="2"/>
  <c r="AF433" i="2"/>
  <c r="AF423" i="2"/>
  <c r="AF335" i="2"/>
  <c r="AF243" i="2"/>
  <c r="AF578" i="2"/>
  <c r="AF413" i="2"/>
  <c r="AF501" i="2"/>
  <c r="AF573" i="2"/>
  <c r="AF714" i="2"/>
  <c r="AF696" i="2"/>
  <c r="AF473" i="2"/>
  <c r="AF166" i="2"/>
  <c r="AF114" i="2"/>
  <c r="AF65" i="2"/>
  <c r="AF434" i="2"/>
  <c r="AF429" i="2"/>
  <c r="AF416" i="2"/>
  <c r="AF71" i="2"/>
  <c r="AF263" i="2"/>
  <c r="AF395" i="2"/>
  <c r="AF697" i="2"/>
  <c r="AF559" i="2"/>
  <c r="AF363" i="2"/>
  <c r="AF481" i="2"/>
  <c r="AF498" i="2"/>
  <c r="AF524" i="2"/>
  <c r="AF34" i="2"/>
  <c r="AF533" i="2"/>
  <c r="AF129" i="2"/>
  <c r="AF24" i="2"/>
  <c r="AF199" i="2"/>
  <c r="AF431" i="2"/>
  <c r="AF370" i="2"/>
  <c r="AF437" i="2"/>
  <c r="AF403" i="2"/>
  <c r="AF155" i="2"/>
  <c r="AF131" i="2"/>
  <c r="AF52" i="2"/>
  <c r="AF479" i="2"/>
  <c r="AF597" i="2"/>
  <c r="AF653" i="2"/>
  <c r="AF69" i="2"/>
  <c r="AF146" i="2"/>
  <c r="AF98" i="2"/>
  <c r="AF148" i="2"/>
  <c r="AF137" i="2"/>
  <c r="AF325" i="2"/>
  <c r="AF725" i="2"/>
  <c r="AF353" i="2"/>
  <c r="AF173" i="2"/>
  <c r="AF4" i="2"/>
  <c r="AF219" i="2"/>
  <c r="AF85" i="2"/>
  <c r="AF184" i="2"/>
  <c r="AF493" i="2"/>
  <c r="AF553" i="2"/>
  <c r="AF685" i="2"/>
  <c r="AF82" i="2"/>
  <c r="AF338" i="2"/>
  <c r="AF223" i="2"/>
  <c r="AF456" i="2"/>
  <c r="AF241" i="2"/>
  <c r="AF563" i="2"/>
  <c r="AF139" i="2"/>
  <c r="AF31" i="2"/>
  <c r="AF152" i="2"/>
  <c r="AF3" i="2"/>
  <c r="AF362" i="2"/>
  <c r="AF308" i="2"/>
  <c r="AF117" i="2"/>
  <c r="AF126" i="2"/>
  <c r="AF624" i="2"/>
  <c r="AF266" i="2"/>
  <c r="AF652" i="2"/>
  <c r="AF242" i="2"/>
  <c r="AF91" i="2"/>
  <c r="AF579" i="2"/>
  <c r="AF461" i="2"/>
  <c r="AF140" i="2"/>
  <c r="AF334" i="2"/>
  <c r="AF181" i="2"/>
  <c r="AF54" i="2"/>
  <c r="AF57" i="2"/>
  <c r="AF469" i="2"/>
  <c r="AF522" i="2"/>
  <c r="AF537" i="2"/>
  <c r="AF2" i="2"/>
  <c r="AF511" i="2"/>
  <c r="AF158" i="2"/>
  <c r="AF197" i="2"/>
  <c r="AF153" i="2"/>
  <c r="AF545" i="2"/>
  <c r="AF621" i="2"/>
  <c r="AF122" i="2"/>
  <c r="AF191" i="2"/>
  <c r="AF41" i="2"/>
  <c r="AF625" i="2"/>
  <c r="AF283" i="2"/>
  <c r="AF119" i="2"/>
  <c r="AF36" i="2"/>
  <c r="AF314" i="2"/>
  <c r="AF410" i="2"/>
  <c r="AF313" i="2"/>
  <c r="AF141" i="2"/>
  <c r="AF92" i="2"/>
  <c r="AF627" i="2"/>
  <c r="AF143" i="2"/>
  <c r="AF692" i="2"/>
  <c r="AF440" i="2"/>
  <c r="AF186" i="2"/>
  <c r="AF455" i="2"/>
  <c r="AF187" i="2"/>
  <c r="AF225" i="2"/>
  <c r="AF495" i="2"/>
  <c r="AF63" i="2"/>
  <c r="AF27" i="2"/>
  <c r="AF709" i="2"/>
  <c r="AF109" i="2"/>
  <c r="AF149" i="2"/>
  <c r="AF389" i="2"/>
  <c r="AF271" i="2"/>
  <c r="AF11" i="2"/>
  <c r="AF74" i="2"/>
  <c r="AF113" i="2"/>
  <c r="AF732" i="2"/>
  <c r="AF572" i="2"/>
  <c r="AF523" i="2"/>
  <c r="AF86" i="2"/>
  <c r="AF257" i="2"/>
  <c r="AF606" i="2"/>
  <c r="AF475" i="2"/>
  <c r="AF104" i="2"/>
  <c r="AF205" i="2"/>
  <c r="AF500" i="2"/>
  <c r="AF162" i="2"/>
  <c r="AF457" i="2"/>
  <c r="AF302" i="2"/>
  <c r="AF436" i="2"/>
  <c r="AF67" i="2"/>
  <c r="AF286" i="2"/>
  <c r="AF48" i="2"/>
  <c r="AF144" i="2"/>
  <c r="AF424" i="2"/>
  <c r="AF576" i="2"/>
  <c r="AF32" i="2"/>
  <c r="AF557" i="2"/>
  <c r="AF15" i="2"/>
  <c r="AF347" i="2"/>
  <c r="AF366" i="2"/>
  <c r="AF565" i="2"/>
  <c r="AF688" i="2"/>
  <c r="AF233" i="2"/>
  <c r="AF13" i="2"/>
  <c r="AF646" i="2"/>
  <c r="AF7" i="2"/>
  <c r="AF706" i="2"/>
  <c r="AF160" i="2"/>
  <c r="AF672" i="2"/>
  <c r="AF130" i="2"/>
  <c r="AF528" i="2"/>
  <c r="AF276" i="2"/>
  <c r="AF655" i="2"/>
  <c r="AF580" i="2"/>
  <c r="AF488" i="2"/>
  <c r="AF471" i="2"/>
  <c r="AF316" i="2"/>
  <c r="AF673" i="2"/>
  <c r="AF240" i="2"/>
  <c r="AF452" i="2"/>
  <c r="AF29" i="2"/>
  <c r="AF212" i="2"/>
  <c r="AF412" i="2"/>
  <c r="AF123" i="2"/>
  <c r="AF227" i="2"/>
  <c r="AF16" i="2"/>
  <c r="AF450" i="2"/>
  <c r="AF206" i="2"/>
  <c r="AF609" i="2"/>
  <c r="AF83" i="2"/>
  <c r="AF172" i="2"/>
  <c r="AF327" i="2"/>
  <c r="AF357" i="2"/>
  <c r="AF37" i="2"/>
  <c r="AF726" i="2"/>
  <c r="AF538" i="2"/>
  <c r="AF6" i="2"/>
  <c r="AF203" i="2"/>
  <c r="AF393" i="2"/>
  <c r="AF142" i="2"/>
  <c r="AF284" i="2"/>
  <c r="AF658" i="2"/>
  <c r="AF288" i="2"/>
  <c r="AF581" i="2"/>
  <c r="AF505" i="2"/>
  <c r="AF401" i="2"/>
  <c r="AF89" i="2"/>
  <c r="AF695" i="2"/>
  <c r="AF664" i="2"/>
  <c r="AF614" i="2"/>
  <c r="AF115" i="2"/>
  <c r="AF9" i="2"/>
  <c r="AF190" i="2"/>
  <c r="AF532" i="2"/>
  <c r="AF660" i="2"/>
  <c r="AF534" i="2"/>
  <c r="AF255" i="2"/>
  <c r="AF10" i="2"/>
  <c r="AF585" i="2"/>
  <c r="AF12" i="2"/>
  <c r="AF244" i="2"/>
  <c r="AF386" i="2"/>
  <c r="AF507" i="2"/>
  <c r="AF111" i="2"/>
  <c r="AF682" i="2"/>
  <c r="AF110" i="2"/>
  <c r="AF466" i="2"/>
  <c r="AF531" i="2"/>
  <c r="AF169" i="2"/>
  <c r="AF279" i="2"/>
  <c r="AF661" i="2"/>
  <c r="AF628" i="2"/>
  <c r="AF84" i="2"/>
  <c r="AF23" i="2"/>
  <c r="AF150" i="2"/>
  <c r="AF221" i="2"/>
  <c r="AF418" i="2"/>
  <c r="AF337" i="2"/>
  <c r="AF264" i="2"/>
  <c r="AF453" i="2"/>
  <c r="AF289" i="2"/>
  <c r="AF487" i="2"/>
  <c r="AF163" i="2"/>
  <c r="AF252" i="2"/>
  <c r="AF722" i="2"/>
  <c r="AF167" i="2"/>
  <c r="AF351" i="2"/>
  <c r="AF272" i="2"/>
  <c r="AF724" i="2"/>
  <c r="AF282" i="2"/>
  <c r="AF280" i="2"/>
  <c r="AF668" i="2"/>
  <c r="AF548" i="2"/>
  <c r="AF94" i="2"/>
  <c r="AF647" i="2"/>
  <c r="AF35" i="2"/>
  <c r="AF251" i="2"/>
  <c r="AF552" i="2"/>
  <c r="AF277" i="2"/>
  <c r="AF361" i="2"/>
  <c r="AF237" i="2"/>
  <c r="AF670" i="2"/>
  <c r="AF28" i="2"/>
  <c r="AF136" i="2"/>
  <c r="AF640" i="2"/>
  <c r="AF616" i="2"/>
  <c r="AF593" i="2"/>
  <c r="AF719" i="2"/>
  <c r="AF396" i="2"/>
  <c r="AF612" i="2"/>
  <c r="AF300" i="2"/>
  <c r="AF253" i="2"/>
  <c r="AF246" i="2"/>
  <c r="AF530" i="2"/>
  <c r="AF75" i="2"/>
  <c r="AF723" i="2"/>
  <c r="AF716" i="2"/>
  <c r="AF701" i="2"/>
  <c r="AF66" i="2"/>
  <c r="AF561" i="2"/>
  <c r="AF566" i="2"/>
  <c r="AF311" i="2"/>
  <c r="AF339" i="2"/>
  <c r="AF477" i="2"/>
  <c r="AF332" i="2"/>
  <c r="AF583" i="2"/>
  <c r="AF383" i="2"/>
  <c r="AF43" i="2"/>
  <c r="AF47" i="2"/>
  <c r="AF256" i="2"/>
  <c r="AF58" i="2"/>
  <c r="AF368" i="2"/>
  <c r="AF638" i="2"/>
  <c r="AF607" i="2"/>
  <c r="AF515" i="2"/>
  <c r="AF558" i="2"/>
  <c r="AF676" i="2"/>
  <c r="AF591" i="2"/>
  <c r="AF211" i="2"/>
  <c r="AF185" i="2"/>
  <c r="AF447" i="2"/>
  <c r="AF198" i="2"/>
  <c r="AF367" i="2"/>
  <c r="AF540" i="2"/>
  <c r="AF234" i="2"/>
  <c r="AF281" i="2"/>
  <c r="AF323" i="2"/>
  <c r="AF569" i="2"/>
  <c r="AF542" i="2"/>
  <c r="AF699" i="2"/>
  <c r="AF446" i="2"/>
  <c r="AF577" i="2"/>
  <c r="AF451" i="2"/>
  <c r="AF26" i="2"/>
  <c r="AF720" i="2"/>
  <c r="AF238" i="2"/>
  <c r="AF405" i="2"/>
  <c r="AF468" i="2"/>
  <c r="AF87" i="2"/>
  <c r="AF44" i="2"/>
  <c r="AF589" i="2"/>
  <c r="AF70" i="2"/>
  <c r="AF560" i="2"/>
  <c r="AF444" i="2"/>
  <c r="AF254" i="2"/>
  <c r="AF568" i="2"/>
  <c r="AF600" i="2"/>
  <c r="AF371" i="2"/>
  <c r="AF171" i="2"/>
  <c r="AF320" i="2"/>
  <c r="AF733" i="2"/>
  <c r="AF422" i="2"/>
  <c r="AF636" i="2"/>
  <c r="AF200" i="2"/>
  <c r="AF350" i="2"/>
  <c r="AF112" i="2"/>
  <c r="AF61" i="2"/>
  <c r="AF586" i="2"/>
  <c r="AF127" i="2"/>
  <c r="AF527" i="2"/>
  <c r="AF426" i="2"/>
  <c r="AF105" i="2"/>
  <c r="AF567" i="2"/>
  <c r="AF102" i="2"/>
  <c r="AF704" i="2"/>
  <c r="AF204" i="2"/>
  <c r="AF176" i="2"/>
  <c r="AF669" i="2"/>
  <c r="AF610" i="2"/>
  <c r="AF679" i="2"/>
  <c r="AF462" i="2"/>
  <c r="AF72" i="2"/>
  <c r="AF260" i="2"/>
  <c r="AF574" i="2"/>
  <c r="AF671" i="2"/>
  <c r="AF570" i="2"/>
  <c r="AF489" i="2"/>
  <c r="AF100" i="2"/>
  <c r="AF432" i="2"/>
  <c r="AF356" i="2"/>
  <c r="AF425" i="2"/>
  <c r="AF201" i="2"/>
  <c r="AF407" i="2"/>
  <c r="AF270" i="2"/>
  <c r="AF373" i="2"/>
  <c r="AF317" i="2"/>
  <c r="AF513" i="2"/>
  <c r="AF644" i="2"/>
  <c r="AF62" i="2"/>
  <c r="AF247" i="2"/>
  <c r="AF192" i="2"/>
  <c r="AF622" i="2"/>
  <c r="AF615" i="2"/>
  <c r="AF605" i="2"/>
  <c r="AF309" i="2"/>
  <c r="AF650" i="2"/>
  <c r="AF161" i="2"/>
  <c r="AF712" i="2"/>
  <c r="AF582" i="2"/>
  <c r="AF526" i="2"/>
  <c r="AF108" i="2"/>
  <c r="AF76" i="2"/>
  <c r="AF208" i="2"/>
  <c r="AF662" i="2"/>
  <c r="AF375" i="2"/>
  <c r="AF95" i="2"/>
  <c r="AF708" i="2"/>
  <c r="AF619" i="2"/>
  <c r="AF715" i="2"/>
  <c r="AF718" i="2"/>
  <c r="AF145" i="2"/>
  <c r="AF717" i="2"/>
  <c r="AF463" i="2"/>
  <c r="AF217" i="2"/>
  <c r="AF232" i="2"/>
  <c r="AF419" i="2"/>
  <c r="AF659" i="2"/>
  <c r="AF132" i="2"/>
  <c r="AF77" i="2"/>
  <c r="AF290" i="2"/>
  <c r="AF215" i="2"/>
  <c r="AF295" i="2"/>
  <c r="AF604" i="2"/>
  <c r="AF648" i="2"/>
  <c r="AF611" i="2"/>
  <c r="AF250" i="2"/>
  <c r="AF737" i="2"/>
  <c r="AF118" i="2"/>
  <c r="AF291" i="2"/>
  <c r="AF608" i="2"/>
  <c r="AF554" i="2"/>
  <c r="AF387" i="2"/>
  <c r="AF596" i="2"/>
  <c r="AF683" i="2"/>
  <c r="AF736" i="2"/>
  <c r="AF210" i="2"/>
  <c r="AF491" i="2"/>
  <c r="AF492" i="2"/>
  <c r="AF555" i="2"/>
  <c r="AF486" i="2"/>
  <c r="AF93" i="2"/>
  <c r="AF496" i="2"/>
  <c r="AF550" i="2"/>
  <c r="AF318" i="2"/>
  <c r="AF259" i="2"/>
  <c r="AF222" i="2"/>
  <c r="AF497" i="2"/>
  <c r="AF629" i="2"/>
  <c r="AF702" i="2"/>
  <c r="AF525" i="2"/>
  <c r="AF535" i="2"/>
  <c r="AF231" i="2"/>
  <c r="AF411" i="2"/>
  <c r="AF268" i="2"/>
  <c r="AF194" i="2"/>
  <c r="AF239" i="2"/>
  <c r="AF705" i="2"/>
  <c r="AF315" i="2"/>
  <c r="AF474" i="2"/>
  <c r="AF278" i="2"/>
  <c r="AF735" i="2"/>
  <c r="AF96" i="2"/>
  <c r="AF677" i="2"/>
  <c r="AF713" i="2"/>
  <c r="AF344" i="2"/>
  <c r="AF402" i="2"/>
  <c r="AF287" i="2"/>
  <c r="AF262" i="2"/>
  <c r="AF188" i="2"/>
  <c r="AF400" i="2"/>
  <c r="AF594" i="2"/>
  <c r="AF476" i="2"/>
  <c r="AF571" i="2"/>
  <c r="AF590" i="2"/>
  <c r="AF454" i="2"/>
  <c r="AF147" i="2"/>
  <c r="AF575" i="2"/>
  <c r="AF562" i="2"/>
  <c r="AF369" i="2"/>
  <c r="AF292" i="2"/>
  <c r="AF301" i="2"/>
  <c r="AF694" i="2"/>
  <c r="AF193" i="2"/>
  <c r="AF376" i="2"/>
  <c r="AF617" i="2"/>
  <c r="AF680" i="2"/>
  <c r="AF734" i="2"/>
  <c r="AF564" i="2"/>
  <c r="AF637" i="2"/>
  <c r="AF693" i="2"/>
  <c r="AF686" i="2"/>
  <c r="AF299" i="2"/>
  <c r="AF503" i="2"/>
  <c r="AF641" i="2"/>
  <c r="AF651" i="2"/>
  <c r="AF441" i="2"/>
  <c r="AF556" i="2"/>
  <c r="AF703" i="2"/>
  <c r="AF587" i="2"/>
  <c r="AF728" i="2"/>
  <c r="AF681" i="2"/>
  <c r="AF691" i="2"/>
  <c r="AF667" i="2"/>
  <c r="AF529" i="2"/>
  <c r="AF690" i="2"/>
  <c r="AF710" i="2"/>
  <c r="AF700" i="2"/>
  <c r="AF731" i="2"/>
  <c r="AF727" i="2"/>
  <c r="AF631" i="2"/>
  <c r="AF687" i="2"/>
  <c r="AF711" i="2"/>
  <c r="AF729" i="2"/>
  <c r="AF738" i="2"/>
  <c r="AE635" i="2"/>
  <c r="AE502" i="2"/>
  <c r="AE442" i="2"/>
  <c r="AE107" i="2"/>
  <c r="AE213" i="2"/>
  <c r="AE377" i="2"/>
  <c r="AE304" i="2"/>
  <c r="AE306" i="2"/>
  <c r="AE516" i="2"/>
  <c r="AE592" i="2"/>
  <c r="AE196" i="2"/>
  <c r="AE319" i="2"/>
  <c r="AE120" i="2"/>
  <c r="AE632" i="2"/>
  <c r="AE183" i="2"/>
  <c r="AE49" i="2"/>
  <c r="AE392" i="2"/>
  <c r="AE549" i="2"/>
  <c r="AE618" i="2"/>
  <c r="AE397" i="2"/>
  <c r="AE428" i="2"/>
  <c r="AE354" i="2"/>
  <c r="AE379" i="2"/>
  <c r="AE249" i="2"/>
  <c r="AE512" i="2"/>
  <c r="AE546" i="2"/>
  <c r="AE303" i="2"/>
  <c r="AE168" i="2"/>
  <c r="AE97" i="2"/>
  <c r="AE602" i="2"/>
  <c r="AE390" i="2"/>
  <c r="AE698" i="2"/>
  <c r="AE707" i="2"/>
  <c r="AE151" i="2"/>
  <c r="AE73" i="2"/>
  <c r="AE374" i="2"/>
  <c r="AE19" i="2"/>
  <c r="AE460" i="2"/>
  <c r="AE656" i="2"/>
  <c r="AE445" i="2"/>
  <c r="AE128" i="2"/>
  <c r="AE79" i="2"/>
  <c r="AE443" i="2"/>
  <c r="AE343" i="2"/>
  <c r="AE228" i="2"/>
  <c r="AE378" i="2"/>
  <c r="AE483" i="2"/>
  <c r="AE499" i="2"/>
  <c r="AE595" i="2"/>
  <c r="AE348" i="2"/>
  <c r="AE358" i="2"/>
  <c r="AE326" i="2"/>
  <c r="AE224" i="2"/>
  <c r="AE269" i="2"/>
  <c r="AE164" i="2"/>
  <c r="AE448" i="2"/>
  <c r="AE427" i="2"/>
  <c r="AE494" i="2"/>
  <c r="AE406" i="2"/>
  <c r="AE296" i="2"/>
  <c r="AE261" i="2"/>
  <c r="AE178" i="2"/>
  <c r="AE458" i="2"/>
  <c r="AE305" i="2"/>
  <c r="AE285" i="2"/>
  <c r="AE380" i="2"/>
  <c r="AE116" i="2"/>
  <c r="AE293" i="2"/>
  <c r="AE341" i="2"/>
  <c r="AE509" i="2"/>
  <c r="AE404" i="2"/>
  <c r="AE541" i="2"/>
  <c r="AE133" i="2"/>
  <c r="AE165" i="2"/>
  <c r="AE382" i="2"/>
  <c r="AE106" i="2"/>
  <c r="AE64" i="2"/>
  <c r="AE207" i="2"/>
  <c r="AE38" i="2"/>
  <c r="AE182" i="2"/>
  <c r="AE159" i="2"/>
  <c r="AE630" i="2"/>
  <c r="AE372" i="2"/>
  <c r="AE336" i="2"/>
  <c r="AE543" i="2"/>
  <c r="AE121" i="2"/>
  <c r="AE519" i="2"/>
  <c r="AE384" i="2"/>
  <c r="AE235" i="2"/>
  <c r="AE297" i="2"/>
  <c r="AE101" i="2"/>
  <c r="AE42" i="2"/>
  <c r="AE470" i="2"/>
  <c r="AE415" i="2"/>
  <c r="AE321" i="2"/>
  <c r="AE330" i="2"/>
  <c r="AE99" i="2"/>
  <c r="AE157" i="2"/>
  <c r="AE398" i="2"/>
  <c r="AE649" i="2"/>
  <c r="AE174" i="2"/>
  <c r="AE30" i="2"/>
  <c r="AE665" i="2"/>
  <c r="AE248" i="2"/>
  <c r="AE25" i="2"/>
  <c r="AE394" i="2"/>
  <c r="AE478" i="2"/>
  <c r="AE364" i="2"/>
  <c r="AE40" i="2"/>
  <c r="AE657" i="2"/>
  <c r="AE342" i="2"/>
  <c r="AE324" i="2"/>
  <c r="AE50" i="2"/>
  <c r="AE459" i="2"/>
  <c r="AE20" i="2"/>
  <c r="AE345" i="2"/>
  <c r="AE80" i="2"/>
  <c r="AE307" i="2"/>
  <c r="AE125" i="2"/>
  <c r="AE721" i="2"/>
  <c r="AE216" i="2"/>
  <c r="AE547" i="2"/>
  <c r="AE322" i="2"/>
  <c r="AE88" i="2"/>
  <c r="AE385" i="2"/>
  <c r="AE329" i="2"/>
  <c r="AE626" i="2"/>
  <c r="AE340" i="2"/>
  <c r="AE8" i="2"/>
  <c r="AE294" i="2"/>
  <c r="AE180" i="2"/>
  <c r="AE388" i="2"/>
  <c r="AE138" i="2"/>
  <c r="AE195" i="2"/>
  <c r="AE360" i="2"/>
  <c r="AE620" i="2"/>
  <c r="AE220" i="2"/>
  <c r="AE663" i="2"/>
  <c r="AE310" i="2"/>
  <c r="AE408" i="2"/>
  <c r="AE678" i="2"/>
  <c r="AE17" i="2"/>
  <c r="AE365" i="2"/>
  <c r="AE352" i="2"/>
  <c r="AE409" i="2"/>
  <c r="AE588" i="2"/>
  <c r="AE90" i="2"/>
  <c r="AE484" i="2"/>
  <c r="AE435" i="2"/>
  <c r="AE518" i="2"/>
  <c r="AE236" i="2"/>
  <c r="AE135" i="2"/>
  <c r="AE675" i="2"/>
  <c r="AE480" i="2"/>
  <c r="AE21" i="2"/>
  <c r="AE177" i="2"/>
  <c r="AE544" i="2"/>
  <c r="AE439" i="2"/>
  <c r="AE273" i="2"/>
  <c r="AE209" i="2"/>
  <c r="AE449" i="2"/>
  <c r="AE226" i="2"/>
  <c r="AE467" i="2"/>
  <c r="AE59" i="2"/>
  <c r="AE465" i="2"/>
  <c r="AE633" i="2"/>
  <c r="AE258" i="2"/>
  <c r="AE508" i="2"/>
  <c r="AE134" i="2"/>
  <c r="AE399" i="2"/>
  <c r="AE68" i="2"/>
  <c r="AE51" i="2"/>
  <c r="AE218" i="2"/>
  <c r="AE539" i="2"/>
  <c r="AE730" i="2"/>
  <c r="AE521" i="2"/>
  <c r="AE639" i="2"/>
  <c r="AE14" i="2"/>
  <c r="AE536" i="2"/>
  <c r="AE634" i="2"/>
  <c r="AE551" i="2"/>
  <c r="AE643" i="2"/>
  <c r="AE298" i="2"/>
  <c r="AE684" i="2"/>
  <c r="AE623" i="2"/>
  <c r="AE472" i="2"/>
  <c r="AE417" i="2"/>
  <c r="AE53" i="2"/>
  <c r="AE642" i="2"/>
  <c r="AE170" i="2"/>
  <c r="AE202" i="2"/>
  <c r="AE584" i="2"/>
  <c r="AE504" i="2"/>
  <c r="AE39" i="2"/>
  <c r="AE355" i="2"/>
  <c r="AE214" i="2"/>
  <c r="AE45" i="2"/>
  <c r="AE312" i="2"/>
  <c r="AE328" i="2"/>
  <c r="AE613" i="2"/>
  <c r="AE598" i="2"/>
  <c r="AE666" i="2"/>
  <c r="AE599" i="2"/>
  <c r="AE438" i="2"/>
  <c r="AE430" i="2"/>
  <c r="AE229" i="2"/>
  <c r="AE421" i="2"/>
  <c r="AE274" i="2"/>
  <c r="AE654" i="2"/>
  <c r="AE485" i="2"/>
  <c r="AE60" i="2"/>
  <c r="AE55" i="2"/>
  <c r="AE645" i="2"/>
  <c r="AE5" i="2"/>
  <c r="AE156" i="2"/>
  <c r="AE391" i="2"/>
  <c r="AE514" i="2"/>
  <c r="AE265" i="2"/>
  <c r="AE175" i="2"/>
  <c r="AE517" i="2"/>
  <c r="AE267" i="2"/>
  <c r="AE520" i="2"/>
  <c r="AE245" i="2"/>
  <c r="AE179" i="2"/>
  <c r="AE333" i="2"/>
  <c r="AE381" i="2"/>
  <c r="AE189" i="2"/>
  <c r="AE275" i="2"/>
  <c r="AE81" i="2"/>
  <c r="AE349" i="2"/>
  <c r="AE230" i="2"/>
  <c r="AE674" i="2"/>
  <c r="AE33" i="2"/>
  <c r="AE510" i="2"/>
  <c r="AE506" i="2"/>
  <c r="AE346" i="2"/>
  <c r="AE78" i="2"/>
  <c r="AE18" i="2"/>
  <c r="AE22" i="2"/>
  <c r="AE689" i="2"/>
  <c r="AE331" i="2"/>
  <c r="AE420" i="2"/>
  <c r="AE490" i="2"/>
  <c r="AE464" i="2"/>
  <c r="AE154" i="2"/>
  <c r="AE103" i="2"/>
  <c r="AE46" i="2"/>
  <c r="AE603" i="2"/>
  <c r="AE359" i="2"/>
  <c r="AE414" i="2"/>
  <c r="AE124" i="2"/>
  <c r="AE601" i="2"/>
  <c r="AE482" i="2"/>
  <c r="AE56" i="2"/>
  <c r="AE433" i="2"/>
  <c r="AE423" i="2"/>
  <c r="AE335" i="2"/>
  <c r="AE243" i="2"/>
  <c r="AE578" i="2"/>
  <c r="AE413" i="2"/>
  <c r="AE501" i="2"/>
  <c r="AE573" i="2"/>
  <c r="AE714" i="2"/>
  <c r="AE696" i="2"/>
  <c r="AE473" i="2"/>
  <c r="AE166" i="2"/>
  <c r="AE114" i="2"/>
  <c r="AE65" i="2"/>
  <c r="AE434" i="2"/>
  <c r="AE429" i="2"/>
  <c r="AE416" i="2"/>
  <c r="AE71" i="2"/>
  <c r="AE263" i="2"/>
  <c r="AE395" i="2"/>
  <c r="AE697" i="2"/>
  <c r="AE559" i="2"/>
  <c r="AE363" i="2"/>
  <c r="AE481" i="2"/>
  <c r="AE498" i="2"/>
  <c r="AE524" i="2"/>
  <c r="AE34" i="2"/>
  <c r="AE533" i="2"/>
  <c r="AE129" i="2"/>
  <c r="AE24" i="2"/>
  <c r="AE199" i="2"/>
  <c r="AE431" i="2"/>
  <c r="AE370" i="2"/>
  <c r="AE437" i="2"/>
  <c r="AE403" i="2"/>
  <c r="AE155" i="2"/>
  <c r="AE131" i="2"/>
  <c r="AE52" i="2"/>
  <c r="AE479" i="2"/>
  <c r="AE597" i="2"/>
  <c r="AE653" i="2"/>
  <c r="AE69" i="2"/>
  <c r="AE146" i="2"/>
  <c r="AE98" i="2"/>
  <c r="AE148" i="2"/>
  <c r="AE137" i="2"/>
  <c r="AE325" i="2"/>
  <c r="AE725" i="2"/>
  <c r="AE353" i="2"/>
  <c r="AE173" i="2"/>
  <c r="AE4" i="2"/>
  <c r="AE219" i="2"/>
  <c r="AE85" i="2"/>
  <c r="AE184" i="2"/>
  <c r="AE493" i="2"/>
  <c r="AE553" i="2"/>
  <c r="AE685" i="2"/>
  <c r="AE82" i="2"/>
  <c r="AE338" i="2"/>
  <c r="AE223" i="2"/>
  <c r="AE456" i="2"/>
  <c r="AE241" i="2"/>
  <c r="AE563" i="2"/>
  <c r="AE139" i="2"/>
  <c r="AE31" i="2"/>
  <c r="AE152" i="2"/>
  <c r="AE3" i="2"/>
  <c r="AE362" i="2"/>
  <c r="AE308" i="2"/>
  <c r="AE117" i="2"/>
  <c r="AE126" i="2"/>
  <c r="AE624" i="2"/>
  <c r="AE266" i="2"/>
  <c r="AE652" i="2"/>
  <c r="AE242" i="2"/>
  <c r="AE91" i="2"/>
  <c r="AE579" i="2"/>
  <c r="AE461" i="2"/>
  <c r="AE140" i="2"/>
  <c r="AE334" i="2"/>
  <c r="AE181" i="2"/>
  <c r="AE54" i="2"/>
  <c r="AE57" i="2"/>
  <c r="AE469" i="2"/>
  <c r="AE522" i="2"/>
  <c r="AE537" i="2"/>
  <c r="AE2" i="2"/>
  <c r="AE511" i="2"/>
  <c r="AE158" i="2"/>
  <c r="AE197" i="2"/>
  <c r="AE153" i="2"/>
  <c r="AE545" i="2"/>
  <c r="AE621" i="2"/>
  <c r="AE122" i="2"/>
  <c r="AE191" i="2"/>
  <c r="AE41" i="2"/>
  <c r="AE625" i="2"/>
  <c r="AE283" i="2"/>
  <c r="AE119" i="2"/>
  <c r="AE36" i="2"/>
  <c r="AE314" i="2"/>
  <c r="AE410" i="2"/>
  <c r="AE313" i="2"/>
  <c r="AE141" i="2"/>
  <c r="AE92" i="2"/>
  <c r="AE627" i="2"/>
  <c r="AE143" i="2"/>
  <c r="AE692" i="2"/>
  <c r="AE440" i="2"/>
  <c r="AE186" i="2"/>
  <c r="AE455" i="2"/>
  <c r="AE187" i="2"/>
  <c r="AE225" i="2"/>
  <c r="AE495" i="2"/>
  <c r="AE63" i="2"/>
  <c r="AE27" i="2"/>
  <c r="AE709" i="2"/>
  <c r="AE109" i="2"/>
  <c r="AE149" i="2"/>
  <c r="AE389" i="2"/>
  <c r="AE271" i="2"/>
  <c r="AE11" i="2"/>
  <c r="AE74" i="2"/>
  <c r="AE113" i="2"/>
  <c r="AE732" i="2"/>
  <c r="AE572" i="2"/>
  <c r="AE523" i="2"/>
  <c r="AE86" i="2"/>
  <c r="AE257" i="2"/>
  <c r="AE606" i="2"/>
  <c r="AE475" i="2"/>
  <c r="AE104" i="2"/>
  <c r="AE205" i="2"/>
  <c r="AE500" i="2"/>
  <c r="AE162" i="2"/>
  <c r="AE457" i="2"/>
  <c r="AE302" i="2"/>
  <c r="AE436" i="2"/>
  <c r="AE67" i="2"/>
  <c r="AE286" i="2"/>
  <c r="AE48" i="2"/>
  <c r="AE144" i="2"/>
  <c r="AE424" i="2"/>
  <c r="AE576" i="2"/>
  <c r="AE32" i="2"/>
  <c r="AE557" i="2"/>
  <c r="AE15" i="2"/>
  <c r="AE347" i="2"/>
  <c r="AE366" i="2"/>
  <c r="AE565" i="2"/>
  <c r="AE688" i="2"/>
  <c r="AE233" i="2"/>
  <c r="AE13" i="2"/>
  <c r="AE646" i="2"/>
  <c r="AE7" i="2"/>
  <c r="AE706" i="2"/>
  <c r="AE160" i="2"/>
  <c r="AE672" i="2"/>
  <c r="AE130" i="2"/>
  <c r="AE528" i="2"/>
  <c r="AE276" i="2"/>
  <c r="AE655" i="2"/>
  <c r="AE580" i="2"/>
  <c r="AE488" i="2"/>
  <c r="AE471" i="2"/>
  <c r="AE316" i="2"/>
  <c r="AE673" i="2"/>
  <c r="AE240" i="2"/>
  <c r="AE452" i="2"/>
  <c r="AE29" i="2"/>
  <c r="AE212" i="2"/>
  <c r="AE412" i="2"/>
  <c r="AE123" i="2"/>
  <c r="AE227" i="2"/>
  <c r="AE16" i="2"/>
  <c r="AE450" i="2"/>
  <c r="AE206" i="2"/>
  <c r="AE609" i="2"/>
  <c r="AE83" i="2"/>
  <c r="AE172" i="2"/>
  <c r="AE327" i="2"/>
  <c r="AE357" i="2"/>
  <c r="AE37" i="2"/>
  <c r="AE726" i="2"/>
  <c r="AE538" i="2"/>
  <c r="AE6" i="2"/>
  <c r="AE203" i="2"/>
  <c r="AE393" i="2"/>
  <c r="AE142" i="2"/>
  <c r="AE284" i="2"/>
  <c r="AE658" i="2"/>
  <c r="AE288" i="2"/>
  <c r="AE581" i="2"/>
  <c r="AE505" i="2"/>
  <c r="AE401" i="2"/>
  <c r="AE89" i="2"/>
  <c r="AE695" i="2"/>
  <c r="AE664" i="2"/>
  <c r="AE614" i="2"/>
  <c r="AE115" i="2"/>
  <c r="AE9" i="2"/>
  <c r="AE190" i="2"/>
  <c r="AE532" i="2"/>
  <c r="AE660" i="2"/>
  <c r="AE534" i="2"/>
  <c r="AE255" i="2"/>
  <c r="AE10" i="2"/>
  <c r="AE585" i="2"/>
  <c r="AE12" i="2"/>
  <c r="AE244" i="2"/>
  <c r="AE386" i="2"/>
  <c r="AE507" i="2"/>
  <c r="AE111" i="2"/>
  <c r="AE682" i="2"/>
  <c r="AE110" i="2"/>
  <c r="AE466" i="2"/>
  <c r="AE531" i="2"/>
  <c r="AE169" i="2"/>
  <c r="AE279" i="2"/>
  <c r="AE661" i="2"/>
  <c r="AE628" i="2"/>
  <c r="AE84" i="2"/>
  <c r="AE23" i="2"/>
  <c r="AE150" i="2"/>
  <c r="AE221" i="2"/>
  <c r="AE418" i="2"/>
  <c r="AE337" i="2"/>
  <c r="AE264" i="2"/>
  <c r="AE453" i="2"/>
  <c r="AE289" i="2"/>
  <c r="AE487" i="2"/>
  <c r="AE163" i="2"/>
  <c r="AE252" i="2"/>
  <c r="AE722" i="2"/>
  <c r="AE167" i="2"/>
  <c r="AE351" i="2"/>
  <c r="AE272" i="2"/>
  <c r="AE724" i="2"/>
  <c r="AE282" i="2"/>
  <c r="AE280" i="2"/>
  <c r="AE668" i="2"/>
  <c r="AE548" i="2"/>
  <c r="AE94" i="2"/>
  <c r="AE647" i="2"/>
  <c r="AE35" i="2"/>
  <c r="AE251" i="2"/>
  <c r="AE552" i="2"/>
  <c r="AE277" i="2"/>
  <c r="AE361" i="2"/>
  <c r="AE237" i="2"/>
  <c r="AE670" i="2"/>
  <c r="AE28" i="2"/>
  <c r="AE136" i="2"/>
  <c r="AE640" i="2"/>
  <c r="AE616" i="2"/>
  <c r="AE593" i="2"/>
  <c r="AE719" i="2"/>
  <c r="AE396" i="2"/>
  <c r="AE612" i="2"/>
  <c r="AE300" i="2"/>
  <c r="AE253" i="2"/>
  <c r="AE246" i="2"/>
  <c r="AE530" i="2"/>
  <c r="AE75" i="2"/>
  <c r="AE723" i="2"/>
  <c r="AE716" i="2"/>
  <c r="AE701" i="2"/>
  <c r="AE66" i="2"/>
  <c r="AE561" i="2"/>
  <c r="AE566" i="2"/>
  <c r="AE311" i="2"/>
  <c r="AE339" i="2"/>
  <c r="AE477" i="2"/>
  <c r="AE332" i="2"/>
  <c r="AE583" i="2"/>
  <c r="AE383" i="2"/>
  <c r="AE43" i="2"/>
  <c r="AE47" i="2"/>
  <c r="AE256" i="2"/>
  <c r="AE58" i="2"/>
  <c r="AE368" i="2"/>
  <c r="AE638" i="2"/>
  <c r="AE607" i="2"/>
  <c r="AE515" i="2"/>
  <c r="AE558" i="2"/>
  <c r="AE676" i="2"/>
  <c r="AE591" i="2"/>
  <c r="AE211" i="2"/>
  <c r="AE185" i="2"/>
  <c r="AE447" i="2"/>
  <c r="AE198" i="2"/>
  <c r="AE367" i="2"/>
  <c r="AE540" i="2"/>
  <c r="AE234" i="2"/>
  <c r="AE281" i="2"/>
  <c r="AE323" i="2"/>
  <c r="AE569" i="2"/>
  <c r="AE542" i="2"/>
  <c r="AE699" i="2"/>
  <c r="AE446" i="2"/>
  <c r="AE577" i="2"/>
  <c r="AE451" i="2"/>
  <c r="AE26" i="2"/>
  <c r="AE720" i="2"/>
  <c r="AE238" i="2"/>
  <c r="AE405" i="2"/>
  <c r="AE468" i="2"/>
  <c r="AE87" i="2"/>
  <c r="AE44" i="2"/>
  <c r="AE589" i="2"/>
  <c r="AE70" i="2"/>
  <c r="AE560" i="2"/>
  <c r="AE444" i="2"/>
  <c r="AE254" i="2"/>
  <c r="AE568" i="2"/>
  <c r="AE600" i="2"/>
  <c r="AE371" i="2"/>
  <c r="AE171" i="2"/>
  <c r="AE320" i="2"/>
  <c r="AE733" i="2"/>
  <c r="AE422" i="2"/>
  <c r="AE636" i="2"/>
  <c r="AE200" i="2"/>
  <c r="AE350" i="2"/>
  <c r="AE112" i="2"/>
  <c r="AE61" i="2"/>
  <c r="AE586" i="2"/>
  <c r="AE127" i="2"/>
  <c r="AE527" i="2"/>
  <c r="AE426" i="2"/>
  <c r="AE105" i="2"/>
  <c r="AE567" i="2"/>
  <c r="AE102" i="2"/>
  <c r="AE704" i="2"/>
  <c r="AE204" i="2"/>
  <c r="AE176" i="2"/>
  <c r="AE669" i="2"/>
  <c r="AE610" i="2"/>
  <c r="AE679" i="2"/>
  <c r="AE462" i="2"/>
  <c r="AE72" i="2"/>
  <c r="AE260" i="2"/>
  <c r="AE574" i="2"/>
  <c r="AE671" i="2"/>
  <c r="AE570" i="2"/>
  <c r="AE489" i="2"/>
  <c r="AE100" i="2"/>
  <c r="AE432" i="2"/>
  <c r="AE356" i="2"/>
  <c r="AE425" i="2"/>
  <c r="AE201" i="2"/>
  <c r="AE407" i="2"/>
  <c r="AE270" i="2"/>
  <c r="AE373" i="2"/>
  <c r="AE317" i="2"/>
  <c r="AE513" i="2"/>
  <c r="AE644" i="2"/>
  <c r="AE62" i="2"/>
  <c r="AE247" i="2"/>
  <c r="AE192" i="2"/>
  <c r="AE622" i="2"/>
  <c r="AE615" i="2"/>
  <c r="AE605" i="2"/>
  <c r="AE309" i="2"/>
  <c r="AE650" i="2"/>
  <c r="AE161" i="2"/>
  <c r="AE712" i="2"/>
  <c r="AE582" i="2"/>
  <c r="AE526" i="2"/>
  <c r="AE108" i="2"/>
  <c r="AE76" i="2"/>
  <c r="AE208" i="2"/>
  <c r="AE662" i="2"/>
  <c r="AE375" i="2"/>
  <c r="AE95" i="2"/>
  <c r="AE708" i="2"/>
  <c r="AE619" i="2"/>
  <c r="AE715" i="2"/>
  <c r="AE718" i="2"/>
  <c r="AE145" i="2"/>
  <c r="AE717" i="2"/>
  <c r="AE463" i="2"/>
  <c r="AE217" i="2"/>
  <c r="AE232" i="2"/>
  <c r="AE419" i="2"/>
  <c r="AE659" i="2"/>
  <c r="AE132" i="2"/>
  <c r="AE77" i="2"/>
  <c r="AE290" i="2"/>
  <c r="AE215" i="2"/>
  <c r="AE295" i="2"/>
  <c r="AE604" i="2"/>
  <c r="AE648" i="2"/>
  <c r="AE611" i="2"/>
  <c r="AE250" i="2"/>
  <c r="AE737" i="2"/>
  <c r="AE118" i="2"/>
  <c r="AE291" i="2"/>
  <c r="AE608" i="2"/>
  <c r="AE554" i="2"/>
  <c r="AE387" i="2"/>
  <c r="AE596" i="2"/>
  <c r="AE683" i="2"/>
  <c r="AE736" i="2"/>
  <c r="AE210" i="2"/>
  <c r="AE491" i="2"/>
  <c r="AE492" i="2"/>
  <c r="AE555" i="2"/>
  <c r="AE486" i="2"/>
  <c r="AE93" i="2"/>
  <c r="AE496" i="2"/>
  <c r="AE550" i="2"/>
  <c r="AE318" i="2"/>
  <c r="AE259" i="2"/>
  <c r="AE222" i="2"/>
  <c r="AE497" i="2"/>
  <c r="AE629" i="2"/>
  <c r="AE702" i="2"/>
  <c r="AE525" i="2"/>
  <c r="AE535" i="2"/>
  <c r="AE231" i="2"/>
  <c r="AE411" i="2"/>
  <c r="AE268" i="2"/>
  <c r="AE194" i="2"/>
  <c r="AE239" i="2"/>
  <c r="AE705" i="2"/>
  <c r="AE315" i="2"/>
  <c r="AE474" i="2"/>
  <c r="AE278" i="2"/>
  <c r="AE735" i="2"/>
  <c r="AE96" i="2"/>
  <c r="AE677" i="2"/>
  <c r="AE713" i="2"/>
  <c r="AE344" i="2"/>
  <c r="AE402" i="2"/>
  <c r="AE287" i="2"/>
  <c r="AE262" i="2"/>
  <c r="AE188" i="2"/>
  <c r="AE400" i="2"/>
  <c r="AE594" i="2"/>
  <c r="AE476" i="2"/>
  <c r="AE571" i="2"/>
  <c r="AE590" i="2"/>
  <c r="AE454" i="2"/>
  <c r="AE147" i="2"/>
  <c r="AE575" i="2"/>
  <c r="AE562" i="2"/>
  <c r="AE369" i="2"/>
  <c r="AE292" i="2"/>
  <c r="AE301" i="2"/>
  <c r="AE694" i="2"/>
  <c r="AE193" i="2"/>
  <c r="AE376" i="2"/>
  <c r="AE617" i="2"/>
  <c r="AE680" i="2"/>
  <c r="AE734" i="2"/>
  <c r="AE564" i="2"/>
  <c r="AE637" i="2"/>
  <c r="AE693" i="2"/>
  <c r="AE686" i="2"/>
  <c r="AE299" i="2"/>
  <c r="AE503" i="2"/>
  <c r="AE641" i="2"/>
  <c r="AE651" i="2"/>
  <c r="AE441" i="2"/>
  <c r="AE556" i="2"/>
  <c r="AE703" i="2"/>
  <c r="AE587" i="2"/>
  <c r="AE728" i="2"/>
  <c r="AE681" i="2"/>
  <c r="AE691" i="2"/>
  <c r="AE667" i="2"/>
  <c r="AE529" i="2"/>
  <c r="AE690" i="2"/>
  <c r="AE710" i="2"/>
  <c r="AE700" i="2"/>
  <c r="AE731" i="2"/>
  <c r="AE727" i="2"/>
  <c r="AE631" i="2"/>
  <c r="AE687" i="2"/>
  <c r="AE711" i="2"/>
  <c r="AE729" i="2"/>
  <c r="AE738" i="2"/>
  <c r="AD635" i="2"/>
  <c r="AD502" i="2"/>
  <c r="AD442" i="2"/>
  <c r="AD107" i="2"/>
  <c r="AD213" i="2"/>
  <c r="AD377" i="2"/>
  <c r="AD304" i="2"/>
  <c r="AD306" i="2"/>
  <c r="AD516" i="2"/>
  <c r="AD592" i="2"/>
  <c r="AD196" i="2"/>
  <c r="AD319" i="2"/>
  <c r="AD120" i="2"/>
  <c r="AD632" i="2"/>
  <c r="AD183" i="2"/>
  <c r="AD49" i="2"/>
  <c r="AD392" i="2"/>
  <c r="AD549" i="2"/>
  <c r="AD618" i="2"/>
  <c r="AD397" i="2"/>
  <c r="AD428" i="2"/>
  <c r="AD354" i="2"/>
  <c r="AD379" i="2"/>
  <c r="AD249" i="2"/>
  <c r="AD512" i="2"/>
  <c r="AD546" i="2"/>
  <c r="AD303" i="2"/>
  <c r="AD168" i="2"/>
  <c r="AD97" i="2"/>
  <c r="AD602" i="2"/>
  <c r="AD390" i="2"/>
  <c r="AD698" i="2"/>
  <c r="AD707" i="2"/>
  <c r="AD151" i="2"/>
  <c r="AD73" i="2"/>
  <c r="AD374" i="2"/>
  <c r="AD19" i="2"/>
  <c r="AD460" i="2"/>
  <c r="AD656" i="2"/>
  <c r="AD445" i="2"/>
  <c r="AD128" i="2"/>
  <c r="AD79" i="2"/>
  <c r="AD443" i="2"/>
  <c r="AD343" i="2"/>
  <c r="AD228" i="2"/>
  <c r="AD378" i="2"/>
  <c r="AD483" i="2"/>
  <c r="AD499" i="2"/>
  <c r="AD595" i="2"/>
  <c r="AD348" i="2"/>
  <c r="AD358" i="2"/>
  <c r="AD326" i="2"/>
  <c r="AD224" i="2"/>
  <c r="AD269" i="2"/>
  <c r="AD164" i="2"/>
  <c r="AD448" i="2"/>
  <c r="AD427" i="2"/>
  <c r="AD494" i="2"/>
  <c r="AD406" i="2"/>
  <c r="AD296" i="2"/>
  <c r="AD261" i="2"/>
  <c r="AD178" i="2"/>
  <c r="AD458" i="2"/>
  <c r="AD305" i="2"/>
  <c r="AD285" i="2"/>
  <c r="AD380" i="2"/>
  <c r="AD116" i="2"/>
  <c r="AD293" i="2"/>
  <c r="AD341" i="2"/>
  <c r="AD509" i="2"/>
  <c r="AD404" i="2"/>
  <c r="AD541" i="2"/>
  <c r="AD133" i="2"/>
  <c r="AD165" i="2"/>
  <c r="AD382" i="2"/>
  <c r="AD106" i="2"/>
  <c r="AD64" i="2"/>
  <c r="AD207" i="2"/>
  <c r="AD38" i="2"/>
  <c r="AD182" i="2"/>
  <c r="AD159" i="2"/>
  <c r="AD630" i="2"/>
  <c r="AD372" i="2"/>
  <c r="AD336" i="2"/>
  <c r="AD543" i="2"/>
  <c r="AD121" i="2"/>
  <c r="AD519" i="2"/>
  <c r="AD384" i="2"/>
  <c r="AD235" i="2"/>
  <c r="AD297" i="2"/>
  <c r="AD101" i="2"/>
  <c r="AD42" i="2"/>
  <c r="AD470" i="2"/>
  <c r="AD415" i="2"/>
  <c r="AD321" i="2"/>
  <c r="AD330" i="2"/>
  <c r="AD99" i="2"/>
  <c r="AD157" i="2"/>
  <c r="AD398" i="2"/>
  <c r="AD649" i="2"/>
  <c r="AD174" i="2"/>
  <c r="AD30" i="2"/>
  <c r="AD665" i="2"/>
  <c r="AD248" i="2"/>
  <c r="AD25" i="2"/>
  <c r="AD394" i="2"/>
  <c r="AD478" i="2"/>
  <c r="AD364" i="2"/>
  <c r="AD40" i="2"/>
  <c r="AD657" i="2"/>
  <c r="AD342" i="2"/>
  <c r="AD324" i="2"/>
  <c r="AD50" i="2"/>
  <c r="AD459" i="2"/>
  <c r="AD20" i="2"/>
  <c r="AD345" i="2"/>
  <c r="AD80" i="2"/>
  <c r="AD307" i="2"/>
  <c r="AD125" i="2"/>
  <c r="AD721" i="2"/>
  <c r="AD216" i="2"/>
  <c r="AD547" i="2"/>
  <c r="AD322" i="2"/>
  <c r="AD88" i="2"/>
  <c r="AD385" i="2"/>
  <c r="AD329" i="2"/>
  <c r="AD626" i="2"/>
  <c r="AD340" i="2"/>
  <c r="AD8" i="2"/>
  <c r="AD294" i="2"/>
  <c r="AD180" i="2"/>
  <c r="AD388" i="2"/>
  <c r="AD138" i="2"/>
  <c r="AD195" i="2"/>
  <c r="AD360" i="2"/>
  <c r="AD620" i="2"/>
  <c r="AD220" i="2"/>
  <c r="AD663" i="2"/>
  <c r="AD310" i="2"/>
  <c r="AD408" i="2"/>
  <c r="AD678" i="2"/>
  <c r="AD17" i="2"/>
  <c r="AD365" i="2"/>
  <c r="AD352" i="2"/>
  <c r="AD409" i="2"/>
  <c r="AD588" i="2"/>
  <c r="AD90" i="2"/>
  <c r="AD484" i="2"/>
  <c r="AD435" i="2"/>
  <c r="AD518" i="2"/>
  <c r="AD236" i="2"/>
  <c r="AD135" i="2"/>
  <c r="AD675" i="2"/>
  <c r="AD480" i="2"/>
  <c r="AD21" i="2"/>
  <c r="AD177" i="2"/>
  <c r="AD544" i="2"/>
  <c r="AD439" i="2"/>
  <c r="AD273" i="2"/>
  <c r="AD209" i="2"/>
  <c r="AD449" i="2"/>
  <c r="AD226" i="2"/>
  <c r="AD467" i="2"/>
  <c r="AD59" i="2"/>
  <c r="AD465" i="2"/>
  <c r="AD633" i="2"/>
  <c r="AD258" i="2"/>
  <c r="AD508" i="2"/>
  <c r="AD134" i="2"/>
  <c r="AD399" i="2"/>
  <c r="AD68" i="2"/>
  <c r="AD51" i="2"/>
  <c r="AD218" i="2"/>
  <c r="AD539" i="2"/>
  <c r="AD730" i="2"/>
  <c r="AD521" i="2"/>
  <c r="AD639" i="2"/>
  <c r="AD14" i="2"/>
  <c r="AD536" i="2"/>
  <c r="AD634" i="2"/>
  <c r="AD551" i="2"/>
  <c r="AD643" i="2"/>
  <c r="AD298" i="2"/>
  <c r="AD684" i="2"/>
  <c r="AD623" i="2"/>
  <c r="AD472" i="2"/>
  <c r="AD417" i="2"/>
  <c r="AD53" i="2"/>
  <c r="AD642" i="2"/>
  <c r="AD170" i="2"/>
  <c r="AD202" i="2"/>
  <c r="AD584" i="2"/>
  <c r="AD504" i="2"/>
  <c r="AD39" i="2"/>
  <c r="AD355" i="2"/>
  <c r="AD214" i="2"/>
  <c r="AD45" i="2"/>
  <c r="AD312" i="2"/>
  <c r="AD328" i="2"/>
  <c r="AD613" i="2"/>
  <c r="AD598" i="2"/>
  <c r="AD666" i="2"/>
  <c r="AD599" i="2"/>
  <c r="AD438" i="2"/>
  <c r="AD430" i="2"/>
  <c r="AD229" i="2"/>
  <c r="AD421" i="2"/>
  <c r="AD274" i="2"/>
  <c r="AD654" i="2"/>
  <c r="AD485" i="2"/>
  <c r="AD60" i="2"/>
  <c r="AD55" i="2"/>
  <c r="AD645" i="2"/>
  <c r="AD5" i="2"/>
  <c r="AD156" i="2"/>
  <c r="AD391" i="2"/>
  <c r="AD514" i="2"/>
  <c r="AD265" i="2"/>
  <c r="AD175" i="2"/>
  <c r="AD517" i="2"/>
  <c r="AD267" i="2"/>
  <c r="AD520" i="2"/>
  <c r="AD245" i="2"/>
  <c r="AD179" i="2"/>
  <c r="AD333" i="2"/>
  <c r="AD381" i="2"/>
  <c r="AD189" i="2"/>
  <c r="AD275" i="2"/>
  <c r="AD81" i="2"/>
  <c r="AD349" i="2"/>
  <c r="AD230" i="2"/>
  <c r="AD674" i="2"/>
  <c r="AD33" i="2"/>
  <c r="AD510" i="2"/>
  <c r="AD506" i="2"/>
  <c r="AD346" i="2"/>
  <c r="AD78" i="2"/>
  <c r="AD18" i="2"/>
  <c r="AD22" i="2"/>
  <c r="AD689" i="2"/>
  <c r="AD331" i="2"/>
  <c r="AD420" i="2"/>
  <c r="AD490" i="2"/>
  <c r="AD464" i="2"/>
  <c r="AD154" i="2"/>
  <c r="AD103" i="2"/>
  <c r="AD46" i="2"/>
  <c r="AD603" i="2"/>
  <c r="AD359" i="2"/>
  <c r="AD414" i="2"/>
  <c r="AD124" i="2"/>
  <c r="AD601" i="2"/>
  <c r="AD482" i="2"/>
  <c r="AD56" i="2"/>
  <c r="AD433" i="2"/>
  <c r="AD423" i="2"/>
  <c r="AD335" i="2"/>
  <c r="AD243" i="2"/>
  <c r="AD578" i="2"/>
  <c r="AD413" i="2"/>
  <c r="AD501" i="2"/>
  <c r="AD573" i="2"/>
  <c r="AD714" i="2"/>
  <c r="AD696" i="2"/>
  <c r="AD473" i="2"/>
  <c r="AD166" i="2"/>
  <c r="AD114" i="2"/>
  <c r="AD65" i="2"/>
  <c r="AD434" i="2"/>
  <c r="AD429" i="2"/>
  <c r="AD416" i="2"/>
  <c r="AD71" i="2"/>
  <c r="AD263" i="2"/>
  <c r="AD395" i="2"/>
  <c r="AD697" i="2"/>
  <c r="AD559" i="2"/>
  <c r="AD363" i="2"/>
  <c r="AD481" i="2"/>
  <c r="AD498" i="2"/>
  <c r="AD524" i="2"/>
  <c r="AD34" i="2"/>
  <c r="AD533" i="2"/>
  <c r="AD129" i="2"/>
  <c r="AD24" i="2"/>
  <c r="AD199" i="2"/>
  <c r="AD431" i="2"/>
  <c r="AD370" i="2"/>
  <c r="AD437" i="2"/>
  <c r="AD403" i="2"/>
  <c r="AD155" i="2"/>
  <c r="AD131" i="2"/>
  <c r="AD52" i="2"/>
  <c r="AD479" i="2"/>
  <c r="AD597" i="2"/>
  <c r="AD653" i="2"/>
  <c r="AD69" i="2"/>
  <c r="AD146" i="2"/>
  <c r="AD98" i="2"/>
  <c r="AD148" i="2"/>
  <c r="AD137" i="2"/>
  <c r="AD325" i="2"/>
  <c r="AD725" i="2"/>
  <c r="AD353" i="2"/>
  <c r="AD173" i="2"/>
  <c r="AD4" i="2"/>
  <c r="AD219" i="2"/>
  <c r="AD85" i="2"/>
  <c r="AD184" i="2"/>
  <c r="AD493" i="2"/>
  <c r="AD553" i="2"/>
  <c r="AD685" i="2"/>
  <c r="AD82" i="2"/>
  <c r="AD338" i="2"/>
  <c r="AD223" i="2"/>
  <c r="AD456" i="2"/>
  <c r="AD241" i="2"/>
  <c r="AD563" i="2"/>
  <c r="AD139" i="2"/>
  <c r="AD31" i="2"/>
  <c r="AD152" i="2"/>
  <c r="AD3" i="2"/>
  <c r="AD362" i="2"/>
  <c r="AD308" i="2"/>
  <c r="AD117" i="2"/>
  <c r="AD126" i="2"/>
  <c r="AD624" i="2"/>
  <c r="AD266" i="2"/>
  <c r="AD652" i="2"/>
  <c r="AD242" i="2"/>
  <c r="AD91" i="2"/>
  <c r="AD579" i="2"/>
  <c r="AD461" i="2"/>
  <c r="AD140" i="2"/>
  <c r="AD334" i="2"/>
  <c r="AD181" i="2"/>
  <c r="AD54" i="2"/>
  <c r="AD57" i="2"/>
  <c r="AD469" i="2"/>
  <c r="AD522" i="2"/>
  <c r="AD537" i="2"/>
  <c r="AD2" i="2"/>
  <c r="AD511" i="2"/>
  <c r="AD158" i="2"/>
  <c r="AD197" i="2"/>
  <c r="AD153" i="2"/>
  <c r="AD545" i="2"/>
  <c r="AD621" i="2"/>
  <c r="AD122" i="2"/>
  <c r="AD191" i="2"/>
  <c r="AD41" i="2"/>
  <c r="AD625" i="2"/>
  <c r="AD283" i="2"/>
  <c r="AD119" i="2"/>
  <c r="AD36" i="2"/>
  <c r="AD314" i="2"/>
  <c r="AD410" i="2"/>
  <c r="AD313" i="2"/>
  <c r="AD141" i="2"/>
  <c r="AD92" i="2"/>
  <c r="AD627" i="2"/>
  <c r="AD143" i="2"/>
  <c r="AD692" i="2"/>
  <c r="AD440" i="2"/>
  <c r="AD186" i="2"/>
  <c r="AD455" i="2"/>
  <c r="AD187" i="2"/>
  <c r="AD225" i="2"/>
  <c r="AD495" i="2"/>
  <c r="AD63" i="2"/>
  <c r="AD27" i="2"/>
  <c r="AD709" i="2"/>
  <c r="AD109" i="2"/>
  <c r="AD149" i="2"/>
  <c r="AD389" i="2"/>
  <c r="AD271" i="2"/>
  <c r="AD11" i="2"/>
  <c r="AD74" i="2"/>
  <c r="AD113" i="2"/>
  <c r="AD732" i="2"/>
  <c r="AD572" i="2"/>
  <c r="AD523" i="2"/>
  <c r="AD86" i="2"/>
  <c r="AD257" i="2"/>
  <c r="AD606" i="2"/>
  <c r="AD475" i="2"/>
  <c r="AD104" i="2"/>
  <c r="AD205" i="2"/>
  <c r="AD500" i="2"/>
  <c r="AD162" i="2"/>
  <c r="AD457" i="2"/>
  <c r="AD302" i="2"/>
  <c r="AD436" i="2"/>
  <c r="AD67" i="2"/>
  <c r="AD286" i="2"/>
  <c r="AD48" i="2"/>
  <c r="AD144" i="2"/>
  <c r="AD424" i="2"/>
  <c r="AD576" i="2"/>
  <c r="AD32" i="2"/>
  <c r="AD557" i="2"/>
  <c r="AD15" i="2"/>
  <c r="AD347" i="2"/>
  <c r="AD366" i="2"/>
  <c r="AD565" i="2"/>
  <c r="AD688" i="2"/>
  <c r="AD233" i="2"/>
  <c r="AD13" i="2"/>
  <c r="AD646" i="2"/>
  <c r="AD7" i="2"/>
  <c r="AD706" i="2"/>
  <c r="AD160" i="2"/>
  <c r="AD672" i="2"/>
  <c r="AD130" i="2"/>
  <c r="AD528" i="2"/>
  <c r="AD276" i="2"/>
  <c r="AD655" i="2"/>
  <c r="AD580" i="2"/>
  <c r="AD488" i="2"/>
  <c r="AD471" i="2"/>
  <c r="AD316" i="2"/>
  <c r="AD673" i="2"/>
  <c r="AD240" i="2"/>
  <c r="AD452" i="2"/>
  <c r="AD29" i="2"/>
  <c r="AD212" i="2"/>
  <c r="AD412" i="2"/>
  <c r="AD123" i="2"/>
  <c r="AD227" i="2"/>
  <c r="AD16" i="2"/>
  <c r="AD450" i="2"/>
  <c r="AD206" i="2"/>
  <c r="AD609" i="2"/>
  <c r="AD83" i="2"/>
  <c r="AD172" i="2"/>
  <c r="AD327" i="2"/>
  <c r="AD357" i="2"/>
  <c r="AD37" i="2"/>
  <c r="AD726" i="2"/>
  <c r="AD538" i="2"/>
  <c r="AD6" i="2"/>
  <c r="AD203" i="2"/>
  <c r="AD393" i="2"/>
  <c r="AD142" i="2"/>
  <c r="AD284" i="2"/>
  <c r="AD658" i="2"/>
  <c r="AD288" i="2"/>
  <c r="AD581" i="2"/>
  <c r="AD505" i="2"/>
  <c r="AD401" i="2"/>
  <c r="AD89" i="2"/>
  <c r="AD695" i="2"/>
  <c r="AD664" i="2"/>
  <c r="AD614" i="2"/>
  <c r="AD115" i="2"/>
  <c r="AD9" i="2"/>
  <c r="AD190" i="2"/>
  <c r="AD532" i="2"/>
  <c r="AD660" i="2"/>
  <c r="AD534" i="2"/>
  <c r="AD255" i="2"/>
  <c r="AD10" i="2"/>
  <c r="AD585" i="2"/>
  <c r="AD12" i="2"/>
  <c r="AD244" i="2"/>
  <c r="AD386" i="2"/>
  <c r="AD507" i="2"/>
  <c r="AD111" i="2"/>
  <c r="AD682" i="2"/>
  <c r="AD110" i="2"/>
  <c r="AD466" i="2"/>
  <c r="AD531" i="2"/>
  <c r="AD169" i="2"/>
  <c r="AD279" i="2"/>
  <c r="AD661" i="2"/>
  <c r="AD628" i="2"/>
  <c r="AD84" i="2"/>
  <c r="AD23" i="2"/>
  <c r="AD150" i="2"/>
  <c r="AD221" i="2"/>
  <c r="AD418" i="2"/>
  <c r="AD337" i="2"/>
  <c r="AD264" i="2"/>
  <c r="AD453" i="2"/>
  <c r="AD289" i="2"/>
  <c r="AD487" i="2"/>
  <c r="AD163" i="2"/>
  <c r="AD252" i="2"/>
  <c r="AD722" i="2"/>
  <c r="AD167" i="2"/>
  <c r="AD351" i="2"/>
  <c r="AD272" i="2"/>
  <c r="AD724" i="2"/>
  <c r="AD282" i="2"/>
  <c r="AD280" i="2"/>
  <c r="AD668" i="2"/>
  <c r="AD548" i="2"/>
  <c r="AD94" i="2"/>
  <c r="AD647" i="2"/>
  <c r="AD35" i="2"/>
  <c r="AD251" i="2"/>
  <c r="AD552" i="2"/>
  <c r="AD277" i="2"/>
  <c r="AD361" i="2"/>
  <c r="AD237" i="2"/>
  <c r="AD670" i="2"/>
  <c r="AD28" i="2"/>
  <c r="AD136" i="2"/>
  <c r="AD640" i="2"/>
  <c r="AD616" i="2"/>
  <c r="AD593" i="2"/>
  <c r="AD719" i="2"/>
  <c r="AD396" i="2"/>
  <c r="AD612" i="2"/>
  <c r="AD300" i="2"/>
  <c r="AD253" i="2"/>
  <c r="AD246" i="2"/>
  <c r="AD530" i="2"/>
  <c r="AD75" i="2"/>
  <c r="AD723" i="2"/>
  <c r="AD716" i="2"/>
  <c r="AD701" i="2"/>
  <c r="AD66" i="2"/>
  <c r="AD561" i="2"/>
  <c r="AD566" i="2"/>
  <c r="AD311" i="2"/>
  <c r="AD339" i="2"/>
  <c r="AD477" i="2"/>
  <c r="AD332" i="2"/>
  <c r="AD583" i="2"/>
  <c r="AD383" i="2"/>
  <c r="AD43" i="2"/>
  <c r="AD47" i="2"/>
  <c r="AD256" i="2"/>
  <c r="AD58" i="2"/>
  <c r="AD368" i="2"/>
  <c r="AD638" i="2"/>
  <c r="AD607" i="2"/>
  <c r="AD515" i="2"/>
  <c r="AD558" i="2"/>
  <c r="AD676" i="2"/>
  <c r="AD591" i="2"/>
  <c r="AD211" i="2"/>
  <c r="AD185" i="2"/>
  <c r="AD447" i="2"/>
  <c r="AD198" i="2"/>
  <c r="AD367" i="2"/>
  <c r="AD540" i="2"/>
  <c r="AD234" i="2"/>
  <c r="AD281" i="2"/>
  <c r="AD323" i="2"/>
  <c r="AD569" i="2"/>
  <c r="AD542" i="2"/>
  <c r="AD699" i="2"/>
  <c r="AD446" i="2"/>
  <c r="AD577" i="2"/>
  <c r="AD451" i="2"/>
  <c r="AD26" i="2"/>
  <c r="AD720" i="2"/>
  <c r="AD238" i="2"/>
  <c r="AD405" i="2"/>
  <c r="AD468" i="2"/>
  <c r="AD87" i="2"/>
  <c r="AD44" i="2"/>
  <c r="AD589" i="2"/>
  <c r="AD70" i="2"/>
  <c r="AD560" i="2"/>
  <c r="AD444" i="2"/>
  <c r="AD254" i="2"/>
  <c r="AD568" i="2"/>
  <c r="AD600" i="2"/>
  <c r="AD371" i="2"/>
  <c r="AD171" i="2"/>
  <c r="AD320" i="2"/>
  <c r="AD733" i="2"/>
  <c r="AD422" i="2"/>
  <c r="AD636" i="2"/>
  <c r="AD200" i="2"/>
  <c r="AD350" i="2"/>
  <c r="AD112" i="2"/>
  <c r="AD61" i="2"/>
  <c r="AD586" i="2"/>
  <c r="AD127" i="2"/>
  <c r="AD527" i="2"/>
  <c r="AD426" i="2"/>
  <c r="AD105" i="2"/>
  <c r="AD567" i="2"/>
  <c r="AD102" i="2"/>
  <c r="AD704" i="2"/>
  <c r="AD204" i="2"/>
  <c r="AD176" i="2"/>
  <c r="AD669" i="2"/>
  <c r="AD610" i="2"/>
  <c r="AD679" i="2"/>
  <c r="AD462" i="2"/>
  <c r="AD72" i="2"/>
  <c r="AD260" i="2"/>
  <c r="AD574" i="2"/>
  <c r="AD671" i="2"/>
  <c r="AD570" i="2"/>
  <c r="AD489" i="2"/>
  <c r="AD100" i="2"/>
  <c r="AD432" i="2"/>
  <c r="AD356" i="2"/>
  <c r="AD425" i="2"/>
  <c r="AD201" i="2"/>
  <c r="AD407" i="2"/>
  <c r="AD270" i="2"/>
  <c r="AD373" i="2"/>
  <c r="AD317" i="2"/>
  <c r="AD513" i="2"/>
  <c r="AD644" i="2"/>
  <c r="AD62" i="2"/>
  <c r="AD247" i="2"/>
  <c r="AD192" i="2"/>
  <c r="AD622" i="2"/>
  <c r="AD615" i="2"/>
  <c r="AD605" i="2"/>
  <c r="AD309" i="2"/>
  <c r="AD650" i="2"/>
  <c r="AD161" i="2"/>
  <c r="AD712" i="2"/>
  <c r="AD582" i="2"/>
  <c r="AD526" i="2"/>
  <c r="AD108" i="2"/>
  <c r="AD76" i="2"/>
  <c r="AD208" i="2"/>
  <c r="AD662" i="2"/>
  <c r="AD375" i="2"/>
  <c r="AD95" i="2"/>
  <c r="AD708" i="2"/>
  <c r="AD619" i="2"/>
  <c r="AD715" i="2"/>
  <c r="AD718" i="2"/>
  <c r="AD145" i="2"/>
  <c r="AD717" i="2"/>
  <c r="AD463" i="2"/>
  <c r="AD217" i="2"/>
  <c r="AD232" i="2"/>
  <c r="AD419" i="2"/>
  <c r="AD659" i="2"/>
  <c r="AD132" i="2"/>
  <c r="AD77" i="2"/>
  <c r="AD290" i="2"/>
  <c r="AD215" i="2"/>
  <c r="AD295" i="2"/>
  <c r="AD604" i="2"/>
  <c r="AD648" i="2"/>
  <c r="AD611" i="2"/>
  <c r="AD250" i="2"/>
  <c r="AD737" i="2"/>
  <c r="AD118" i="2"/>
  <c r="AD291" i="2"/>
  <c r="AD608" i="2"/>
  <c r="AD554" i="2"/>
  <c r="AD387" i="2"/>
  <c r="AD596" i="2"/>
  <c r="AD683" i="2"/>
  <c r="AD736" i="2"/>
  <c r="AD210" i="2"/>
  <c r="AD491" i="2"/>
  <c r="AD492" i="2"/>
  <c r="AD555" i="2"/>
  <c r="AD486" i="2"/>
  <c r="AD93" i="2"/>
  <c r="AD496" i="2"/>
  <c r="AD550" i="2"/>
  <c r="AD318" i="2"/>
  <c r="AD259" i="2"/>
  <c r="AD222" i="2"/>
  <c r="AD497" i="2"/>
  <c r="AD629" i="2"/>
  <c r="AD702" i="2"/>
  <c r="AD525" i="2"/>
  <c r="AD535" i="2"/>
  <c r="AD231" i="2"/>
  <c r="AD411" i="2"/>
  <c r="AD268" i="2"/>
  <c r="AD194" i="2"/>
  <c r="AD239" i="2"/>
  <c r="AD705" i="2"/>
  <c r="AD315" i="2"/>
  <c r="AD474" i="2"/>
  <c r="AD278" i="2"/>
  <c r="AD735" i="2"/>
  <c r="AD96" i="2"/>
  <c r="AD677" i="2"/>
  <c r="AD713" i="2"/>
  <c r="AD344" i="2"/>
  <c r="AD402" i="2"/>
  <c r="AD287" i="2"/>
  <c r="AD262" i="2"/>
  <c r="AD188" i="2"/>
  <c r="AD400" i="2"/>
  <c r="AD594" i="2"/>
  <c r="AD476" i="2"/>
  <c r="AD571" i="2"/>
  <c r="AD590" i="2"/>
  <c r="AD454" i="2"/>
  <c r="AD147" i="2"/>
  <c r="AD575" i="2"/>
  <c r="AD562" i="2"/>
  <c r="AD369" i="2"/>
  <c r="AD292" i="2"/>
  <c r="AD301" i="2"/>
  <c r="AD694" i="2"/>
  <c r="AD193" i="2"/>
  <c r="AD376" i="2"/>
  <c r="AD617" i="2"/>
  <c r="AD680" i="2"/>
  <c r="AD734" i="2"/>
  <c r="AD564" i="2"/>
  <c r="AD637" i="2"/>
  <c r="AD693" i="2"/>
  <c r="AD686" i="2"/>
  <c r="AD299" i="2"/>
  <c r="AD503" i="2"/>
  <c r="AD641" i="2"/>
  <c r="AD651" i="2"/>
  <c r="AD441" i="2"/>
  <c r="AD556" i="2"/>
  <c r="AD703" i="2"/>
  <c r="AD587" i="2"/>
  <c r="AD728" i="2"/>
  <c r="AD681" i="2"/>
  <c r="K101" i="3" s="1"/>
  <c r="AD691" i="2"/>
  <c r="AD667" i="2"/>
  <c r="AD529" i="2"/>
  <c r="AD690" i="2"/>
  <c r="AD710" i="2"/>
  <c r="AD700" i="2"/>
  <c r="AD731" i="2"/>
  <c r="AD727" i="2"/>
  <c r="AD631" i="2"/>
  <c r="AD687" i="2"/>
  <c r="AD711" i="2"/>
  <c r="AD729" i="2"/>
  <c r="AD738" i="2"/>
  <c r="AC635" i="2"/>
  <c r="AC502" i="2"/>
  <c r="AC442" i="2"/>
  <c r="AC107" i="2"/>
  <c r="AC213" i="2"/>
  <c r="AC377" i="2"/>
  <c r="AC304" i="2"/>
  <c r="AC306" i="2"/>
  <c r="AC516" i="2"/>
  <c r="AC592" i="2"/>
  <c r="AC196" i="2"/>
  <c r="AC319" i="2"/>
  <c r="AC120" i="2"/>
  <c r="AC632" i="2"/>
  <c r="AC183" i="2"/>
  <c r="AC49" i="2"/>
  <c r="AC392" i="2"/>
  <c r="AC549" i="2"/>
  <c r="AC618" i="2"/>
  <c r="AC397" i="2"/>
  <c r="AC428" i="2"/>
  <c r="AC354" i="2"/>
  <c r="AC379" i="2"/>
  <c r="AC249" i="2"/>
  <c r="AC512" i="2"/>
  <c r="AC546" i="2"/>
  <c r="AC303" i="2"/>
  <c r="AC168" i="2"/>
  <c r="AC97" i="2"/>
  <c r="AC602" i="2"/>
  <c r="AC390" i="2"/>
  <c r="AC698" i="2"/>
  <c r="AC707" i="2"/>
  <c r="AC151" i="2"/>
  <c r="AC73" i="2"/>
  <c r="AC374" i="2"/>
  <c r="AC19" i="2"/>
  <c r="AC460" i="2"/>
  <c r="AC656" i="2"/>
  <c r="AC445" i="2"/>
  <c r="AC128" i="2"/>
  <c r="AC79" i="2"/>
  <c r="AC443" i="2"/>
  <c r="AC343" i="2"/>
  <c r="AC228" i="2"/>
  <c r="AC378" i="2"/>
  <c r="AC483" i="2"/>
  <c r="AC499" i="2"/>
  <c r="AC595" i="2"/>
  <c r="AC348" i="2"/>
  <c r="AC358" i="2"/>
  <c r="AC326" i="2"/>
  <c r="AC224" i="2"/>
  <c r="AC269" i="2"/>
  <c r="AC164" i="2"/>
  <c r="AC448" i="2"/>
  <c r="AC427" i="2"/>
  <c r="AC494" i="2"/>
  <c r="AC406" i="2"/>
  <c r="AC296" i="2"/>
  <c r="AC261" i="2"/>
  <c r="AC178" i="2"/>
  <c r="AC458" i="2"/>
  <c r="AC305" i="2"/>
  <c r="AC285" i="2"/>
  <c r="AC380" i="2"/>
  <c r="AC116" i="2"/>
  <c r="AC293" i="2"/>
  <c r="AC341" i="2"/>
  <c r="AC509" i="2"/>
  <c r="AC404" i="2"/>
  <c r="AC541" i="2"/>
  <c r="AC133" i="2"/>
  <c r="AC165" i="2"/>
  <c r="AC382" i="2"/>
  <c r="AC106" i="2"/>
  <c r="AC64" i="2"/>
  <c r="AC207" i="2"/>
  <c r="AC38" i="2"/>
  <c r="AC182" i="2"/>
  <c r="AC159" i="2"/>
  <c r="AC630" i="2"/>
  <c r="AC372" i="2"/>
  <c r="AC336" i="2"/>
  <c r="AC543" i="2"/>
  <c r="AC121" i="2"/>
  <c r="AC519" i="2"/>
  <c r="AC384" i="2"/>
  <c r="AC235" i="2"/>
  <c r="AC297" i="2"/>
  <c r="AC101" i="2"/>
  <c r="AC42" i="2"/>
  <c r="AC470" i="2"/>
  <c r="AC415" i="2"/>
  <c r="AC321" i="2"/>
  <c r="AC330" i="2"/>
  <c r="AC99" i="2"/>
  <c r="AC157" i="2"/>
  <c r="AC398" i="2"/>
  <c r="AC649" i="2"/>
  <c r="AC174" i="2"/>
  <c r="AC30" i="2"/>
  <c r="AC665" i="2"/>
  <c r="AC248" i="2"/>
  <c r="AC25" i="2"/>
  <c r="AC394" i="2"/>
  <c r="AC478" i="2"/>
  <c r="AC364" i="2"/>
  <c r="AC40" i="2"/>
  <c r="AC657" i="2"/>
  <c r="AC342" i="2"/>
  <c r="AC324" i="2"/>
  <c r="AC50" i="2"/>
  <c r="AC459" i="2"/>
  <c r="AC20" i="2"/>
  <c r="AC345" i="2"/>
  <c r="AC80" i="2"/>
  <c r="AC307" i="2"/>
  <c r="AC125" i="2"/>
  <c r="AC721" i="2"/>
  <c r="AC216" i="2"/>
  <c r="AC547" i="2"/>
  <c r="AC322" i="2"/>
  <c r="AC88" i="2"/>
  <c r="AC385" i="2"/>
  <c r="AC329" i="2"/>
  <c r="AC626" i="2"/>
  <c r="AC340" i="2"/>
  <c r="AC8" i="2"/>
  <c r="AC294" i="2"/>
  <c r="AC180" i="2"/>
  <c r="AC388" i="2"/>
  <c r="AC138" i="2"/>
  <c r="AC195" i="2"/>
  <c r="AC360" i="2"/>
  <c r="AC620" i="2"/>
  <c r="AC220" i="2"/>
  <c r="AC663" i="2"/>
  <c r="AC310" i="2"/>
  <c r="AC408" i="2"/>
  <c r="AC678" i="2"/>
  <c r="AC17" i="2"/>
  <c r="AC365" i="2"/>
  <c r="AC352" i="2"/>
  <c r="AC409" i="2"/>
  <c r="AC588" i="2"/>
  <c r="AC90" i="2"/>
  <c r="AC484" i="2"/>
  <c r="AC435" i="2"/>
  <c r="AC518" i="2"/>
  <c r="AC236" i="2"/>
  <c r="AC135" i="2"/>
  <c r="AC675" i="2"/>
  <c r="AC480" i="2"/>
  <c r="AC21" i="2"/>
  <c r="AC177" i="2"/>
  <c r="AC544" i="2"/>
  <c r="AC439" i="2"/>
  <c r="AC273" i="2"/>
  <c r="AC209" i="2"/>
  <c r="AC449" i="2"/>
  <c r="AC226" i="2"/>
  <c r="AC467" i="2"/>
  <c r="AC59" i="2"/>
  <c r="AC465" i="2"/>
  <c r="AC633" i="2"/>
  <c r="AC258" i="2"/>
  <c r="AC508" i="2"/>
  <c r="AC134" i="2"/>
  <c r="AC399" i="2"/>
  <c r="AC68" i="2"/>
  <c r="AC51" i="2"/>
  <c r="AC218" i="2"/>
  <c r="AC539" i="2"/>
  <c r="AC730" i="2"/>
  <c r="AC521" i="2"/>
  <c r="AC639" i="2"/>
  <c r="AC14" i="2"/>
  <c r="AC536" i="2"/>
  <c r="AC634" i="2"/>
  <c r="AC551" i="2"/>
  <c r="AC643" i="2"/>
  <c r="AC298" i="2"/>
  <c r="AC684" i="2"/>
  <c r="AC623" i="2"/>
  <c r="AC472" i="2"/>
  <c r="AC417" i="2"/>
  <c r="AC53" i="2"/>
  <c r="AC642" i="2"/>
  <c r="AC170" i="2"/>
  <c r="AC202" i="2"/>
  <c r="AC584" i="2"/>
  <c r="AC504" i="2"/>
  <c r="AC39" i="2"/>
  <c r="AC355" i="2"/>
  <c r="AC214" i="2"/>
  <c r="AC45" i="2"/>
  <c r="AC312" i="2"/>
  <c r="AC328" i="2"/>
  <c r="AC613" i="2"/>
  <c r="AC598" i="2"/>
  <c r="AC666" i="2"/>
  <c r="AC599" i="2"/>
  <c r="AC438" i="2"/>
  <c r="AC430" i="2"/>
  <c r="AC229" i="2"/>
  <c r="AC421" i="2"/>
  <c r="AC274" i="2"/>
  <c r="AC654" i="2"/>
  <c r="AC485" i="2"/>
  <c r="AC60" i="2"/>
  <c r="AC55" i="2"/>
  <c r="AC645" i="2"/>
  <c r="AC5" i="2"/>
  <c r="AC156" i="2"/>
  <c r="AC391" i="2"/>
  <c r="AC514" i="2"/>
  <c r="AC265" i="2"/>
  <c r="AC175" i="2"/>
  <c r="AC517" i="2"/>
  <c r="AC267" i="2"/>
  <c r="AC520" i="2"/>
  <c r="AC245" i="2"/>
  <c r="AC179" i="2"/>
  <c r="AC333" i="2"/>
  <c r="AC381" i="2"/>
  <c r="AC189" i="2"/>
  <c r="AC275" i="2"/>
  <c r="AC81" i="2"/>
  <c r="AC349" i="2"/>
  <c r="AC230" i="2"/>
  <c r="AC674" i="2"/>
  <c r="AC33" i="2"/>
  <c r="AC510" i="2"/>
  <c r="AC506" i="2"/>
  <c r="AC346" i="2"/>
  <c r="AC78" i="2"/>
  <c r="AC18" i="2"/>
  <c r="AC22" i="2"/>
  <c r="AC689" i="2"/>
  <c r="AC331" i="2"/>
  <c r="AC420" i="2"/>
  <c r="AC490" i="2"/>
  <c r="AC464" i="2"/>
  <c r="AC154" i="2"/>
  <c r="AC103" i="2"/>
  <c r="AC46" i="2"/>
  <c r="AC603" i="2"/>
  <c r="AC359" i="2"/>
  <c r="AC414" i="2"/>
  <c r="AC124" i="2"/>
  <c r="AC601" i="2"/>
  <c r="AC482" i="2"/>
  <c r="AC56" i="2"/>
  <c r="AC433" i="2"/>
  <c r="AC423" i="2"/>
  <c r="AC335" i="2"/>
  <c r="AC243" i="2"/>
  <c r="AC578" i="2"/>
  <c r="AC413" i="2"/>
  <c r="AC501" i="2"/>
  <c r="AC573" i="2"/>
  <c r="AC714" i="2"/>
  <c r="AC696" i="2"/>
  <c r="AC473" i="2"/>
  <c r="AC166" i="2"/>
  <c r="AC114" i="2"/>
  <c r="AC65" i="2"/>
  <c r="AC434" i="2"/>
  <c r="AC429" i="2"/>
  <c r="AC416" i="2"/>
  <c r="AC71" i="2"/>
  <c r="AC263" i="2"/>
  <c r="AC395" i="2"/>
  <c r="AC697" i="2"/>
  <c r="AC559" i="2"/>
  <c r="AC363" i="2"/>
  <c r="J96" i="3" s="1"/>
  <c r="AC481" i="2"/>
  <c r="AC498" i="2"/>
  <c r="AC524" i="2"/>
  <c r="AC34" i="2"/>
  <c r="AC533" i="2"/>
  <c r="AC129" i="2"/>
  <c r="AC24" i="2"/>
  <c r="AC199" i="2"/>
  <c r="AC431" i="2"/>
  <c r="AC370" i="2"/>
  <c r="AC437" i="2"/>
  <c r="AC403" i="2"/>
  <c r="AC155" i="2"/>
  <c r="AC131" i="2"/>
  <c r="AC52" i="2"/>
  <c r="AC479" i="2"/>
  <c r="AC597" i="2"/>
  <c r="AC653" i="2"/>
  <c r="AC69" i="2"/>
  <c r="AC146" i="2"/>
  <c r="AC98" i="2"/>
  <c r="AC148" i="2"/>
  <c r="AC137" i="2"/>
  <c r="AC325" i="2"/>
  <c r="AC725" i="2"/>
  <c r="AC353" i="2"/>
  <c r="AC173" i="2"/>
  <c r="AC4" i="2"/>
  <c r="AC219" i="2"/>
  <c r="J3" i="3" s="1"/>
  <c r="AC85" i="2"/>
  <c r="AC184" i="2"/>
  <c r="AC493" i="2"/>
  <c r="AC553" i="2"/>
  <c r="AC685" i="2"/>
  <c r="AC82" i="2"/>
  <c r="AC338" i="2"/>
  <c r="AC223" i="2"/>
  <c r="AC456" i="2"/>
  <c r="AC241" i="2"/>
  <c r="AC563" i="2"/>
  <c r="AC139" i="2"/>
  <c r="AC31" i="2"/>
  <c r="AC152" i="2"/>
  <c r="AC3" i="2"/>
  <c r="AC362" i="2"/>
  <c r="AC308" i="2"/>
  <c r="AC117" i="2"/>
  <c r="AC126" i="2"/>
  <c r="AC624" i="2"/>
  <c r="AC266" i="2"/>
  <c r="AC652" i="2"/>
  <c r="AC242" i="2"/>
  <c r="AC91" i="2"/>
  <c r="AC579" i="2"/>
  <c r="AC461" i="2"/>
  <c r="AC140" i="2"/>
  <c r="AC334" i="2"/>
  <c r="AC181" i="2"/>
  <c r="AC54" i="2"/>
  <c r="AC57" i="2"/>
  <c r="AC469" i="2"/>
  <c r="AC522" i="2"/>
  <c r="AC537" i="2"/>
  <c r="AC2" i="2"/>
  <c r="AC511" i="2"/>
  <c r="AC158" i="2"/>
  <c r="AC197" i="2"/>
  <c r="AC153" i="2"/>
  <c r="AC545" i="2"/>
  <c r="AC621" i="2"/>
  <c r="AC122" i="2"/>
  <c r="AC191" i="2"/>
  <c r="AC41" i="2"/>
  <c r="AC625" i="2"/>
  <c r="AC283" i="2"/>
  <c r="AC119" i="2"/>
  <c r="AC36" i="2"/>
  <c r="AC314" i="2"/>
  <c r="AC410" i="2"/>
  <c r="AC313" i="2"/>
  <c r="AC141" i="2"/>
  <c r="AC92" i="2"/>
  <c r="AC627" i="2"/>
  <c r="AC143" i="2"/>
  <c r="AC692" i="2"/>
  <c r="AC440" i="2"/>
  <c r="AC186" i="2"/>
  <c r="AC455" i="2"/>
  <c r="AC187" i="2"/>
  <c r="AC225" i="2"/>
  <c r="AC495" i="2"/>
  <c r="AC63" i="2"/>
  <c r="AC27" i="2"/>
  <c r="AC709" i="2"/>
  <c r="AC109" i="2"/>
  <c r="AC149" i="2"/>
  <c r="AC389" i="2"/>
  <c r="AC271" i="2"/>
  <c r="AC11" i="2"/>
  <c r="AC74" i="2"/>
  <c r="AC113" i="2"/>
  <c r="AC732" i="2"/>
  <c r="AC572" i="2"/>
  <c r="AC523" i="2"/>
  <c r="AC86" i="2"/>
  <c r="AC257" i="2"/>
  <c r="AC606" i="2"/>
  <c r="AC475" i="2"/>
  <c r="AC104" i="2"/>
  <c r="AC205" i="2"/>
  <c r="AC500" i="2"/>
  <c r="AC162" i="2"/>
  <c r="AC457" i="2"/>
  <c r="AC302" i="2"/>
  <c r="AC436" i="2"/>
  <c r="AC67" i="2"/>
  <c r="AC286" i="2"/>
  <c r="AC48" i="2"/>
  <c r="AC144" i="2"/>
  <c r="AC424" i="2"/>
  <c r="AC576" i="2"/>
  <c r="AC32" i="2"/>
  <c r="AC557" i="2"/>
  <c r="AC15" i="2"/>
  <c r="AC347" i="2"/>
  <c r="AC366" i="2"/>
  <c r="AC565" i="2"/>
  <c r="AC688" i="2"/>
  <c r="AC233" i="2"/>
  <c r="AC13" i="2"/>
  <c r="AC646" i="2"/>
  <c r="AC7" i="2"/>
  <c r="AC706" i="2"/>
  <c r="AC160" i="2"/>
  <c r="AC672" i="2"/>
  <c r="AC130" i="2"/>
  <c r="AC528" i="2"/>
  <c r="AC276" i="2"/>
  <c r="AC655" i="2"/>
  <c r="AC580" i="2"/>
  <c r="AC488" i="2"/>
  <c r="AC471" i="2"/>
  <c r="AC316" i="2"/>
  <c r="AC673" i="2"/>
  <c r="AC240" i="2"/>
  <c r="AC452" i="2"/>
  <c r="AC29" i="2"/>
  <c r="AC212" i="2"/>
  <c r="AC412" i="2"/>
  <c r="AC123" i="2"/>
  <c r="AC227" i="2"/>
  <c r="AC16" i="2"/>
  <c r="AC450" i="2"/>
  <c r="AC206" i="2"/>
  <c r="AC609" i="2"/>
  <c r="AC83" i="2"/>
  <c r="AC172" i="2"/>
  <c r="AC327" i="2"/>
  <c r="AC357" i="2"/>
  <c r="AC37" i="2"/>
  <c r="AC726" i="2"/>
  <c r="AC538" i="2"/>
  <c r="AC6" i="2"/>
  <c r="AC203" i="2"/>
  <c r="AC393" i="2"/>
  <c r="AC142" i="2"/>
  <c r="AC284" i="2"/>
  <c r="AC658" i="2"/>
  <c r="AC288" i="2"/>
  <c r="AC581" i="2"/>
  <c r="AC505" i="2"/>
  <c r="AC401" i="2"/>
  <c r="AC89" i="2"/>
  <c r="AC695" i="2"/>
  <c r="AC664" i="2"/>
  <c r="AC614" i="2"/>
  <c r="AC115" i="2"/>
  <c r="AC9" i="2"/>
  <c r="AC190" i="2"/>
  <c r="AC532" i="2"/>
  <c r="AC660" i="2"/>
  <c r="AC534" i="2"/>
  <c r="AC255" i="2"/>
  <c r="AC10" i="2"/>
  <c r="AC585" i="2"/>
  <c r="AC12" i="2"/>
  <c r="AC244" i="2"/>
  <c r="AC386" i="2"/>
  <c r="AC507" i="2"/>
  <c r="AC111" i="2"/>
  <c r="AC682" i="2"/>
  <c r="AC110" i="2"/>
  <c r="AC466" i="2"/>
  <c r="AC531" i="2"/>
  <c r="AC169" i="2"/>
  <c r="AC279" i="2"/>
  <c r="AC661" i="2"/>
  <c r="AC628" i="2"/>
  <c r="AC84" i="2"/>
  <c r="AC23" i="2"/>
  <c r="AC150" i="2"/>
  <c r="AC221" i="2"/>
  <c r="AC418" i="2"/>
  <c r="AC337" i="2"/>
  <c r="AC264" i="2"/>
  <c r="AC453" i="2"/>
  <c r="AC289" i="2"/>
  <c r="AC487" i="2"/>
  <c r="AC163" i="2"/>
  <c r="AC252" i="2"/>
  <c r="AC722" i="2"/>
  <c r="AC167" i="2"/>
  <c r="AC351" i="2"/>
  <c r="AC272" i="2"/>
  <c r="AC724" i="2"/>
  <c r="AC282" i="2"/>
  <c r="AC280" i="2"/>
  <c r="AC668" i="2"/>
  <c r="AC548" i="2"/>
  <c r="AC94" i="2"/>
  <c r="AC647" i="2"/>
  <c r="AC35" i="2"/>
  <c r="AC251" i="2"/>
  <c r="AC552" i="2"/>
  <c r="AC277" i="2"/>
  <c r="AC361" i="2"/>
  <c r="AC237" i="2"/>
  <c r="AC670" i="2"/>
  <c r="AC28" i="2"/>
  <c r="AC136" i="2"/>
  <c r="AC640" i="2"/>
  <c r="AC616" i="2"/>
  <c r="AC593" i="2"/>
  <c r="AC719" i="2"/>
  <c r="AC396" i="2"/>
  <c r="AC612" i="2"/>
  <c r="AC300" i="2"/>
  <c r="AC253" i="2"/>
  <c r="AC246" i="2"/>
  <c r="AC530" i="2"/>
  <c r="AC75" i="2"/>
  <c r="AC723" i="2"/>
  <c r="AC716" i="2"/>
  <c r="AC701" i="2"/>
  <c r="AC66" i="2"/>
  <c r="AC561" i="2"/>
  <c r="AC566" i="2"/>
  <c r="AC311" i="2"/>
  <c r="AC339" i="2"/>
  <c r="AC477" i="2"/>
  <c r="AC332" i="2"/>
  <c r="AC583" i="2"/>
  <c r="AC383" i="2"/>
  <c r="AC43" i="2"/>
  <c r="AC47" i="2"/>
  <c r="AC256" i="2"/>
  <c r="AC58" i="2"/>
  <c r="AC368" i="2"/>
  <c r="AC638" i="2"/>
  <c r="AC607" i="2"/>
  <c r="AC515" i="2"/>
  <c r="AC558" i="2"/>
  <c r="AC676" i="2"/>
  <c r="AC591" i="2"/>
  <c r="AC211" i="2"/>
  <c r="AC185" i="2"/>
  <c r="AC447" i="2"/>
  <c r="AC198" i="2"/>
  <c r="AC367" i="2"/>
  <c r="AC540" i="2"/>
  <c r="AC234" i="2"/>
  <c r="AC281" i="2"/>
  <c r="AC323" i="2"/>
  <c r="AC569" i="2"/>
  <c r="AC542" i="2"/>
  <c r="AC699" i="2"/>
  <c r="AC446" i="2"/>
  <c r="AC577" i="2"/>
  <c r="AC451" i="2"/>
  <c r="AC26" i="2"/>
  <c r="AC720" i="2"/>
  <c r="AC238" i="2"/>
  <c r="AC405" i="2"/>
  <c r="AC468" i="2"/>
  <c r="AC87" i="2"/>
  <c r="AC44" i="2"/>
  <c r="AC589" i="2"/>
  <c r="AC70" i="2"/>
  <c r="AC560" i="2"/>
  <c r="AC444" i="2"/>
  <c r="AC254" i="2"/>
  <c r="AC568" i="2"/>
  <c r="AC600" i="2"/>
  <c r="AC371" i="2"/>
  <c r="AC171" i="2"/>
  <c r="AC320" i="2"/>
  <c r="AC733" i="2"/>
  <c r="AC422" i="2"/>
  <c r="AC636" i="2"/>
  <c r="AC200" i="2"/>
  <c r="AC350" i="2"/>
  <c r="AC112" i="2"/>
  <c r="AC61" i="2"/>
  <c r="AC586" i="2"/>
  <c r="AC127" i="2"/>
  <c r="AC527" i="2"/>
  <c r="AC426" i="2"/>
  <c r="AC105" i="2"/>
  <c r="AC567" i="2"/>
  <c r="AC102" i="2"/>
  <c r="AC704" i="2"/>
  <c r="AC204" i="2"/>
  <c r="AC176" i="2"/>
  <c r="AC669" i="2"/>
  <c r="AC610" i="2"/>
  <c r="AC679" i="2"/>
  <c r="AC462" i="2"/>
  <c r="AC72" i="2"/>
  <c r="AC260" i="2"/>
  <c r="AC574" i="2"/>
  <c r="AC671" i="2"/>
  <c r="AC570" i="2"/>
  <c r="AC489" i="2"/>
  <c r="AC100" i="2"/>
  <c r="AC432" i="2"/>
  <c r="AC356" i="2"/>
  <c r="AC425" i="2"/>
  <c r="AC201" i="2"/>
  <c r="AC407" i="2"/>
  <c r="AC270" i="2"/>
  <c r="AC373" i="2"/>
  <c r="AC317" i="2"/>
  <c r="AC513" i="2"/>
  <c r="AC644" i="2"/>
  <c r="AC62" i="2"/>
  <c r="AC247" i="2"/>
  <c r="AC192" i="2"/>
  <c r="AC622" i="2"/>
  <c r="AC615" i="2"/>
  <c r="AC605" i="2"/>
  <c r="AC309" i="2"/>
  <c r="AC650" i="2"/>
  <c r="AC161" i="2"/>
  <c r="AC712" i="2"/>
  <c r="AC582" i="2"/>
  <c r="AC526" i="2"/>
  <c r="AC108" i="2"/>
  <c r="AC76" i="2"/>
  <c r="AC208" i="2"/>
  <c r="AC662" i="2"/>
  <c r="AC375" i="2"/>
  <c r="AC95" i="2"/>
  <c r="AC708" i="2"/>
  <c r="AC619" i="2"/>
  <c r="AC715" i="2"/>
  <c r="AC718" i="2"/>
  <c r="AC145" i="2"/>
  <c r="AC717" i="2"/>
  <c r="AC463" i="2"/>
  <c r="AC217" i="2"/>
  <c r="AC232" i="2"/>
  <c r="AC419" i="2"/>
  <c r="AC659" i="2"/>
  <c r="AC132" i="2"/>
  <c r="AC77" i="2"/>
  <c r="AC290" i="2"/>
  <c r="AC215" i="2"/>
  <c r="AC295" i="2"/>
  <c r="AC604" i="2"/>
  <c r="AC648" i="2"/>
  <c r="AC611" i="2"/>
  <c r="AC250" i="2"/>
  <c r="AC737" i="2"/>
  <c r="AC118" i="2"/>
  <c r="AC291" i="2"/>
  <c r="AC608" i="2"/>
  <c r="AC554" i="2"/>
  <c r="AC387" i="2"/>
  <c r="AC596" i="2"/>
  <c r="AC683" i="2"/>
  <c r="AC736" i="2"/>
  <c r="AC210" i="2"/>
  <c r="AC491" i="2"/>
  <c r="AC492" i="2"/>
  <c r="AC555" i="2"/>
  <c r="AC486" i="2"/>
  <c r="AC93" i="2"/>
  <c r="AC496" i="2"/>
  <c r="AC550" i="2"/>
  <c r="AC318" i="2"/>
  <c r="AC259" i="2"/>
  <c r="AC222" i="2"/>
  <c r="AC497" i="2"/>
  <c r="AC629" i="2"/>
  <c r="AC702" i="2"/>
  <c r="AC525" i="2"/>
  <c r="AC535" i="2"/>
  <c r="AC231" i="2"/>
  <c r="AC411" i="2"/>
  <c r="AC268" i="2"/>
  <c r="AC194" i="2"/>
  <c r="AC239" i="2"/>
  <c r="AC705" i="2"/>
  <c r="AC315" i="2"/>
  <c r="AC474" i="2"/>
  <c r="AC278" i="2"/>
  <c r="AC735" i="2"/>
  <c r="AC96" i="2"/>
  <c r="AC677" i="2"/>
  <c r="AC713" i="2"/>
  <c r="AC344" i="2"/>
  <c r="AC402" i="2"/>
  <c r="AC287" i="2"/>
  <c r="AC262" i="2"/>
  <c r="AC188" i="2"/>
  <c r="AC400" i="2"/>
  <c r="AC594" i="2"/>
  <c r="AC476" i="2"/>
  <c r="AC571" i="2"/>
  <c r="AC590" i="2"/>
  <c r="AC454" i="2"/>
  <c r="AC147" i="2"/>
  <c r="AC575" i="2"/>
  <c r="AC562" i="2"/>
  <c r="AC369" i="2"/>
  <c r="AC292" i="2"/>
  <c r="AC301" i="2"/>
  <c r="AC694" i="2"/>
  <c r="AC193" i="2"/>
  <c r="AC376" i="2"/>
  <c r="AC617" i="2"/>
  <c r="AC680" i="2"/>
  <c r="AC734" i="2"/>
  <c r="AC564" i="2"/>
  <c r="AC637" i="2"/>
  <c r="AC693" i="2"/>
  <c r="AC686" i="2"/>
  <c r="AC299" i="2"/>
  <c r="AC503" i="2"/>
  <c r="AC641" i="2"/>
  <c r="AC651" i="2"/>
  <c r="AC441" i="2"/>
  <c r="AC556" i="2"/>
  <c r="AC703" i="2"/>
  <c r="AC587" i="2"/>
  <c r="AC728" i="2"/>
  <c r="AC681" i="2"/>
  <c r="AC691" i="2"/>
  <c r="AC667" i="2"/>
  <c r="AC529" i="2"/>
  <c r="AC690" i="2"/>
  <c r="AC710" i="2"/>
  <c r="AC700" i="2"/>
  <c r="AC731" i="2"/>
  <c r="AC727" i="2"/>
  <c r="AC631" i="2"/>
  <c r="AC687" i="2"/>
  <c r="AC711" i="2"/>
  <c r="AC729" i="2"/>
  <c r="AC738" i="2"/>
  <c r="U635" i="2"/>
  <c r="U502" i="2"/>
  <c r="U442" i="2"/>
  <c r="U107" i="2"/>
  <c r="U213" i="2"/>
  <c r="U377" i="2"/>
  <c r="U304" i="2"/>
  <c r="U306" i="2"/>
  <c r="U516" i="2"/>
  <c r="U592" i="2"/>
  <c r="U196" i="2"/>
  <c r="U319" i="2"/>
  <c r="U120" i="2"/>
  <c r="U632" i="2"/>
  <c r="U183" i="2"/>
  <c r="U49" i="2"/>
  <c r="U392" i="2"/>
  <c r="U549" i="2"/>
  <c r="U618" i="2"/>
  <c r="U397" i="2"/>
  <c r="U428" i="2"/>
  <c r="U354" i="2"/>
  <c r="U379" i="2"/>
  <c r="U249" i="2"/>
  <c r="U512" i="2"/>
  <c r="U546" i="2"/>
  <c r="U303" i="2"/>
  <c r="U168" i="2"/>
  <c r="U97" i="2"/>
  <c r="U602" i="2"/>
  <c r="U390" i="2"/>
  <c r="U698" i="2"/>
  <c r="U707" i="2"/>
  <c r="U151" i="2"/>
  <c r="U73" i="2"/>
  <c r="U374" i="2"/>
  <c r="U19" i="2"/>
  <c r="U460" i="2"/>
  <c r="U656" i="2"/>
  <c r="U445" i="2"/>
  <c r="U128" i="2"/>
  <c r="U79" i="2"/>
  <c r="U443" i="2"/>
  <c r="U343" i="2"/>
  <c r="U228" i="2"/>
  <c r="U378" i="2"/>
  <c r="U483" i="2"/>
  <c r="U499" i="2"/>
  <c r="U595" i="2"/>
  <c r="U348" i="2"/>
  <c r="U358" i="2"/>
  <c r="U326" i="2"/>
  <c r="U224" i="2"/>
  <c r="U269" i="2"/>
  <c r="U164" i="2"/>
  <c r="U448" i="2"/>
  <c r="U427" i="2"/>
  <c r="U494" i="2"/>
  <c r="U406" i="2"/>
  <c r="U296" i="2"/>
  <c r="U261" i="2"/>
  <c r="U178" i="2"/>
  <c r="U458" i="2"/>
  <c r="U305" i="2"/>
  <c r="U285" i="2"/>
  <c r="U380" i="2"/>
  <c r="U116" i="2"/>
  <c r="U293" i="2"/>
  <c r="U341" i="2"/>
  <c r="U509" i="2"/>
  <c r="U404" i="2"/>
  <c r="U541" i="2"/>
  <c r="U133" i="2"/>
  <c r="U165" i="2"/>
  <c r="U382" i="2"/>
  <c r="U106" i="2"/>
  <c r="U64" i="2"/>
  <c r="U207" i="2"/>
  <c r="U38" i="2"/>
  <c r="U182" i="2"/>
  <c r="U159" i="2"/>
  <c r="U630" i="2"/>
  <c r="U372" i="2"/>
  <c r="U336" i="2"/>
  <c r="U543" i="2"/>
  <c r="U121" i="2"/>
  <c r="U519" i="2"/>
  <c r="U384" i="2"/>
  <c r="U235" i="2"/>
  <c r="U297" i="2"/>
  <c r="U101" i="2"/>
  <c r="U42" i="2"/>
  <c r="U470" i="2"/>
  <c r="U415" i="2"/>
  <c r="U321" i="2"/>
  <c r="U330" i="2"/>
  <c r="U99" i="2"/>
  <c r="U157" i="2"/>
  <c r="U398" i="2"/>
  <c r="U649" i="2"/>
  <c r="U174" i="2"/>
  <c r="U30" i="2"/>
  <c r="U665" i="2"/>
  <c r="U248" i="2"/>
  <c r="U25" i="2"/>
  <c r="U394" i="2"/>
  <c r="U478" i="2"/>
  <c r="U364" i="2"/>
  <c r="U40" i="2"/>
  <c r="U657" i="2"/>
  <c r="U342" i="2"/>
  <c r="U324" i="2"/>
  <c r="U50" i="2"/>
  <c r="U459" i="2"/>
  <c r="U20" i="2"/>
  <c r="U345" i="2"/>
  <c r="U80" i="2"/>
  <c r="U307" i="2"/>
  <c r="U125" i="2"/>
  <c r="U721" i="2"/>
  <c r="U216" i="2"/>
  <c r="U547" i="2"/>
  <c r="U322" i="2"/>
  <c r="U88" i="2"/>
  <c r="U385" i="2"/>
  <c r="U329" i="2"/>
  <c r="U626" i="2"/>
  <c r="U340" i="2"/>
  <c r="U8" i="2"/>
  <c r="U294" i="2"/>
  <c r="U180" i="2"/>
  <c r="U388" i="2"/>
  <c r="U138" i="2"/>
  <c r="U195" i="2"/>
  <c r="U360" i="2"/>
  <c r="U620" i="2"/>
  <c r="U220" i="2"/>
  <c r="U663" i="2"/>
  <c r="U310" i="2"/>
  <c r="U408" i="2"/>
  <c r="U678" i="2"/>
  <c r="U17" i="2"/>
  <c r="U365" i="2"/>
  <c r="U352" i="2"/>
  <c r="U409" i="2"/>
  <c r="U588" i="2"/>
  <c r="U90" i="2"/>
  <c r="U484" i="2"/>
  <c r="U435" i="2"/>
  <c r="U518" i="2"/>
  <c r="U236" i="2"/>
  <c r="U135" i="2"/>
  <c r="U675" i="2"/>
  <c r="U480" i="2"/>
  <c r="U21" i="2"/>
  <c r="U177" i="2"/>
  <c r="U544" i="2"/>
  <c r="U439" i="2"/>
  <c r="U273" i="2"/>
  <c r="U209" i="2"/>
  <c r="U449" i="2"/>
  <c r="U226" i="2"/>
  <c r="U467" i="2"/>
  <c r="U59" i="2"/>
  <c r="U465" i="2"/>
  <c r="U633" i="2"/>
  <c r="U258" i="2"/>
  <c r="U508" i="2"/>
  <c r="U134" i="2"/>
  <c r="U399" i="2"/>
  <c r="U68" i="2"/>
  <c r="U51" i="2"/>
  <c r="U218" i="2"/>
  <c r="U539" i="2"/>
  <c r="U730" i="2"/>
  <c r="U521" i="2"/>
  <c r="U639" i="2"/>
  <c r="U14" i="2"/>
  <c r="U536" i="2"/>
  <c r="U634" i="2"/>
  <c r="U551" i="2"/>
  <c r="U643" i="2"/>
  <c r="U298" i="2"/>
  <c r="U684" i="2"/>
  <c r="U623" i="2"/>
  <c r="U472" i="2"/>
  <c r="U417" i="2"/>
  <c r="U53" i="2"/>
  <c r="U642" i="2"/>
  <c r="U170" i="2"/>
  <c r="U202" i="2"/>
  <c r="U584" i="2"/>
  <c r="U504" i="2"/>
  <c r="U39" i="2"/>
  <c r="U355" i="2"/>
  <c r="U214" i="2"/>
  <c r="U45" i="2"/>
  <c r="U312" i="2"/>
  <c r="U328" i="2"/>
  <c r="U613" i="2"/>
  <c r="U598" i="2"/>
  <c r="U666" i="2"/>
  <c r="U599" i="2"/>
  <c r="U438" i="2"/>
  <c r="U430" i="2"/>
  <c r="U229" i="2"/>
  <c r="U421" i="2"/>
  <c r="U274" i="2"/>
  <c r="U654" i="2"/>
  <c r="U485" i="2"/>
  <c r="U60" i="2"/>
  <c r="U55" i="2"/>
  <c r="U645" i="2"/>
  <c r="U5" i="2"/>
  <c r="U156" i="2"/>
  <c r="U391" i="2"/>
  <c r="U514" i="2"/>
  <c r="U265" i="2"/>
  <c r="U175" i="2"/>
  <c r="U517" i="2"/>
  <c r="U267" i="2"/>
  <c r="U520" i="2"/>
  <c r="U245" i="2"/>
  <c r="U179" i="2"/>
  <c r="U333" i="2"/>
  <c r="U381" i="2"/>
  <c r="U189" i="2"/>
  <c r="U275" i="2"/>
  <c r="U81" i="2"/>
  <c r="U349" i="2"/>
  <c r="U230" i="2"/>
  <c r="U674" i="2"/>
  <c r="U33" i="2"/>
  <c r="U510" i="2"/>
  <c r="U506" i="2"/>
  <c r="U346" i="2"/>
  <c r="U78" i="2"/>
  <c r="U18" i="2"/>
  <c r="U22" i="2"/>
  <c r="U689" i="2"/>
  <c r="U331" i="2"/>
  <c r="U420" i="2"/>
  <c r="U490" i="2"/>
  <c r="U464" i="2"/>
  <c r="U154" i="2"/>
  <c r="U103" i="2"/>
  <c r="U46" i="2"/>
  <c r="U603" i="2"/>
  <c r="U359" i="2"/>
  <c r="U414" i="2"/>
  <c r="U124" i="2"/>
  <c r="U601" i="2"/>
  <c r="U482" i="2"/>
  <c r="U56" i="2"/>
  <c r="U433" i="2"/>
  <c r="U423" i="2"/>
  <c r="U335" i="2"/>
  <c r="U243" i="2"/>
  <c r="U578" i="2"/>
  <c r="U413" i="2"/>
  <c r="U501" i="2"/>
  <c r="U573" i="2"/>
  <c r="U714" i="2"/>
  <c r="U696" i="2"/>
  <c r="U473" i="2"/>
  <c r="U166" i="2"/>
  <c r="U114" i="2"/>
  <c r="U65" i="2"/>
  <c r="U434" i="2"/>
  <c r="U429" i="2"/>
  <c r="U416" i="2"/>
  <c r="U71" i="2"/>
  <c r="U263" i="2"/>
  <c r="U395" i="2"/>
  <c r="U697" i="2"/>
  <c r="U559" i="2"/>
  <c r="U363" i="2"/>
  <c r="U481" i="2"/>
  <c r="U498" i="2"/>
  <c r="U524" i="2"/>
  <c r="U34" i="2"/>
  <c r="U533" i="2"/>
  <c r="U129" i="2"/>
  <c r="U24" i="2"/>
  <c r="U199" i="2"/>
  <c r="U431" i="2"/>
  <c r="U370" i="2"/>
  <c r="U437" i="2"/>
  <c r="U403" i="2"/>
  <c r="U155" i="2"/>
  <c r="U131" i="2"/>
  <c r="U52" i="2"/>
  <c r="U479" i="2"/>
  <c r="U597" i="2"/>
  <c r="U653" i="2"/>
  <c r="U69" i="2"/>
  <c r="U146" i="2"/>
  <c r="U98" i="2"/>
  <c r="U148" i="2"/>
  <c r="U137" i="2"/>
  <c r="U325" i="2"/>
  <c r="U725" i="2"/>
  <c r="U353" i="2"/>
  <c r="U173" i="2"/>
  <c r="U4" i="2"/>
  <c r="U219" i="2"/>
  <c r="U85" i="2"/>
  <c r="U184" i="2"/>
  <c r="U493" i="2"/>
  <c r="U553" i="2"/>
  <c r="U685" i="2"/>
  <c r="U82" i="2"/>
  <c r="U338" i="2"/>
  <c r="U223" i="2"/>
  <c r="U456" i="2"/>
  <c r="U241" i="2"/>
  <c r="U563" i="2"/>
  <c r="U139" i="2"/>
  <c r="U31" i="2"/>
  <c r="U152" i="2"/>
  <c r="U3" i="2"/>
  <c r="U362" i="2"/>
  <c r="U308" i="2"/>
  <c r="U117" i="2"/>
  <c r="U126" i="2"/>
  <c r="U624" i="2"/>
  <c r="U266" i="2"/>
  <c r="U652" i="2"/>
  <c r="U242" i="2"/>
  <c r="U91" i="2"/>
  <c r="U579" i="2"/>
  <c r="U461" i="2"/>
  <c r="U140" i="2"/>
  <c r="U334" i="2"/>
  <c r="U181" i="2"/>
  <c r="U54" i="2"/>
  <c r="U57" i="2"/>
  <c r="U469" i="2"/>
  <c r="U522" i="2"/>
  <c r="U537" i="2"/>
  <c r="U2" i="2"/>
  <c r="U511" i="2"/>
  <c r="U158" i="2"/>
  <c r="U197" i="2"/>
  <c r="U153" i="2"/>
  <c r="U545" i="2"/>
  <c r="U621" i="2"/>
  <c r="U122" i="2"/>
  <c r="U191" i="2"/>
  <c r="U41" i="2"/>
  <c r="U625" i="2"/>
  <c r="U283" i="2"/>
  <c r="U119" i="2"/>
  <c r="U36" i="2"/>
  <c r="U314" i="2"/>
  <c r="U410" i="2"/>
  <c r="U313" i="2"/>
  <c r="U141" i="2"/>
  <c r="U92" i="2"/>
  <c r="U627" i="2"/>
  <c r="U143" i="2"/>
  <c r="U692" i="2"/>
  <c r="U440" i="2"/>
  <c r="U186" i="2"/>
  <c r="U455" i="2"/>
  <c r="U187" i="2"/>
  <c r="U225" i="2"/>
  <c r="U495" i="2"/>
  <c r="U63" i="2"/>
  <c r="U27" i="2"/>
  <c r="U709" i="2"/>
  <c r="U109" i="2"/>
  <c r="U149" i="2"/>
  <c r="U389" i="2"/>
  <c r="U271" i="2"/>
  <c r="U11" i="2"/>
  <c r="U74" i="2"/>
  <c r="U113" i="2"/>
  <c r="U732" i="2"/>
  <c r="U572" i="2"/>
  <c r="U523" i="2"/>
  <c r="U86" i="2"/>
  <c r="U257" i="2"/>
  <c r="U606" i="2"/>
  <c r="U475" i="2"/>
  <c r="U104" i="2"/>
  <c r="U205" i="2"/>
  <c r="U500" i="2"/>
  <c r="U162" i="2"/>
  <c r="U457" i="2"/>
  <c r="U302" i="2"/>
  <c r="U436" i="2"/>
  <c r="U67" i="2"/>
  <c r="U286" i="2"/>
  <c r="U48" i="2"/>
  <c r="U144" i="2"/>
  <c r="U424" i="2"/>
  <c r="U576" i="2"/>
  <c r="U32" i="2"/>
  <c r="U557" i="2"/>
  <c r="U15" i="2"/>
  <c r="U347" i="2"/>
  <c r="U366" i="2"/>
  <c r="U565" i="2"/>
  <c r="U688" i="2"/>
  <c r="U233" i="2"/>
  <c r="U13" i="2"/>
  <c r="U646" i="2"/>
  <c r="U7" i="2"/>
  <c r="U706" i="2"/>
  <c r="U160" i="2"/>
  <c r="U672" i="2"/>
  <c r="U130" i="2"/>
  <c r="U528" i="2"/>
  <c r="U276" i="2"/>
  <c r="U655" i="2"/>
  <c r="U580" i="2"/>
  <c r="U488" i="2"/>
  <c r="U471" i="2"/>
  <c r="U316" i="2"/>
  <c r="U673" i="2"/>
  <c r="U240" i="2"/>
  <c r="U452" i="2"/>
  <c r="U29" i="2"/>
  <c r="U212" i="2"/>
  <c r="U412" i="2"/>
  <c r="U123" i="2"/>
  <c r="U227" i="2"/>
  <c r="U16" i="2"/>
  <c r="U450" i="2"/>
  <c r="U206" i="2"/>
  <c r="U609" i="2"/>
  <c r="U83" i="2"/>
  <c r="U172" i="2"/>
  <c r="U327" i="2"/>
  <c r="U357" i="2"/>
  <c r="U37" i="2"/>
  <c r="U726" i="2"/>
  <c r="U538" i="2"/>
  <c r="U6" i="2"/>
  <c r="U203" i="2"/>
  <c r="U393" i="2"/>
  <c r="U142" i="2"/>
  <c r="U284" i="2"/>
  <c r="U658" i="2"/>
  <c r="U288" i="2"/>
  <c r="U581" i="2"/>
  <c r="U505" i="2"/>
  <c r="U401" i="2"/>
  <c r="U89" i="2"/>
  <c r="U695" i="2"/>
  <c r="U664" i="2"/>
  <c r="U614" i="2"/>
  <c r="U115" i="2"/>
  <c r="U9" i="2"/>
  <c r="U190" i="2"/>
  <c r="U532" i="2"/>
  <c r="U660" i="2"/>
  <c r="U534" i="2"/>
  <c r="U255" i="2"/>
  <c r="U10" i="2"/>
  <c r="U585" i="2"/>
  <c r="U12" i="2"/>
  <c r="U244" i="2"/>
  <c r="U386" i="2"/>
  <c r="U507" i="2"/>
  <c r="U111" i="2"/>
  <c r="U682" i="2"/>
  <c r="U110" i="2"/>
  <c r="U466" i="2"/>
  <c r="U531" i="2"/>
  <c r="U169" i="2"/>
  <c r="U279" i="2"/>
  <c r="U661" i="2"/>
  <c r="U628" i="2"/>
  <c r="U84" i="2"/>
  <c r="U23" i="2"/>
  <c r="U150" i="2"/>
  <c r="U221" i="2"/>
  <c r="U418" i="2"/>
  <c r="U337" i="2"/>
  <c r="U264" i="2"/>
  <c r="U453" i="2"/>
  <c r="U289" i="2"/>
  <c r="U487" i="2"/>
  <c r="U163" i="2"/>
  <c r="U252" i="2"/>
  <c r="U722" i="2"/>
  <c r="U167" i="2"/>
  <c r="U351" i="2"/>
  <c r="U272" i="2"/>
  <c r="U724" i="2"/>
  <c r="U282" i="2"/>
  <c r="U280" i="2"/>
  <c r="U668" i="2"/>
  <c r="U548" i="2"/>
  <c r="U94" i="2"/>
  <c r="U647" i="2"/>
  <c r="U35" i="2"/>
  <c r="U251" i="2"/>
  <c r="U552" i="2"/>
  <c r="U277" i="2"/>
  <c r="U361" i="2"/>
  <c r="U237" i="2"/>
  <c r="U670" i="2"/>
  <c r="U28" i="2"/>
  <c r="U136" i="2"/>
  <c r="U640" i="2"/>
  <c r="U616" i="2"/>
  <c r="U593" i="2"/>
  <c r="U719" i="2"/>
  <c r="U396" i="2"/>
  <c r="U612" i="2"/>
  <c r="U300" i="2"/>
  <c r="U253" i="2"/>
  <c r="U246" i="2"/>
  <c r="U530" i="2"/>
  <c r="U75" i="2"/>
  <c r="U723" i="2"/>
  <c r="U716" i="2"/>
  <c r="U701" i="2"/>
  <c r="U66" i="2"/>
  <c r="U561" i="2"/>
  <c r="U566" i="2"/>
  <c r="U311" i="2"/>
  <c r="U339" i="2"/>
  <c r="U477" i="2"/>
  <c r="U332" i="2"/>
  <c r="U583" i="2"/>
  <c r="U383" i="2"/>
  <c r="U43" i="2"/>
  <c r="U47" i="2"/>
  <c r="U256" i="2"/>
  <c r="U58" i="2"/>
  <c r="U368" i="2"/>
  <c r="U638" i="2"/>
  <c r="U607" i="2"/>
  <c r="U515" i="2"/>
  <c r="U558" i="2"/>
  <c r="U676" i="2"/>
  <c r="U591" i="2"/>
  <c r="U211" i="2"/>
  <c r="U185" i="2"/>
  <c r="U447" i="2"/>
  <c r="U198" i="2"/>
  <c r="U367" i="2"/>
  <c r="U540" i="2"/>
  <c r="U234" i="2"/>
  <c r="U281" i="2"/>
  <c r="U323" i="2"/>
  <c r="U569" i="2"/>
  <c r="U542" i="2"/>
  <c r="U699" i="2"/>
  <c r="U446" i="2"/>
  <c r="U577" i="2"/>
  <c r="U451" i="2"/>
  <c r="U26" i="2"/>
  <c r="U720" i="2"/>
  <c r="U238" i="2"/>
  <c r="U405" i="2"/>
  <c r="U468" i="2"/>
  <c r="U87" i="2"/>
  <c r="U44" i="2"/>
  <c r="U589" i="2"/>
  <c r="U70" i="2"/>
  <c r="U560" i="2"/>
  <c r="U444" i="2"/>
  <c r="U254" i="2"/>
  <c r="U568" i="2"/>
  <c r="U600" i="2"/>
  <c r="U371" i="2"/>
  <c r="U171" i="2"/>
  <c r="U320" i="2"/>
  <c r="U733" i="2"/>
  <c r="U422" i="2"/>
  <c r="U636" i="2"/>
  <c r="U200" i="2"/>
  <c r="U350" i="2"/>
  <c r="U112" i="2"/>
  <c r="U61" i="2"/>
  <c r="U586" i="2"/>
  <c r="U127" i="2"/>
  <c r="U527" i="2"/>
  <c r="U426" i="2"/>
  <c r="U105" i="2"/>
  <c r="U567" i="2"/>
  <c r="U102" i="2"/>
  <c r="U704" i="2"/>
  <c r="U204" i="2"/>
  <c r="U176" i="2"/>
  <c r="U669" i="2"/>
  <c r="U610" i="2"/>
  <c r="U679" i="2"/>
  <c r="U462" i="2"/>
  <c r="U72" i="2"/>
  <c r="U260" i="2"/>
  <c r="U574" i="2"/>
  <c r="U671" i="2"/>
  <c r="U570" i="2"/>
  <c r="U489" i="2"/>
  <c r="U100" i="2"/>
  <c r="U432" i="2"/>
  <c r="U356" i="2"/>
  <c r="U425" i="2"/>
  <c r="U201" i="2"/>
  <c r="U407" i="2"/>
  <c r="U270" i="2"/>
  <c r="U373" i="2"/>
  <c r="U317" i="2"/>
  <c r="U513" i="2"/>
  <c r="U644" i="2"/>
  <c r="U62" i="2"/>
  <c r="U247" i="2"/>
  <c r="U192" i="2"/>
  <c r="U622" i="2"/>
  <c r="U615" i="2"/>
  <c r="U605" i="2"/>
  <c r="U309" i="2"/>
  <c r="U650" i="2"/>
  <c r="U161" i="2"/>
  <c r="U712" i="2"/>
  <c r="U582" i="2"/>
  <c r="U526" i="2"/>
  <c r="U108" i="2"/>
  <c r="U76" i="2"/>
  <c r="U208" i="2"/>
  <c r="U662" i="2"/>
  <c r="U375" i="2"/>
  <c r="U95" i="2"/>
  <c r="U708" i="2"/>
  <c r="U619" i="2"/>
  <c r="U715" i="2"/>
  <c r="U718" i="2"/>
  <c r="U145" i="2"/>
  <c r="U717" i="2"/>
  <c r="U463" i="2"/>
  <c r="U217" i="2"/>
  <c r="U232" i="2"/>
  <c r="U419" i="2"/>
  <c r="U659" i="2"/>
  <c r="U132" i="2"/>
  <c r="U77" i="2"/>
  <c r="U290" i="2"/>
  <c r="U215" i="2"/>
  <c r="U295" i="2"/>
  <c r="U604" i="2"/>
  <c r="U648" i="2"/>
  <c r="U611" i="2"/>
  <c r="U250" i="2"/>
  <c r="U737" i="2"/>
  <c r="U118" i="2"/>
  <c r="U291" i="2"/>
  <c r="U608" i="2"/>
  <c r="U554" i="2"/>
  <c r="U387" i="2"/>
  <c r="U596" i="2"/>
  <c r="U683" i="2"/>
  <c r="U736" i="2"/>
  <c r="U210" i="2"/>
  <c r="U491" i="2"/>
  <c r="U492" i="2"/>
  <c r="U555" i="2"/>
  <c r="U486" i="2"/>
  <c r="U93" i="2"/>
  <c r="U496" i="2"/>
  <c r="U550" i="2"/>
  <c r="U318" i="2"/>
  <c r="U259" i="2"/>
  <c r="U222" i="2"/>
  <c r="U497" i="2"/>
  <c r="U629" i="2"/>
  <c r="U702" i="2"/>
  <c r="U525" i="2"/>
  <c r="U535" i="2"/>
  <c r="U231" i="2"/>
  <c r="U411" i="2"/>
  <c r="U268" i="2"/>
  <c r="U194" i="2"/>
  <c r="U239" i="2"/>
  <c r="U705" i="2"/>
  <c r="U315" i="2"/>
  <c r="U474" i="2"/>
  <c r="U278" i="2"/>
  <c r="U735" i="2"/>
  <c r="U96" i="2"/>
  <c r="U677" i="2"/>
  <c r="U713" i="2"/>
  <c r="U344" i="2"/>
  <c r="U402" i="2"/>
  <c r="U287" i="2"/>
  <c r="U262" i="2"/>
  <c r="U188" i="2"/>
  <c r="U400" i="2"/>
  <c r="U594" i="2"/>
  <c r="U476" i="2"/>
  <c r="U571" i="2"/>
  <c r="U590" i="2"/>
  <c r="U454" i="2"/>
  <c r="U147" i="2"/>
  <c r="U575" i="2"/>
  <c r="U562" i="2"/>
  <c r="U369" i="2"/>
  <c r="U292" i="2"/>
  <c r="U301" i="2"/>
  <c r="U694" i="2"/>
  <c r="U193" i="2"/>
  <c r="U376" i="2"/>
  <c r="U617" i="2"/>
  <c r="U680" i="2"/>
  <c r="U734" i="2"/>
  <c r="U564" i="2"/>
  <c r="U637" i="2"/>
  <c r="U693" i="2"/>
  <c r="U686" i="2"/>
  <c r="U299" i="2"/>
  <c r="U503" i="2"/>
  <c r="U641" i="2"/>
  <c r="U651" i="2"/>
  <c r="U441" i="2"/>
  <c r="U556" i="2"/>
  <c r="U703" i="2"/>
  <c r="U587" i="2"/>
  <c r="U728" i="2"/>
  <c r="U681" i="2"/>
  <c r="U691" i="2"/>
  <c r="U667" i="2"/>
  <c r="U529" i="2"/>
  <c r="U690" i="2"/>
  <c r="U710" i="2"/>
  <c r="U700" i="2"/>
  <c r="U731" i="2"/>
  <c r="U727" i="2"/>
  <c r="U631" i="2"/>
  <c r="U687" i="2"/>
  <c r="U711" i="2"/>
  <c r="U729" i="2"/>
  <c r="U738" i="2"/>
  <c r="T635" i="2"/>
  <c r="T502" i="2"/>
  <c r="T442" i="2"/>
  <c r="T107" i="2"/>
  <c r="T213" i="2"/>
  <c r="T377" i="2"/>
  <c r="T304" i="2"/>
  <c r="T306" i="2"/>
  <c r="T516" i="2"/>
  <c r="T592" i="2"/>
  <c r="T196" i="2"/>
  <c r="T319" i="2"/>
  <c r="T120" i="2"/>
  <c r="T632" i="2"/>
  <c r="T183" i="2"/>
  <c r="T49" i="2"/>
  <c r="T392" i="2"/>
  <c r="T549" i="2"/>
  <c r="T618" i="2"/>
  <c r="T397" i="2"/>
  <c r="T428" i="2"/>
  <c r="T354" i="2"/>
  <c r="T379" i="2"/>
  <c r="T249" i="2"/>
  <c r="T512" i="2"/>
  <c r="T546" i="2"/>
  <c r="T303" i="2"/>
  <c r="T168" i="2"/>
  <c r="T97" i="2"/>
  <c r="T602" i="2"/>
  <c r="T390" i="2"/>
  <c r="T698" i="2"/>
  <c r="T707" i="2"/>
  <c r="T151" i="2"/>
  <c r="T73" i="2"/>
  <c r="T374" i="2"/>
  <c r="T19" i="2"/>
  <c r="T460" i="2"/>
  <c r="T656" i="2"/>
  <c r="T445" i="2"/>
  <c r="T128" i="2"/>
  <c r="T79" i="2"/>
  <c r="T443" i="2"/>
  <c r="T343" i="2"/>
  <c r="T228" i="2"/>
  <c r="T378" i="2"/>
  <c r="T483" i="2"/>
  <c r="T499" i="2"/>
  <c r="T595" i="2"/>
  <c r="T348" i="2"/>
  <c r="T358" i="2"/>
  <c r="T326" i="2"/>
  <c r="T224" i="2"/>
  <c r="T269" i="2"/>
  <c r="T164" i="2"/>
  <c r="T448" i="2"/>
  <c r="T427" i="2"/>
  <c r="T494" i="2"/>
  <c r="T406" i="2"/>
  <c r="T296" i="2"/>
  <c r="T261" i="2"/>
  <c r="T178" i="2"/>
  <c r="T458" i="2"/>
  <c r="T305" i="2"/>
  <c r="T285" i="2"/>
  <c r="T380" i="2"/>
  <c r="T116" i="2"/>
  <c r="T293" i="2"/>
  <c r="T341" i="2"/>
  <c r="T509" i="2"/>
  <c r="T404" i="2"/>
  <c r="T541" i="2"/>
  <c r="T133" i="2"/>
  <c r="T165" i="2"/>
  <c r="T382" i="2"/>
  <c r="T106" i="2"/>
  <c r="T64" i="2"/>
  <c r="T207" i="2"/>
  <c r="T38" i="2"/>
  <c r="T182" i="2"/>
  <c r="T159" i="2"/>
  <c r="T630" i="2"/>
  <c r="T372" i="2"/>
  <c r="T336" i="2"/>
  <c r="T543" i="2"/>
  <c r="T121" i="2"/>
  <c r="T519" i="2"/>
  <c r="T384" i="2"/>
  <c r="T235" i="2"/>
  <c r="T297" i="2"/>
  <c r="T101" i="2"/>
  <c r="T42" i="2"/>
  <c r="T470" i="2"/>
  <c r="T415" i="2"/>
  <c r="T321" i="2"/>
  <c r="T330" i="2"/>
  <c r="T99" i="2"/>
  <c r="T157" i="2"/>
  <c r="T398" i="2"/>
  <c r="T649" i="2"/>
  <c r="T174" i="2"/>
  <c r="T30" i="2"/>
  <c r="T665" i="2"/>
  <c r="T248" i="2"/>
  <c r="T25" i="2"/>
  <c r="T394" i="2"/>
  <c r="T478" i="2"/>
  <c r="T364" i="2"/>
  <c r="T40" i="2"/>
  <c r="T657" i="2"/>
  <c r="T342" i="2"/>
  <c r="T324" i="2"/>
  <c r="T50" i="2"/>
  <c r="T459" i="2"/>
  <c r="T20" i="2"/>
  <c r="T345" i="2"/>
  <c r="T80" i="2"/>
  <c r="T307" i="2"/>
  <c r="T125" i="2"/>
  <c r="T721" i="2"/>
  <c r="T216" i="2"/>
  <c r="T547" i="2"/>
  <c r="T322" i="2"/>
  <c r="T88" i="2"/>
  <c r="T385" i="2"/>
  <c r="T329" i="2"/>
  <c r="T626" i="2"/>
  <c r="T340" i="2"/>
  <c r="T8" i="2"/>
  <c r="T294" i="2"/>
  <c r="T180" i="2"/>
  <c r="T388" i="2"/>
  <c r="T138" i="2"/>
  <c r="T195" i="2"/>
  <c r="T360" i="2"/>
  <c r="T620" i="2"/>
  <c r="T220" i="2"/>
  <c r="T663" i="2"/>
  <c r="T310" i="2"/>
  <c r="T408" i="2"/>
  <c r="T678" i="2"/>
  <c r="T17" i="2"/>
  <c r="T365" i="2"/>
  <c r="T352" i="2"/>
  <c r="T409" i="2"/>
  <c r="T588" i="2"/>
  <c r="T90" i="2"/>
  <c r="T484" i="2"/>
  <c r="T435" i="2"/>
  <c r="T518" i="2"/>
  <c r="T236" i="2"/>
  <c r="T135" i="2"/>
  <c r="T675" i="2"/>
  <c r="T480" i="2"/>
  <c r="T21" i="2"/>
  <c r="T177" i="2"/>
  <c r="T544" i="2"/>
  <c r="T439" i="2"/>
  <c r="T273" i="2"/>
  <c r="T209" i="2"/>
  <c r="T449" i="2"/>
  <c r="T226" i="2"/>
  <c r="T467" i="2"/>
  <c r="T59" i="2"/>
  <c r="T465" i="2"/>
  <c r="T633" i="2"/>
  <c r="T258" i="2"/>
  <c r="T508" i="2"/>
  <c r="T134" i="2"/>
  <c r="T399" i="2"/>
  <c r="T68" i="2"/>
  <c r="T51" i="2"/>
  <c r="T218" i="2"/>
  <c r="T539" i="2"/>
  <c r="T730" i="2"/>
  <c r="T521" i="2"/>
  <c r="T639" i="2"/>
  <c r="T14" i="2"/>
  <c r="T536" i="2"/>
  <c r="T634" i="2"/>
  <c r="T551" i="2"/>
  <c r="T643" i="2"/>
  <c r="T298" i="2"/>
  <c r="T684" i="2"/>
  <c r="T623" i="2"/>
  <c r="T472" i="2"/>
  <c r="T417" i="2"/>
  <c r="T53" i="2"/>
  <c r="T642" i="2"/>
  <c r="T170" i="2"/>
  <c r="T202" i="2"/>
  <c r="T584" i="2"/>
  <c r="T504" i="2"/>
  <c r="T39" i="2"/>
  <c r="T355" i="2"/>
  <c r="T214" i="2"/>
  <c r="T45" i="2"/>
  <c r="T312" i="2"/>
  <c r="T328" i="2"/>
  <c r="T613" i="2"/>
  <c r="T598" i="2"/>
  <c r="T666" i="2"/>
  <c r="T599" i="2"/>
  <c r="T438" i="2"/>
  <c r="T430" i="2"/>
  <c r="T229" i="2"/>
  <c r="T421" i="2"/>
  <c r="T274" i="2"/>
  <c r="T654" i="2"/>
  <c r="T485" i="2"/>
  <c r="T60" i="2"/>
  <c r="T55" i="2"/>
  <c r="T645" i="2"/>
  <c r="T5" i="2"/>
  <c r="T156" i="2"/>
  <c r="T391" i="2"/>
  <c r="T514" i="2"/>
  <c r="T265" i="2"/>
  <c r="T175" i="2"/>
  <c r="T517" i="2"/>
  <c r="T267" i="2"/>
  <c r="T520" i="2"/>
  <c r="T245" i="2"/>
  <c r="T179" i="2"/>
  <c r="T333" i="2"/>
  <c r="T381" i="2"/>
  <c r="T189" i="2"/>
  <c r="T275" i="2"/>
  <c r="T81" i="2"/>
  <c r="T349" i="2"/>
  <c r="T230" i="2"/>
  <c r="T674" i="2"/>
  <c r="T33" i="2"/>
  <c r="T510" i="2"/>
  <c r="T506" i="2"/>
  <c r="T346" i="2"/>
  <c r="T78" i="2"/>
  <c r="T18" i="2"/>
  <c r="T22" i="2"/>
  <c r="T689" i="2"/>
  <c r="T331" i="2"/>
  <c r="T420" i="2"/>
  <c r="T490" i="2"/>
  <c r="T464" i="2"/>
  <c r="T154" i="2"/>
  <c r="T103" i="2"/>
  <c r="T46" i="2"/>
  <c r="T603" i="2"/>
  <c r="T359" i="2"/>
  <c r="T414" i="2"/>
  <c r="T124" i="2"/>
  <c r="T601" i="2"/>
  <c r="T482" i="2"/>
  <c r="T56" i="2"/>
  <c r="T433" i="2"/>
  <c r="T423" i="2"/>
  <c r="T335" i="2"/>
  <c r="T243" i="2"/>
  <c r="T578" i="2"/>
  <c r="T413" i="2"/>
  <c r="T501" i="2"/>
  <c r="T573" i="2"/>
  <c r="T714" i="2"/>
  <c r="T696" i="2"/>
  <c r="T473" i="2"/>
  <c r="T166" i="2"/>
  <c r="T114" i="2"/>
  <c r="T65" i="2"/>
  <c r="T434" i="2"/>
  <c r="T429" i="2"/>
  <c r="T416" i="2"/>
  <c r="T71" i="2"/>
  <c r="T263" i="2"/>
  <c r="T395" i="2"/>
  <c r="T697" i="2"/>
  <c r="T559" i="2"/>
  <c r="T363" i="2"/>
  <c r="T481" i="2"/>
  <c r="T498" i="2"/>
  <c r="T524" i="2"/>
  <c r="T34" i="2"/>
  <c r="T533" i="2"/>
  <c r="T129" i="2"/>
  <c r="T24" i="2"/>
  <c r="T199" i="2"/>
  <c r="T431" i="2"/>
  <c r="T370" i="2"/>
  <c r="T437" i="2"/>
  <c r="T403" i="2"/>
  <c r="T155" i="2"/>
  <c r="T131" i="2"/>
  <c r="T52" i="2"/>
  <c r="T479" i="2"/>
  <c r="T597" i="2"/>
  <c r="T653" i="2"/>
  <c r="T69" i="2"/>
  <c r="T146" i="2"/>
  <c r="T98" i="2"/>
  <c r="T148" i="2"/>
  <c r="T137" i="2"/>
  <c r="T325" i="2"/>
  <c r="T725" i="2"/>
  <c r="T353" i="2"/>
  <c r="T173" i="2"/>
  <c r="T4" i="2"/>
  <c r="T219" i="2"/>
  <c r="T85" i="2"/>
  <c r="T184" i="2"/>
  <c r="T493" i="2"/>
  <c r="T553" i="2"/>
  <c r="T685" i="2"/>
  <c r="T82" i="2"/>
  <c r="T338" i="2"/>
  <c r="T223" i="2"/>
  <c r="T456" i="2"/>
  <c r="T241" i="2"/>
  <c r="T563" i="2"/>
  <c r="T139" i="2"/>
  <c r="T31" i="2"/>
  <c r="T152" i="2"/>
  <c r="T3" i="2"/>
  <c r="T362" i="2"/>
  <c r="T308" i="2"/>
  <c r="T117" i="2"/>
  <c r="T126" i="2"/>
  <c r="T624" i="2"/>
  <c r="T266" i="2"/>
  <c r="T652" i="2"/>
  <c r="T242" i="2"/>
  <c r="T91" i="2"/>
  <c r="T579" i="2"/>
  <c r="T461" i="2"/>
  <c r="T140" i="2"/>
  <c r="T334" i="2"/>
  <c r="T181" i="2"/>
  <c r="T54" i="2"/>
  <c r="T57" i="2"/>
  <c r="T469" i="2"/>
  <c r="T522" i="2"/>
  <c r="T537" i="2"/>
  <c r="T2" i="2"/>
  <c r="T511" i="2"/>
  <c r="T158" i="2"/>
  <c r="T197" i="2"/>
  <c r="T153" i="2"/>
  <c r="T545" i="2"/>
  <c r="T621" i="2"/>
  <c r="T122" i="2"/>
  <c r="T191" i="2"/>
  <c r="T41" i="2"/>
  <c r="T625" i="2"/>
  <c r="T283" i="2"/>
  <c r="T119" i="2"/>
  <c r="T36" i="2"/>
  <c r="T314" i="2"/>
  <c r="T410" i="2"/>
  <c r="T313" i="2"/>
  <c r="T141" i="2"/>
  <c r="T92" i="2"/>
  <c r="T627" i="2"/>
  <c r="T143" i="2"/>
  <c r="T692" i="2"/>
  <c r="T440" i="2"/>
  <c r="T186" i="2"/>
  <c r="T455" i="2"/>
  <c r="T187" i="2"/>
  <c r="T225" i="2"/>
  <c r="T495" i="2"/>
  <c r="T63" i="2"/>
  <c r="T27" i="2"/>
  <c r="T709" i="2"/>
  <c r="T109" i="2"/>
  <c r="T149" i="2"/>
  <c r="T389" i="2"/>
  <c r="T271" i="2"/>
  <c r="T11" i="2"/>
  <c r="T74" i="2"/>
  <c r="T113" i="2"/>
  <c r="T732" i="2"/>
  <c r="T572" i="2"/>
  <c r="T523" i="2"/>
  <c r="T86" i="2"/>
  <c r="T257" i="2"/>
  <c r="T606" i="2"/>
  <c r="T475" i="2"/>
  <c r="T104" i="2"/>
  <c r="T205" i="2"/>
  <c r="T500" i="2"/>
  <c r="T162" i="2"/>
  <c r="T457" i="2"/>
  <c r="T302" i="2"/>
  <c r="T436" i="2"/>
  <c r="T67" i="2"/>
  <c r="T286" i="2"/>
  <c r="T48" i="2"/>
  <c r="T144" i="2"/>
  <c r="T424" i="2"/>
  <c r="T576" i="2"/>
  <c r="T32" i="2"/>
  <c r="T557" i="2"/>
  <c r="T15" i="2"/>
  <c r="T347" i="2"/>
  <c r="T366" i="2"/>
  <c r="T565" i="2"/>
  <c r="T688" i="2"/>
  <c r="T233" i="2"/>
  <c r="T13" i="2"/>
  <c r="T646" i="2"/>
  <c r="T7" i="2"/>
  <c r="T706" i="2"/>
  <c r="T160" i="2"/>
  <c r="T672" i="2"/>
  <c r="T130" i="2"/>
  <c r="T528" i="2"/>
  <c r="T276" i="2"/>
  <c r="T655" i="2"/>
  <c r="T580" i="2"/>
  <c r="T488" i="2"/>
  <c r="T471" i="2"/>
  <c r="T316" i="2"/>
  <c r="T673" i="2"/>
  <c r="T240" i="2"/>
  <c r="T452" i="2"/>
  <c r="T29" i="2"/>
  <c r="T212" i="2"/>
  <c r="T412" i="2"/>
  <c r="T123" i="2"/>
  <c r="T227" i="2"/>
  <c r="T16" i="2"/>
  <c r="T450" i="2"/>
  <c r="T206" i="2"/>
  <c r="T609" i="2"/>
  <c r="T83" i="2"/>
  <c r="T172" i="2"/>
  <c r="T327" i="2"/>
  <c r="T357" i="2"/>
  <c r="T37" i="2"/>
  <c r="T726" i="2"/>
  <c r="T538" i="2"/>
  <c r="T6" i="2"/>
  <c r="T203" i="2"/>
  <c r="T393" i="2"/>
  <c r="T142" i="2"/>
  <c r="T284" i="2"/>
  <c r="T658" i="2"/>
  <c r="T288" i="2"/>
  <c r="T581" i="2"/>
  <c r="T505" i="2"/>
  <c r="T401" i="2"/>
  <c r="T89" i="2"/>
  <c r="T695" i="2"/>
  <c r="T664" i="2"/>
  <c r="T614" i="2"/>
  <c r="T115" i="2"/>
  <c r="T9" i="2"/>
  <c r="T190" i="2"/>
  <c r="T532" i="2"/>
  <c r="T660" i="2"/>
  <c r="T534" i="2"/>
  <c r="T255" i="2"/>
  <c r="T10" i="2"/>
  <c r="T585" i="2"/>
  <c r="T12" i="2"/>
  <c r="T244" i="2"/>
  <c r="T386" i="2"/>
  <c r="T507" i="2"/>
  <c r="T111" i="2"/>
  <c r="T682" i="2"/>
  <c r="T110" i="2"/>
  <c r="T466" i="2"/>
  <c r="T531" i="2"/>
  <c r="T169" i="2"/>
  <c r="T279" i="2"/>
  <c r="T661" i="2"/>
  <c r="T628" i="2"/>
  <c r="T84" i="2"/>
  <c r="T23" i="2"/>
  <c r="T150" i="2"/>
  <c r="T221" i="2"/>
  <c r="T418" i="2"/>
  <c r="T337" i="2"/>
  <c r="T264" i="2"/>
  <c r="T453" i="2"/>
  <c r="T289" i="2"/>
  <c r="T487" i="2"/>
  <c r="T163" i="2"/>
  <c r="T252" i="2"/>
  <c r="T722" i="2"/>
  <c r="T167" i="2"/>
  <c r="T351" i="2"/>
  <c r="T272" i="2"/>
  <c r="T724" i="2"/>
  <c r="T282" i="2"/>
  <c r="T280" i="2"/>
  <c r="T668" i="2"/>
  <c r="T548" i="2"/>
  <c r="T94" i="2"/>
  <c r="T647" i="2"/>
  <c r="T35" i="2"/>
  <c r="T251" i="2"/>
  <c r="T552" i="2"/>
  <c r="T277" i="2"/>
  <c r="T361" i="2"/>
  <c r="T237" i="2"/>
  <c r="T670" i="2"/>
  <c r="T28" i="2"/>
  <c r="T136" i="2"/>
  <c r="T640" i="2"/>
  <c r="T616" i="2"/>
  <c r="T593" i="2"/>
  <c r="T719" i="2"/>
  <c r="T396" i="2"/>
  <c r="T612" i="2"/>
  <c r="T300" i="2"/>
  <c r="T253" i="2"/>
  <c r="T246" i="2"/>
  <c r="T530" i="2"/>
  <c r="T75" i="2"/>
  <c r="T723" i="2"/>
  <c r="T716" i="2"/>
  <c r="T701" i="2"/>
  <c r="T66" i="2"/>
  <c r="T561" i="2"/>
  <c r="T566" i="2"/>
  <c r="T311" i="2"/>
  <c r="T339" i="2"/>
  <c r="T477" i="2"/>
  <c r="T332" i="2"/>
  <c r="T583" i="2"/>
  <c r="T383" i="2"/>
  <c r="T43" i="2"/>
  <c r="T47" i="2"/>
  <c r="T256" i="2"/>
  <c r="T58" i="2"/>
  <c r="T368" i="2"/>
  <c r="T638" i="2"/>
  <c r="T607" i="2"/>
  <c r="T515" i="2"/>
  <c r="T558" i="2"/>
  <c r="T676" i="2"/>
  <c r="T591" i="2"/>
  <c r="T211" i="2"/>
  <c r="T185" i="2"/>
  <c r="T447" i="2"/>
  <c r="T198" i="2"/>
  <c r="T367" i="2"/>
  <c r="T540" i="2"/>
  <c r="T234" i="2"/>
  <c r="T281" i="2"/>
  <c r="T323" i="2"/>
  <c r="T569" i="2"/>
  <c r="T542" i="2"/>
  <c r="T699" i="2"/>
  <c r="T446" i="2"/>
  <c r="T577" i="2"/>
  <c r="T451" i="2"/>
  <c r="T26" i="2"/>
  <c r="T720" i="2"/>
  <c r="T238" i="2"/>
  <c r="T405" i="2"/>
  <c r="T468" i="2"/>
  <c r="T87" i="2"/>
  <c r="T44" i="2"/>
  <c r="T589" i="2"/>
  <c r="T70" i="2"/>
  <c r="T560" i="2"/>
  <c r="T444" i="2"/>
  <c r="T254" i="2"/>
  <c r="T568" i="2"/>
  <c r="T600" i="2"/>
  <c r="T371" i="2"/>
  <c r="T171" i="2"/>
  <c r="T320" i="2"/>
  <c r="T733" i="2"/>
  <c r="T422" i="2"/>
  <c r="T636" i="2"/>
  <c r="T200" i="2"/>
  <c r="T350" i="2"/>
  <c r="T112" i="2"/>
  <c r="T61" i="2"/>
  <c r="T586" i="2"/>
  <c r="T127" i="2"/>
  <c r="T527" i="2"/>
  <c r="T426" i="2"/>
  <c r="T105" i="2"/>
  <c r="T567" i="2"/>
  <c r="T102" i="2"/>
  <c r="T704" i="2"/>
  <c r="T204" i="2"/>
  <c r="T176" i="2"/>
  <c r="T669" i="2"/>
  <c r="T610" i="2"/>
  <c r="T679" i="2"/>
  <c r="T462" i="2"/>
  <c r="T72" i="2"/>
  <c r="T260" i="2"/>
  <c r="T574" i="2"/>
  <c r="T671" i="2"/>
  <c r="T570" i="2"/>
  <c r="T489" i="2"/>
  <c r="T100" i="2"/>
  <c r="T432" i="2"/>
  <c r="T356" i="2"/>
  <c r="T425" i="2"/>
  <c r="T201" i="2"/>
  <c r="T407" i="2"/>
  <c r="T270" i="2"/>
  <c r="T373" i="2"/>
  <c r="T317" i="2"/>
  <c r="T513" i="2"/>
  <c r="T644" i="2"/>
  <c r="T62" i="2"/>
  <c r="T247" i="2"/>
  <c r="T192" i="2"/>
  <c r="T622" i="2"/>
  <c r="T615" i="2"/>
  <c r="T605" i="2"/>
  <c r="T309" i="2"/>
  <c r="T650" i="2"/>
  <c r="T161" i="2"/>
  <c r="T712" i="2"/>
  <c r="T582" i="2"/>
  <c r="T526" i="2"/>
  <c r="T108" i="2"/>
  <c r="T76" i="2"/>
  <c r="T208" i="2"/>
  <c r="T662" i="2"/>
  <c r="T375" i="2"/>
  <c r="T95" i="2"/>
  <c r="T708" i="2"/>
  <c r="T619" i="2"/>
  <c r="T715" i="2"/>
  <c r="T718" i="2"/>
  <c r="T145" i="2"/>
  <c r="T717" i="2"/>
  <c r="T463" i="2"/>
  <c r="T217" i="2"/>
  <c r="T232" i="2"/>
  <c r="T419" i="2"/>
  <c r="T659" i="2"/>
  <c r="T132" i="2"/>
  <c r="T77" i="2"/>
  <c r="T290" i="2"/>
  <c r="T215" i="2"/>
  <c r="T295" i="2"/>
  <c r="T604" i="2"/>
  <c r="T648" i="2"/>
  <c r="T611" i="2"/>
  <c r="T250" i="2"/>
  <c r="T737" i="2"/>
  <c r="T118" i="2"/>
  <c r="T291" i="2"/>
  <c r="T608" i="2"/>
  <c r="T554" i="2"/>
  <c r="T387" i="2"/>
  <c r="T596" i="2"/>
  <c r="T683" i="2"/>
  <c r="T736" i="2"/>
  <c r="T210" i="2"/>
  <c r="T491" i="2"/>
  <c r="T492" i="2"/>
  <c r="T555" i="2"/>
  <c r="T486" i="2"/>
  <c r="T93" i="2"/>
  <c r="T496" i="2"/>
  <c r="T550" i="2"/>
  <c r="T318" i="2"/>
  <c r="T259" i="2"/>
  <c r="T222" i="2"/>
  <c r="T497" i="2"/>
  <c r="T629" i="2"/>
  <c r="T702" i="2"/>
  <c r="T525" i="2"/>
  <c r="T535" i="2"/>
  <c r="T231" i="2"/>
  <c r="T411" i="2"/>
  <c r="T268" i="2"/>
  <c r="T194" i="2"/>
  <c r="T239" i="2"/>
  <c r="T705" i="2"/>
  <c r="T315" i="2"/>
  <c r="T474" i="2"/>
  <c r="T278" i="2"/>
  <c r="T735" i="2"/>
  <c r="T96" i="2"/>
  <c r="T677" i="2"/>
  <c r="T713" i="2"/>
  <c r="T344" i="2"/>
  <c r="T402" i="2"/>
  <c r="T287" i="2"/>
  <c r="T262" i="2"/>
  <c r="T188" i="2"/>
  <c r="T400" i="2"/>
  <c r="T594" i="2"/>
  <c r="T476" i="2"/>
  <c r="T571" i="2"/>
  <c r="T590" i="2"/>
  <c r="T454" i="2"/>
  <c r="T147" i="2"/>
  <c r="T575" i="2"/>
  <c r="T562" i="2"/>
  <c r="T369" i="2"/>
  <c r="T292" i="2"/>
  <c r="T301" i="2"/>
  <c r="T694" i="2"/>
  <c r="T193" i="2"/>
  <c r="T376" i="2"/>
  <c r="T617" i="2"/>
  <c r="T680" i="2"/>
  <c r="T734" i="2"/>
  <c r="T564" i="2"/>
  <c r="T637" i="2"/>
  <c r="T693" i="2"/>
  <c r="T686" i="2"/>
  <c r="T299" i="2"/>
  <c r="T503" i="2"/>
  <c r="T641" i="2"/>
  <c r="T651" i="2"/>
  <c r="T441" i="2"/>
  <c r="T556" i="2"/>
  <c r="T703" i="2"/>
  <c r="T587" i="2"/>
  <c r="T728" i="2"/>
  <c r="T681" i="2"/>
  <c r="T691" i="2"/>
  <c r="T667" i="2"/>
  <c r="T529" i="2"/>
  <c r="T690" i="2"/>
  <c r="T710" i="2"/>
  <c r="T700" i="2"/>
  <c r="T731" i="2"/>
  <c r="T727" i="2"/>
  <c r="T631" i="2"/>
  <c r="T687" i="2"/>
  <c r="T711" i="2"/>
  <c r="T729" i="2"/>
  <c r="T738" i="2"/>
  <c r="S635" i="2"/>
  <c r="S502" i="2"/>
  <c r="S442" i="2"/>
  <c r="S107" i="2"/>
  <c r="S213" i="2"/>
  <c r="S377" i="2"/>
  <c r="S304" i="2"/>
  <c r="S306" i="2"/>
  <c r="S516" i="2"/>
  <c r="S592" i="2"/>
  <c r="S196" i="2"/>
  <c r="S319" i="2"/>
  <c r="S120" i="2"/>
  <c r="S632" i="2"/>
  <c r="S183" i="2"/>
  <c r="S49" i="2"/>
  <c r="S392" i="2"/>
  <c r="S549" i="2"/>
  <c r="S618" i="2"/>
  <c r="S397" i="2"/>
  <c r="S428" i="2"/>
  <c r="S354" i="2"/>
  <c r="S379" i="2"/>
  <c r="S249" i="2"/>
  <c r="S512" i="2"/>
  <c r="S546" i="2"/>
  <c r="S303" i="2"/>
  <c r="S168" i="2"/>
  <c r="S97" i="2"/>
  <c r="S602" i="2"/>
  <c r="S390" i="2"/>
  <c r="S698" i="2"/>
  <c r="S707" i="2"/>
  <c r="S151" i="2"/>
  <c r="S73" i="2"/>
  <c r="S374" i="2"/>
  <c r="S19" i="2"/>
  <c r="S460" i="2"/>
  <c r="S656" i="2"/>
  <c r="S445" i="2"/>
  <c r="S128" i="2"/>
  <c r="S79" i="2"/>
  <c r="S443" i="2"/>
  <c r="S343" i="2"/>
  <c r="S228" i="2"/>
  <c r="S378" i="2"/>
  <c r="S483" i="2"/>
  <c r="S499" i="2"/>
  <c r="S595" i="2"/>
  <c r="S348" i="2"/>
  <c r="S358" i="2"/>
  <c r="S326" i="2"/>
  <c r="S224" i="2"/>
  <c r="S269" i="2"/>
  <c r="S164" i="2"/>
  <c r="S448" i="2"/>
  <c r="S427" i="2"/>
  <c r="S494" i="2"/>
  <c r="S406" i="2"/>
  <c r="S296" i="2"/>
  <c r="S261" i="2"/>
  <c r="S178" i="2"/>
  <c r="S458" i="2"/>
  <c r="S305" i="2"/>
  <c r="S285" i="2"/>
  <c r="S380" i="2"/>
  <c r="S116" i="2"/>
  <c r="S293" i="2"/>
  <c r="S341" i="2"/>
  <c r="S509" i="2"/>
  <c r="S404" i="2"/>
  <c r="S541" i="2"/>
  <c r="S133" i="2"/>
  <c r="S165" i="2"/>
  <c r="S382" i="2"/>
  <c r="S106" i="2"/>
  <c r="S64" i="2"/>
  <c r="S207" i="2"/>
  <c r="S38" i="2"/>
  <c r="S182" i="2"/>
  <c r="S159" i="2"/>
  <c r="S630" i="2"/>
  <c r="S372" i="2"/>
  <c r="S336" i="2"/>
  <c r="S543" i="2"/>
  <c r="S121" i="2"/>
  <c r="S519" i="2"/>
  <c r="S384" i="2"/>
  <c r="S235" i="2"/>
  <c r="S297" i="2"/>
  <c r="S101" i="2"/>
  <c r="S42" i="2"/>
  <c r="S470" i="2"/>
  <c r="S415" i="2"/>
  <c r="S321" i="2"/>
  <c r="S330" i="2"/>
  <c r="S99" i="2"/>
  <c r="S157" i="2"/>
  <c r="S398" i="2"/>
  <c r="S649" i="2"/>
  <c r="S174" i="2"/>
  <c r="S30" i="2"/>
  <c r="S665" i="2"/>
  <c r="S248" i="2"/>
  <c r="S25" i="2"/>
  <c r="S394" i="2"/>
  <c r="S478" i="2"/>
  <c r="S364" i="2"/>
  <c r="S40" i="2"/>
  <c r="S657" i="2"/>
  <c r="S342" i="2"/>
  <c r="S324" i="2"/>
  <c r="S50" i="2"/>
  <c r="S459" i="2"/>
  <c r="S20" i="2"/>
  <c r="S345" i="2"/>
  <c r="S80" i="2"/>
  <c r="S307" i="2"/>
  <c r="S125" i="2"/>
  <c r="S721" i="2"/>
  <c r="S216" i="2"/>
  <c r="S547" i="2"/>
  <c r="S322" i="2"/>
  <c r="S88" i="2"/>
  <c r="S385" i="2"/>
  <c r="S329" i="2"/>
  <c r="S626" i="2"/>
  <c r="S340" i="2"/>
  <c r="S8" i="2"/>
  <c r="S294" i="2"/>
  <c r="S180" i="2"/>
  <c r="S388" i="2"/>
  <c r="S138" i="2"/>
  <c r="S195" i="2"/>
  <c r="S360" i="2"/>
  <c r="S620" i="2"/>
  <c r="S220" i="2"/>
  <c r="S663" i="2"/>
  <c r="S310" i="2"/>
  <c r="S408" i="2"/>
  <c r="S678" i="2"/>
  <c r="S17" i="2"/>
  <c r="S365" i="2"/>
  <c r="S352" i="2"/>
  <c r="S409" i="2"/>
  <c r="S588" i="2"/>
  <c r="S90" i="2"/>
  <c r="S484" i="2"/>
  <c r="S435" i="2"/>
  <c r="S518" i="2"/>
  <c r="S236" i="2"/>
  <c r="S135" i="2"/>
  <c r="S675" i="2"/>
  <c r="S480" i="2"/>
  <c r="S21" i="2"/>
  <c r="S177" i="2"/>
  <c r="S544" i="2"/>
  <c r="S439" i="2"/>
  <c r="S273" i="2"/>
  <c r="S209" i="2"/>
  <c r="S449" i="2"/>
  <c r="S226" i="2"/>
  <c r="S467" i="2"/>
  <c r="S59" i="2"/>
  <c r="S465" i="2"/>
  <c r="S633" i="2"/>
  <c r="S258" i="2"/>
  <c r="S508" i="2"/>
  <c r="S134" i="2"/>
  <c r="S399" i="2"/>
  <c r="S68" i="2"/>
  <c r="S51" i="2"/>
  <c r="S218" i="2"/>
  <c r="S539" i="2"/>
  <c r="S730" i="2"/>
  <c r="S521" i="2"/>
  <c r="S639" i="2"/>
  <c r="S14" i="2"/>
  <c r="S536" i="2"/>
  <c r="S634" i="2"/>
  <c r="S551" i="2"/>
  <c r="S643" i="2"/>
  <c r="S298" i="2"/>
  <c r="S684" i="2"/>
  <c r="S623" i="2"/>
  <c r="S472" i="2"/>
  <c r="S417" i="2"/>
  <c r="S53" i="2"/>
  <c r="S642" i="2"/>
  <c r="S170" i="2"/>
  <c r="S202" i="2"/>
  <c r="S584" i="2"/>
  <c r="S504" i="2"/>
  <c r="S39" i="2"/>
  <c r="S355" i="2"/>
  <c r="S214" i="2"/>
  <c r="S45" i="2"/>
  <c r="S312" i="2"/>
  <c r="S328" i="2"/>
  <c r="S613" i="2"/>
  <c r="S598" i="2"/>
  <c r="S666" i="2"/>
  <c r="S599" i="2"/>
  <c r="S438" i="2"/>
  <c r="S430" i="2"/>
  <c r="S229" i="2"/>
  <c r="S421" i="2"/>
  <c r="S274" i="2"/>
  <c r="S654" i="2"/>
  <c r="S485" i="2"/>
  <c r="S60" i="2"/>
  <c r="S55" i="2"/>
  <c r="S645" i="2"/>
  <c r="S5" i="2"/>
  <c r="S156" i="2"/>
  <c r="S391" i="2"/>
  <c r="S514" i="2"/>
  <c r="S265" i="2"/>
  <c r="S175" i="2"/>
  <c r="S517" i="2"/>
  <c r="S267" i="2"/>
  <c r="S520" i="2"/>
  <c r="S245" i="2"/>
  <c r="S179" i="2"/>
  <c r="S333" i="2"/>
  <c r="S381" i="2"/>
  <c r="S189" i="2"/>
  <c r="S275" i="2"/>
  <c r="S81" i="2"/>
  <c r="S349" i="2"/>
  <c r="S230" i="2"/>
  <c r="S674" i="2"/>
  <c r="S33" i="2"/>
  <c r="S510" i="2"/>
  <c r="S506" i="2"/>
  <c r="S346" i="2"/>
  <c r="S78" i="2"/>
  <c r="S18" i="2"/>
  <c r="S22" i="2"/>
  <c r="S689" i="2"/>
  <c r="S331" i="2"/>
  <c r="S420" i="2"/>
  <c r="S490" i="2"/>
  <c r="S464" i="2"/>
  <c r="S154" i="2"/>
  <c r="S103" i="2"/>
  <c r="S46" i="2"/>
  <c r="S603" i="2"/>
  <c r="S359" i="2"/>
  <c r="S414" i="2"/>
  <c r="S124" i="2"/>
  <c r="S601" i="2"/>
  <c r="S482" i="2"/>
  <c r="S56" i="2"/>
  <c r="S433" i="2"/>
  <c r="S423" i="2"/>
  <c r="S335" i="2"/>
  <c r="S243" i="2"/>
  <c r="S578" i="2"/>
  <c r="S413" i="2"/>
  <c r="S501" i="2"/>
  <c r="S573" i="2"/>
  <c r="S714" i="2"/>
  <c r="S696" i="2"/>
  <c r="S473" i="2"/>
  <c r="S166" i="2"/>
  <c r="S114" i="2"/>
  <c r="S65" i="2"/>
  <c r="S434" i="2"/>
  <c r="S429" i="2"/>
  <c r="S416" i="2"/>
  <c r="S71" i="2"/>
  <c r="S263" i="2"/>
  <c r="S395" i="2"/>
  <c r="S697" i="2"/>
  <c r="S559" i="2"/>
  <c r="S363" i="2"/>
  <c r="S481" i="2"/>
  <c r="S498" i="2"/>
  <c r="S524" i="2"/>
  <c r="S34" i="2"/>
  <c r="S533" i="2"/>
  <c r="S129" i="2"/>
  <c r="S24" i="2"/>
  <c r="S199" i="2"/>
  <c r="S431" i="2"/>
  <c r="S370" i="2"/>
  <c r="S437" i="2"/>
  <c r="S403" i="2"/>
  <c r="S155" i="2"/>
  <c r="S131" i="2"/>
  <c r="S52" i="2"/>
  <c r="S479" i="2"/>
  <c r="S597" i="2"/>
  <c r="S653" i="2"/>
  <c r="S69" i="2"/>
  <c r="S146" i="2"/>
  <c r="S98" i="2"/>
  <c r="S148" i="2"/>
  <c r="S137" i="2"/>
  <c r="S325" i="2"/>
  <c r="S725" i="2"/>
  <c r="S353" i="2"/>
  <c r="S173" i="2"/>
  <c r="S4" i="2"/>
  <c r="S219" i="2"/>
  <c r="S85" i="2"/>
  <c r="S184" i="2"/>
  <c r="S493" i="2"/>
  <c r="S553" i="2"/>
  <c r="S685" i="2"/>
  <c r="S82" i="2"/>
  <c r="S338" i="2"/>
  <c r="S223" i="2"/>
  <c r="S456" i="2"/>
  <c r="S241" i="2"/>
  <c r="S563" i="2"/>
  <c r="S139" i="2"/>
  <c r="S31" i="2"/>
  <c r="S152" i="2"/>
  <c r="S3" i="2"/>
  <c r="S362" i="2"/>
  <c r="S308" i="2"/>
  <c r="S117" i="2"/>
  <c r="S126" i="2"/>
  <c r="S624" i="2"/>
  <c r="S266" i="2"/>
  <c r="S652" i="2"/>
  <c r="S242" i="2"/>
  <c r="S91" i="2"/>
  <c r="S579" i="2"/>
  <c r="S461" i="2"/>
  <c r="S140" i="2"/>
  <c r="S334" i="2"/>
  <c r="S181" i="2"/>
  <c r="S54" i="2"/>
  <c r="S57" i="2"/>
  <c r="S469" i="2"/>
  <c r="S522" i="2"/>
  <c r="S537" i="2"/>
  <c r="S2" i="2"/>
  <c r="S511" i="2"/>
  <c r="S158" i="2"/>
  <c r="S197" i="2"/>
  <c r="S153" i="2"/>
  <c r="S545" i="2"/>
  <c r="S621" i="2"/>
  <c r="S122" i="2"/>
  <c r="S191" i="2"/>
  <c r="S41" i="2"/>
  <c r="S625" i="2"/>
  <c r="S283" i="2"/>
  <c r="S119" i="2"/>
  <c r="S36" i="2"/>
  <c r="S314" i="2"/>
  <c r="S410" i="2"/>
  <c r="S313" i="2"/>
  <c r="S141" i="2"/>
  <c r="S92" i="2"/>
  <c r="S627" i="2"/>
  <c r="S143" i="2"/>
  <c r="S692" i="2"/>
  <c r="S440" i="2"/>
  <c r="S186" i="2"/>
  <c r="S455" i="2"/>
  <c r="S187" i="2"/>
  <c r="S225" i="2"/>
  <c r="S495" i="2"/>
  <c r="S63" i="2"/>
  <c r="S27" i="2"/>
  <c r="S709" i="2"/>
  <c r="S109" i="2"/>
  <c r="S149" i="2"/>
  <c r="S389" i="2"/>
  <c r="S271" i="2"/>
  <c r="S11" i="2"/>
  <c r="S74" i="2"/>
  <c r="S113" i="2"/>
  <c r="S732" i="2"/>
  <c r="S572" i="2"/>
  <c r="S523" i="2"/>
  <c r="S86" i="2"/>
  <c r="S257" i="2"/>
  <c r="S606" i="2"/>
  <c r="S475" i="2"/>
  <c r="S104" i="2"/>
  <c r="S205" i="2"/>
  <c r="S500" i="2"/>
  <c r="S162" i="2"/>
  <c r="S457" i="2"/>
  <c r="S302" i="2"/>
  <c r="S436" i="2"/>
  <c r="S67" i="2"/>
  <c r="S286" i="2"/>
  <c r="S48" i="2"/>
  <c r="S144" i="2"/>
  <c r="S424" i="2"/>
  <c r="S576" i="2"/>
  <c r="S32" i="2"/>
  <c r="S557" i="2"/>
  <c r="S15" i="2"/>
  <c r="S347" i="2"/>
  <c r="S366" i="2"/>
  <c r="S565" i="2"/>
  <c r="S688" i="2"/>
  <c r="S233" i="2"/>
  <c r="S13" i="2"/>
  <c r="S646" i="2"/>
  <c r="S7" i="2"/>
  <c r="S706" i="2"/>
  <c r="S160" i="2"/>
  <c r="S672" i="2"/>
  <c r="S130" i="2"/>
  <c r="S528" i="2"/>
  <c r="S276" i="2"/>
  <c r="S655" i="2"/>
  <c r="S580" i="2"/>
  <c r="S488" i="2"/>
  <c r="S471" i="2"/>
  <c r="S316" i="2"/>
  <c r="S673" i="2"/>
  <c r="S240" i="2"/>
  <c r="S452" i="2"/>
  <c r="S29" i="2"/>
  <c r="S212" i="2"/>
  <c r="S412" i="2"/>
  <c r="S123" i="2"/>
  <c r="S227" i="2"/>
  <c r="S16" i="2"/>
  <c r="S450" i="2"/>
  <c r="S206" i="2"/>
  <c r="S609" i="2"/>
  <c r="S83" i="2"/>
  <c r="S172" i="2"/>
  <c r="S327" i="2"/>
  <c r="S357" i="2"/>
  <c r="S37" i="2"/>
  <c r="S726" i="2"/>
  <c r="S538" i="2"/>
  <c r="S6" i="2"/>
  <c r="S203" i="2"/>
  <c r="S393" i="2"/>
  <c r="S142" i="2"/>
  <c r="S284" i="2"/>
  <c r="S658" i="2"/>
  <c r="S288" i="2"/>
  <c r="S581" i="2"/>
  <c r="S505" i="2"/>
  <c r="S401" i="2"/>
  <c r="S89" i="2"/>
  <c r="S695" i="2"/>
  <c r="S664" i="2"/>
  <c r="S614" i="2"/>
  <c r="S115" i="2"/>
  <c r="S9" i="2"/>
  <c r="S190" i="2"/>
  <c r="S532" i="2"/>
  <c r="S660" i="2"/>
  <c r="S534" i="2"/>
  <c r="S255" i="2"/>
  <c r="S10" i="2"/>
  <c r="S585" i="2"/>
  <c r="S12" i="2"/>
  <c r="S244" i="2"/>
  <c r="S386" i="2"/>
  <c r="S507" i="2"/>
  <c r="S111" i="2"/>
  <c r="S682" i="2"/>
  <c r="S110" i="2"/>
  <c r="S466" i="2"/>
  <c r="S531" i="2"/>
  <c r="S169" i="2"/>
  <c r="S279" i="2"/>
  <c r="S661" i="2"/>
  <c r="S628" i="2"/>
  <c r="S84" i="2"/>
  <c r="S23" i="2"/>
  <c r="S150" i="2"/>
  <c r="S221" i="2"/>
  <c r="S418" i="2"/>
  <c r="S337" i="2"/>
  <c r="S264" i="2"/>
  <c r="S453" i="2"/>
  <c r="S289" i="2"/>
  <c r="S487" i="2"/>
  <c r="S163" i="2"/>
  <c r="S252" i="2"/>
  <c r="S722" i="2"/>
  <c r="S167" i="2"/>
  <c r="S351" i="2"/>
  <c r="S272" i="2"/>
  <c r="S724" i="2"/>
  <c r="S282" i="2"/>
  <c r="S280" i="2"/>
  <c r="S668" i="2"/>
  <c r="S548" i="2"/>
  <c r="S94" i="2"/>
  <c r="S647" i="2"/>
  <c r="S35" i="2"/>
  <c r="S251" i="2"/>
  <c r="S552" i="2"/>
  <c r="S277" i="2"/>
  <c r="S361" i="2"/>
  <c r="S237" i="2"/>
  <c r="S670" i="2"/>
  <c r="S28" i="2"/>
  <c r="S136" i="2"/>
  <c r="S640" i="2"/>
  <c r="S616" i="2"/>
  <c r="S593" i="2"/>
  <c r="S719" i="2"/>
  <c r="S396" i="2"/>
  <c r="S612" i="2"/>
  <c r="S300" i="2"/>
  <c r="S253" i="2"/>
  <c r="S246" i="2"/>
  <c r="S530" i="2"/>
  <c r="S75" i="2"/>
  <c r="S723" i="2"/>
  <c r="S716" i="2"/>
  <c r="S701" i="2"/>
  <c r="S66" i="2"/>
  <c r="S561" i="2"/>
  <c r="S566" i="2"/>
  <c r="S311" i="2"/>
  <c r="S339" i="2"/>
  <c r="S477" i="2"/>
  <c r="S332" i="2"/>
  <c r="S583" i="2"/>
  <c r="S383" i="2"/>
  <c r="S43" i="2"/>
  <c r="S47" i="2"/>
  <c r="S256" i="2"/>
  <c r="S58" i="2"/>
  <c r="S368" i="2"/>
  <c r="S638" i="2"/>
  <c r="S607" i="2"/>
  <c r="S515" i="2"/>
  <c r="S558" i="2"/>
  <c r="S676" i="2"/>
  <c r="S591" i="2"/>
  <c r="S211" i="2"/>
  <c r="S185" i="2"/>
  <c r="S447" i="2"/>
  <c r="S198" i="2"/>
  <c r="S367" i="2"/>
  <c r="S540" i="2"/>
  <c r="S234" i="2"/>
  <c r="S281" i="2"/>
  <c r="S323" i="2"/>
  <c r="S569" i="2"/>
  <c r="S542" i="2"/>
  <c r="S699" i="2"/>
  <c r="S446" i="2"/>
  <c r="S577" i="2"/>
  <c r="S451" i="2"/>
  <c r="S26" i="2"/>
  <c r="S720" i="2"/>
  <c r="S238" i="2"/>
  <c r="S405" i="2"/>
  <c r="S468" i="2"/>
  <c r="S87" i="2"/>
  <c r="S44" i="2"/>
  <c r="S589" i="2"/>
  <c r="S70" i="2"/>
  <c r="S560" i="2"/>
  <c r="S444" i="2"/>
  <c r="S254" i="2"/>
  <c r="S568" i="2"/>
  <c r="S600" i="2"/>
  <c r="S371" i="2"/>
  <c r="S171" i="2"/>
  <c r="S320" i="2"/>
  <c r="S733" i="2"/>
  <c r="S422" i="2"/>
  <c r="S636" i="2"/>
  <c r="S200" i="2"/>
  <c r="S350" i="2"/>
  <c r="S112" i="2"/>
  <c r="S61" i="2"/>
  <c r="S586" i="2"/>
  <c r="S127" i="2"/>
  <c r="S527" i="2"/>
  <c r="S426" i="2"/>
  <c r="S105" i="2"/>
  <c r="S567" i="2"/>
  <c r="S102" i="2"/>
  <c r="S704" i="2"/>
  <c r="S204" i="2"/>
  <c r="S176" i="2"/>
  <c r="S669" i="2"/>
  <c r="S610" i="2"/>
  <c r="S679" i="2"/>
  <c r="S462" i="2"/>
  <c r="S72" i="2"/>
  <c r="S260" i="2"/>
  <c r="S574" i="2"/>
  <c r="S671" i="2"/>
  <c r="S570" i="2"/>
  <c r="S489" i="2"/>
  <c r="S100" i="2"/>
  <c r="S432" i="2"/>
  <c r="S356" i="2"/>
  <c r="S425" i="2"/>
  <c r="S201" i="2"/>
  <c r="S407" i="2"/>
  <c r="S270" i="2"/>
  <c r="S373" i="2"/>
  <c r="S317" i="2"/>
  <c r="S513" i="2"/>
  <c r="S644" i="2"/>
  <c r="S62" i="2"/>
  <c r="S247" i="2"/>
  <c r="S192" i="2"/>
  <c r="S622" i="2"/>
  <c r="S615" i="2"/>
  <c r="S605" i="2"/>
  <c r="S309" i="2"/>
  <c r="S650" i="2"/>
  <c r="S161" i="2"/>
  <c r="S712" i="2"/>
  <c r="S582" i="2"/>
  <c r="S526" i="2"/>
  <c r="S108" i="2"/>
  <c r="S76" i="2"/>
  <c r="S208" i="2"/>
  <c r="S662" i="2"/>
  <c r="S375" i="2"/>
  <c r="S95" i="2"/>
  <c r="S708" i="2"/>
  <c r="S619" i="2"/>
  <c r="S715" i="2"/>
  <c r="S718" i="2"/>
  <c r="S145" i="2"/>
  <c r="S717" i="2"/>
  <c r="S463" i="2"/>
  <c r="S217" i="2"/>
  <c r="S232" i="2"/>
  <c r="S419" i="2"/>
  <c r="S659" i="2"/>
  <c r="S132" i="2"/>
  <c r="S77" i="2"/>
  <c r="S290" i="2"/>
  <c r="S215" i="2"/>
  <c r="S295" i="2"/>
  <c r="S604" i="2"/>
  <c r="S648" i="2"/>
  <c r="S611" i="2"/>
  <c r="S250" i="2"/>
  <c r="S737" i="2"/>
  <c r="S118" i="2"/>
  <c r="S291" i="2"/>
  <c r="S608" i="2"/>
  <c r="S554" i="2"/>
  <c r="S387" i="2"/>
  <c r="S596" i="2"/>
  <c r="S683" i="2"/>
  <c r="S736" i="2"/>
  <c r="S210" i="2"/>
  <c r="S491" i="2"/>
  <c r="S492" i="2"/>
  <c r="S555" i="2"/>
  <c r="S486" i="2"/>
  <c r="S93" i="2"/>
  <c r="S496" i="2"/>
  <c r="S550" i="2"/>
  <c r="S318" i="2"/>
  <c r="S259" i="2"/>
  <c r="S222" i="2"/>
  <c r="S497" i="2"/>
  <c r="S629" i="2"/>
  <c r="S702" i="2"/>
  <c r="S525" i="2"/>
  <c r="S535" i="2"/>
  <c r="S231" i="2"/>
  <c r="S411" i="2"/>
  <c r="S268" i="2"/>
  <c r="S194" i="2"/>
  <c r="S239" i="2"/>
  <c r="S705" i="2"/>
  <c r="S315" i="2"/>
  <c r="S474" i="2"/>
  <c r="S278" i="2"/>
  <c r="S735" i="2"/>
  <c r="S96" i="2"/>
  <c r="S677" i="2"/>
  <c r="S713" i="2"/>
  <c r="S344" i="2"/>
  <c r="S402" i="2"/>
  <c r="S287" i="2"/>
  <c r="S262" i="2"/>
  <c r="S188" i="2"/>
  <c r="S400" i="2"/>
  <c r="S594" i="2"/>
  <c r="S476" i="2"/>
  <c r="S571" i="2"/>
  <c r="S590" i="2"/>
  <c r="S454" i="2"/>
  <c r="S147" i="2"/>
  <c r="S575" i="2"/>
  <c r="S562" i="2"/>
  <c r="S369" i="2"/>
  <c r="S292" i="2"/>
  <c r="S301" i="2"/>
  <c r="S694" i="2"/>
  <c r="S193" i="2"/>
  <c r="S376" i="2"/>
  <c r="S617" i="2"/>
  <c r="S680" i="2"/>
  <c r="S734" i="2"/>
  <c r="S564" i="2"/>
  <c r="S637" i="2"/>
  <c r="S693" i="2"/>
  <c r="S686" i="2"/>
  <c r="S299" i="2"/>
  <c r="S503" i="2"/>
  <c r="S641" i="2"/>
  <c r="S651" i="2"/>
  <c r="S441" i="2"/>
  <c r="S556" i="2"/>
  <c r="S703" i="2"/>
  <c r="S587" i="2"/>
  <c r="S728" i="2"/>
  <c r="S681" i="2"/>
  <c r="S691" i="2"/>
  <c r="S667" i="2"/>
  <c r="S529" i="2"/>
  <c r="S690" i="2"/>
  <c r="S710" i="2"/>
  <c r="S700" i="2"/>
  <c r="S731" i="2"/>
  <c r="S727" i="2"/>
  <c r="S631" i="2"/>
  <c r="S687" i="2"/>
  <c r="S711" i="2"/>
  <c r="S729" i="2"/>
  <c r="S738" i="2"/>
  <c r="N635" i="2"/>
  <c r="N502" i="2"/>
  <c r="N442" i="2"/>
  <c r="N107" i="2"/>
  <c r="N213" i="2"/>
  <c r="N377" i="2"/>
  <c r="N304" i="2"/>
  <c r="N306" i="2"/>
  <c r="N516" i="2"/>
  <c r="N592" i="2"/>
  <c r="N196" i="2"/>
  <c r="N319" i="2"/>
  <c r="N120" i="2"/>
  <c r="N632" i="2"/>
  <c r="N183" i="2"/>
  <c r="N49" i="2"/>
  <c r="N392" i="2"/>
  <c r="N549" i="2"/>
  <c r="N618" i="2"/>
  <c r="N397" i="2"/>
  <c r="N428" i="2"/>
  <c r="N354" i="2"/>
  <c r="N379" i="2"/>
  <c r="N249" i="2"/>
  <c r="N512" i="2"/>
  <c r="N546" i="2"/>
  <c r="N303" i="2"/>
  <c r="N168" i="2"/>
  <c r="N97" i="2"/>
  <c r="N602" i="2"/>
  <c r="N390" i="2"/>
  <c r="N698" i="2"/>
  <c r="N707" i="2"/>
  <c r="N151" i="2"/>
  <c r="N73" i="2"/>
  <c r="N374" i="2"/>
  <c r="N19" i="2"/>
  <c r="N460" i="2"/>
  <c r="N656" i="2"/>
  <c r="N445" i="2"/>
  <c r="N128" i="2"/>
  <c r="N79" i="2"/>
  <c r="N443" i="2"/>
  <c r="N343" i="2"/>
  <c r="N228" i="2"/>
  <c r="N378" i="2"/>
  <c r="N483" i="2"/>
  <c r="N499" i="2"/>
  <c r="N595" i="2"/>
  <c r="N348" i="2"/>
  <c r="N358" i="2"/>
  <c r="N326" i="2"/>
  <c r="N224" i="2"/>
  <c r="N269" i="2"/>
  <c r="N164" i="2"/>
  <c r="N448" i="2"/>
  <c r="N427" i="2"/>
  <c r="N494" i="2"/>
  <c r="N406" i="2"/>
  <c r="N296" i="2"/>
  <c r="N261" i="2"/>
  <c r="N178" i="2"/>
  <c r="N458" i="2"/>
  <c r="N305" i="2"/>
  <c r="N285" i="2"/>
  <c r="N380" i="2"/>
  <c r="N116" i="2"/>
  <c r="N293" i="2"/>
  <c r="N341" i="2"/>
  <c r="N509" i="2"/>
  <c r="N404" i="2"/>
  <c r="N541" i="2"/>
  <c r="N133" i="2"/>
  <c r="N165" i="2"/>
  <c r="N382" i="2"/>
  <c r="N106" i="2"/>
  <c r="N64" i="2"/>
  <c r="N207" i="2"/>
  <c r="N38" i="2"/>
  <c r="N182" i="2"/>
  <c r="N159" i="2"/>
  <c r="N630" i="2"/>
  <c r="N372" i="2"/>
  <c r="N336" i="2"/>
  <c r="N543" i="2"/>
  <c r="N121" i="2"/>
  <c r="N519" i="2"/>
  <c r="N384" i="2"/>
  <c r="N235" i="2"/>
  <c r="N297" i="2"/>
  <c r="N101" i="2"/>
  <c r="N42" i="2"/>
  <c r="N470" i="2"/>
  <c r="N415" i="2"/>
  <c r="N321" i="2"/>
  <c r="N330" i="2"/>
  <c r="N99" i="2"/>
  <c r="N157" i="2"/>
  <c r="N398" i="2"/>
  <c r="N649" i="2"/>
  <c r="N174" i="2"/>
  <c r="N30" i="2"/>
  <c r="N665" i="2"/>
  <c r="N248" i="2"/>
  <c r="N25" i="2"/>
  <c r="N394" i="2"/>
  <c r="N478" i="2"/>
  <c r="N364" i="2"/>
  <c r="N40" i="2"/>
  <c r="N657" i="2"/>
  <c r="N342" i="2"/>
  <c r="N324" i="2"/>
  <c r="N50" i="2"/>
  <c r="N459" i="2"/>
  <c r="N20" i="2"/>
  <c r="N345" i="2"/>
  <c r="N80" i="2"/>
  <c r="N307" i="2"/>
  <c r="N125" i="2"/>
  <c r="N721" i="2"/>
  <c r="N216" i="2"/>
  <c r="N547" i="2"/>
  <c r="N322" i="2"/>
  <c r="N88" i="2"/>
  <c r="N385" i="2"/>
  <c r="N329" i="2"/>
  <c r="N626" i="2"/>
  <c r="N340" i="2"/>
  <c r="N8" i="2"/>
  <c r="N294" i="2"/>
  <c r="N180" i="2"/>
  <c r="N388" i="2"/>
  <c r="N138" i="2"/>
  <c r="N195" i="2"/>
  <c r="N360" i="2"/>
  <c r="N620" i="2"/>
  <c r="N220" i="2"/>
  <c r="N663" i="2"/>
  <c r="N310" i="2"/>
  <c r="N408" i="2"/>
  <c r="N678" i="2"/>
  <c r="N17" i="2"/>
  <c r="N365" i="2"/>
  <c r="N352" i="2"/>
  <c r="N409" i="2"/>
  <c r="N588" i="2"/>
  <c r="N90" i="2"/>
  <c r="N484" i="2"/>
  <c r="N435" i="2"/>
  <c r="N518" i="2"/>
  <c r="N236" i="2"/>
  <c r="N135" i="2"/>
  <c r="N675" i="2"/>
  <c r="N480" i="2"/>
  <c r="N21" i="2"/>
  <c r="N177" i="2"/>
  <c r="N544" i="2"/>
  <c r="N439" i="2"/>
  <c r="N273" i="2"/>
  <c r="N209" i="2"/>
  <c r="N449" i="2"/>
  <c r="N226" i="2"/>
  <c r="N467" i="2"/>
  <c r="N59" i="2"/>
  <c r="N465" i="2"/>
  <c r="N633" i="2"/>
  <c r="N258" i="2"/>
  <c r="N508" i="2"/>
  <c r="N134" i="2"/>
  <c r="N399" i="2"/>
  <c r="N68" i="2"/>
  <c r="N51" i="2"/>
  <c r="N218" i="2"/>
  <c r="N539" i="2"/>
  <c r="N730" i="2"/>
  <c r="N521" i="2"/>
  <c r="N639" i="2"/>
  <c r="N14" i="2"/>
  <c r="N536" i="2"/>
  <c r="N634" i="2"/>
  <c r="N551" i="2"/>
  <c r="N643" i="2"/>
  <c r="N298" i="2"/>
  <c r="N684" i="2"/>
  <c r="N623" i="2"/>
  <c r="N472" i="2"/>
  <c r="N417" i="2"/>
  <c r="N53" i="2"/>
  <c r="N642" i="2"/>
  <c r="N170" i="2"/>
  <c r="N202" i="2"/>
  <c r="N584" i="2"/>
  <c r="N504" i="2"/>
  <c r="N39" i="2"/>
  <c r="N355" i="2"/>
  <c r="N214" i="2"/>
  <c r="N45" i="2"/>
  <c r="N312" i="2"/>
  <c r="N328" i="2"/>
  <c r="N613" i="2"/>
  <c r="N598" i="2"/>
  <c r="N666" i="2"/>
  <c r="N599" i="2"/>
  <c r="N438" i="2"/>
  <c r="N430" i="2"/>
  <c r="N229" i="2"/>
  <c r="N421" i="2"/>
  <c r="N274" i="2"/>
  <c r="N654" i="2"/>
  <c r="N485" i="2"/>
  <c r="N60" i="2"/>
  <c r="N55" i="2"/>
  <c r="N645" i="2"/>
  <c r="N5" i="2"/>
  <c r="N156" i="2"/>
  <c r="N391" i="2"/>
  <c r="N514" i="2"/>
  <c r="N265" i="2"/>
  <c r="N175" i="2"/>
  <c r="N517" i="2"/>
  <c r="N267" i="2"/>
  <c r="N520" i="2"/>
  <c r="N245" i="2"/>
  <c r="N179" i="2"/>
  <c r="N333" i="2"/>
  <c r="N381" i="2"/>
  <c r="N189" i="2"/>
  <c r="N275" i="2"/>
  <c r="N81" i="2"/>
  <c r="N349" i="2"/>
  <c r="N230" i="2"/>
  <c r="N674" i="2"/>
  <c r="N33" i="2"/>
  <c r="N510" i="2"/>
  <c r="N506" i="2"/>
  <c r="N346" i="2"/>
  <c r="N78" i="2"/>
  <c r="N18" i="2"/>
  <c r="N22" i="2"/>
  <c r="N689" i="2"/>
  <c r="N331" i="2"/>
  <c r="N420" i="2"/>
  <c r="N490" i="2"/>
  <c r="N464" i="2"/>
  <c r="N154" i="2"/>
  <c r="N103" i="2"/>
  <c r="N46" i="2"/>
  <c r="N603" i="2"/>
  <c r="N359" i="2"/>
  <c r="N414" i="2"/>
  <c r="N124" i="2"/>
  <c r="N601" i="2"/>
  <c r="N482" i="2"/>
  <c r="N56" i="2"/>
  <c r="N433" i="2"/>
  <c r="N423" i="2"/>
  <c r="N335" i="2"/>
  <c r="N243" i="2"/>
  <c r="N578" i="2"/>
  <c r="N413" i="2"/>
  <c r="N501" i="2"/>
  <c r="N573" i="2"/>
  <c r="N714" i="2"/>
  <c r="N696" i="2"/>
  <c r="N473" i="2"/>
  <c r="N166" i="2"/>
  <c r="N114" i="2"/>
  <c r="N65" i="2"/>
  <c r="N434" i="2"/>
  <c r="N429" i="2"/>
  <c r="N416" i="2"/>
  <c r="N71" i="2"/>
  <c r="N263" i="2"/>
  <c r="N395" i="2"/>
  <c r="N697" i="2"/>
  <c r="N559" i="2"/>
  <c r="N363" i="2"/>
  <c r="N481" i="2"/>
  <c r="N498" i="2"/>
  <c r="N524" i="2"/>
  <c r="N34" i="2"/>
  <c r="N533" i="2"/>
  <c r="N129" i="2"/>
  <c r="N24" i="2"/>
  <c r="N199" i="2"/>
  <c r="N431" i="2"/>
  <c r="N370" i="2"/>
  <c r="N437" i="2"/>
  <c r="N403" i="2"/>
  <c r="N155" i="2"/>
  <c r="N131" i="2"/>
  <c r="N52" i="2"/>
  <c r="N479" i="2"/>
  <c r="N597" i="2"/>
  <c r="N653" i="2"/>
  <c r="N69" i="2"/>
  <c r="N146" i="2"/>
  <c r="N98" i="2"/>
  <c r="N148" i="2"/>
  <c r="N137" i="2"/>
  <c r="N325" i="2"/>
  <c r="N725" i="2"/>
  <c r="N353" i="2"/>
  <c r="N173" i="2"/>
  <c r="N4" i="2"/>
  <c r="N219" i="2"/>
  <c r="N85" i="2"/>
  <c r="N184" i="2"/>
  <c r="N493" i="2"/>
  <c r="N553" i="2"/>
  <c r="N685" i="2"/>
  <c r="N82" i="2"/>
  <c r="N338" i="2"/>
  <c r="N223" i="2"/>
  <c r="N456" i="2"/>
  <c r="N241" i="2"/>
  <c r="N563" i="2"/>
  <c r="N139" i="2"/>
  <c r="N31" i="2"/>
  <c r="N152" i="2"/>
  <c r="N3" i="2"/>
  <c r="N362" i="2"/>
  <c r="N308" i="2"/>
  <c r="N117" i="2"/>
  <c r="N126" i="2"/>
  <c r="N624" i="2"/>
  <c r="N266" i="2"/>
  <c r="N652" i="2"/>
  <c r="N242" i="2"/>
  <c r="N91" i="2"/>
  <c r="N579" i="2"/>
  <c r="N461" i="2"/>
  <c r="N140" i="2"/>
  <c r="N334" i="2"/>
  <c r="N181" i="2"/>
  <c r="N54" i="2"/>
  <c r="N57" i="2"/>
  <c r="N469" i="2"/>
  <c r="N522" i="2"/>
  <c r="N537" i="2"/>
  <c r="N2" i="2"/>
  <c r="N511" i="2"/>
  <c r="N158" i="2"/>
  <c r="N197" i="2"/>
  <c r="N153" i="2"/>
  <c r="N545" i="2"/>
  <c r="N621" i="2"/>
  <c r="N122" i="2"/>
  <c r="N191" i="2"/>
  <c r="N41" i="2"/>
  <c r="N625" i="2"/>
  <c r="N283" i="2"/>
  <c r="N119" i="2"/>
  <c r="N36" i="2"/>
  <c r="N314" i="2"/>
  <c r="N410" i="2"/>
  <c r="N313" i="2"/>
  <c r="N141" i="2"/>
  <c r="N92" i="2"/>
  <c r="N627" i="2"/>
  <c r="N143" i="2"/>
  <c r="N692" i="2"/>
  <c r="N440" i="2"/>
  <c r="N186" i="2"/>
  <c r="N455" i="2"/>
  <c r="N187" i="2"/>
  <c r="N225" i="2"/>
  <c r="N495" i="2"/>
  <c r="N63" i="2"/>
  <c r="N27" i="2"/>
  <c r="N709" i="2"/>
  <c r="N109" i="2"/>
  <c r="N149" i="2"/>
  <c r="N389" i="2"/>
  <c r="N271" i="2"/>
  <c r="N11" i="2"/>
  <c r="N74" i="2"/>
  <c r="N113" i="2"/>
  <c r="N732" i="2"/>
  <c r="N572" i="2"/>
  <c r="N523" i="2"/>
  <c r="N86" i="2"/>
  <c r="N257" i="2"/>
  <c r="N606" i="2"/>
  <c r="N475" i="2"/>
  <c r="N104" i="2"/>
  <c r="N205" i="2"/>
  <c r="N500" i="2"/>
  <c r="N162" i="2"/>
  <c r="N457" i="2"/>
  <c r="N302" i="2"/>
  <c r="N436" i="2"/>
  <c r="N67" i="2"/>
  <c r="N286" i="2"/>
  <c r="N48" i="2"/>
  <c r="N144" i="2"/>
  <c r="N424" i="2"/>
  <c r="N576" i="2"/>
  <c r="N32" i="2"/>
  <c r="N557" i="2"/>
  <c r="N15" i="2"/>
  <c r="N347" i="2"/>
  <c r="N366" i="2"/>
  <c r="N565" i="2"/>
  <c r="N688" i="2"/>
  <c r="N233" i="2"/>
  <c r="N13" i="2"/>
  <c r="N646" i="2"/>
  <c r="N7" i="2"/>
  <c r="N706" i="2"/>
  <c r="N160" i="2"/>
  <c r="N672" i="2"/>
  <c r="N130" i="2"/>
  <c r="N528" i="2"/>
  <c r="N276" i="2"/>
  <c r="N655" i="2"/>
  <c r="N580" i="2"/>
  <c r="N488" i="2"/>
  <c r="N471" i="2"/>
  <c r="N316" i="2"/>
  <c r="N673" i="2"/>
  <c r="N240" i="2"/>
  <c r="N452" i="2"/>
  <c r="N29" i="2"/>
  <c r="N212" i="2"/>
  <c r="N412" i="2"/>
  <c r="N123" i="2"/>
  <c r="N227" i="2"/>
  <c r="N16" i="2"/>
  <c r="N450" i="2"/>
  <c r="N206" i="2"/>
  <c r="N609" i="2"/>
  <c r="N83" i="2"/>
  <c r="N172" i="2"/>
  <c r="N327" i="2"/>
  <c r="N357" i="2"/>
  <c r="N37" i="2"/>
  <c r="N726" i="2"/>
  <c r="N538" i="2"/>
  <c r="N6" i="2"/>
  <c r="N203" i="2"/>
  <c r="N393" i="2"/>
  <c r="N142" i="2"/>
  <c r="N284" i="2"/>
  <c r="N658" i="2"/>
  <c r="N288" i="2"/>
  <c r="N581" i="2"/>
  <c r="N505" i="2"/>
  <c r="N401" i="2"/>
  <c r="N89" i="2"/>
  <c r="N695" i="2"/>
  <c r="N664" i="2"/>
  <c r="N614" i="2"/>
  <c r="N115" i="2"/>
  <c r="N9" i="2"/>
  <c r="N190" i="2"/>
  <c r="N532" i="2"/>
  <c r="N660" i="2"/>
  <c r="N534" i="2"/>
  <c r="N255" i="2"/>
  <c r="N10" i="2"/>
  <c r="N585" i="2"/>
  <c r="N12" i="2"/>
  <c r="N244" i="2"/>
  <c r="N386" i="2"/>
  <c r="N507" i="2"/>
  <c r="N111" i="2"/>
  <c r="N682" i="2"/>
  <c r="N110" i="2"/>
  <c r="N466" i="2"/>
  <c r="N531" i="2"/>
  <c r="N169" i="2"/>
  <c r="N279" i="2"/>
  <c r="N661" i="2"/>
  <c r="N628" i="2"/>
  <c r="N84" i="2"/>
  <c r="N23" i="2"/>
  <c r="N150" i="2"/>
  <c r="N221" i="2"/>
  <c r="N418" i="2"/>
  <c r="N337" i="2"/>
  <c r="N264" i="2"/>
  <c r="N453" i="2"/>
  <c r="N289" i="2"/>
  <c r="N487" i="2"/>
  <c r="N163" i="2"/>
  <c r="N252" i="2"/>
  <c r="N722" i="2"/>
  <c r="N167" i="2"/>
  <c r="N351" i="2"/>
  <c r="N272" i="2"/>
  <c r="N724" i="2"/>
  <c r="N282" i="2"/>
  <c r="N280" i="2"/>
  <c r="N668" i="2"/>
  <c r="N548" i="2"/>
  <c r="N94" i="2"/>
  <c r="N647" i="2"/>
  <c r="N35" i="2"/>
  <c r="N251" i="2"/>
  <c r="N552" i="2"/>
  <c r="N277" i="2"/>
  <c r="N361" i="2"/>
  <c r="N237" i="2"/>
  <c r="N670" i="2"/>
  <c r="N28" i="2"/>
  <c r="N136" i="2"/>
  <c r="N640" i="2"/>
  <c r="N616" i="2"/>
  <c r="N593" i="2"/>
  <c r="N719" i="2"/>
  <c r="N396" i="2"/>
  <c r="N612" i="2"/>
  <c r="N300" i="2"/>
  <c r="N253" i="2"/>
  <c r="N246" i="2"/>
  <c r="N530" i="2"/>
  <c r="N75" i="2"/>
  <c r="N723" i="2"/>
  <c r="N716" i="2"/>
  <c r="N701" i="2"/>
  <c r="N66" i="2"/>
  <c r="N561" i="2"/>
  <c r="N566" i="2"/>
  <c r="N311" i="2"/>
  <c r="N339" i="2"/>
  <c r="N477" i="2"/>
  <c r="N332" i="2"/>
  <c r="N583" i="2"/>
  <c r="N383" i="2"/>
  <c r="N43" i="2"/>
  <c r="N47" i="2"/>
  <c r="N256" i="2"/>
  <c r="N58" i="2"/>
  <c r="N368" i="2"/>
  <c r="N638" i="2"/>
  <c r="N607" i="2"/>
  <c r="N515" i="2"/>
  <c r="N558" i="2"/>
  <c r="N676" i="2"/>
  <c r="N591" i="2"/>
  <c r="N211" i="2"/>
  <c r="N185" i="2"/>
  <c r="N447" i="2"/>
  <c r="N198" i="2"/>
  <c r="N367" i="2"/>
  <c r="N540" i="2"/>
  <c r="N234" i="2"/>
  <c r="N281" i="2"/>
  <c r="N323" i="2"/>
  <c r="N569" i="2"/>
  <c r="N542" i="2"/>
  <c r="N699" i="2"/>
  <c r="N446" i="2"/>
  <c r="N577" i="2"/>
  <c r="N451" i="2"/>
  <c r="N26" i="2"/>
  <c r="N720" i="2"/>
  <c r="N238" i="2"/>
  <c r="N405" i="2"/>
  <c r="N468" i="2"/>
  <c r="N87" i="2"/>
  <c r="N44" i="2"/>
  <c r="N589" i="2"/>
  <c r="N70" i="2"/>
  <c r="N560" i="2"/>
  <c r="N444" i="2"/>
  <c r="N254" i="2"/>
  <c r="N568" i="2"/>
  <c r="N600" i="2"/>
  <c r="N371" i="2"/>
  <c r="N171" i="2"/>
  <c r="N320" i="2"/>
  <c r="N733" i="2"/>
  <c r="N422" i="2"/>
  <c r="N636" i="2"/>
  <c r="N200" i="2"/>
  <c r="N350" i="2"/>
  <c r="N112" i="2"/>
  <c r="N61" i="2"/>
  <c r="N586" i="2"/>
  <c r="N127" i="2"/>
  <c r="N527" i="2"/>
  <c r="N426" i="2"/>
  <c r="N105" i="2"/>
  <c r="N567" i="2"/>
  <c r="N102" i="2"/>
  <c r="N704" i="2"/>
  <c r="N204" i="2"/>
  <c r="N176" i="2"/>
  <c r="N669" i="2"/>
  <c r="N610" i="2"/>
  <c r="N679" i="2"/>
  <c r="N462" i="2"/>
  <c r="N72" i="2"/>
  <c r="N260" i="2"/>
  <c r="N574" i="2"/>
  <c r="N671" i="2"/>
  <c r="N570" i="2"/>
  <c r="N489" i="2"/>
  <c r="N100" i="2"/>
  <c r="N432" i="2"/>
  <c r="N356" i="2"/>
  <c r="N425" i="2"/>
  <c r="N201" i="2"/>
  <c r="N407" i="2"/>
  <c r="N270" i="2"/>
  <c r="N373" i="2"/>
  <c r="N317" i="2"/>
  <c r="N513" i="2"/>
  <c r="N644" i="2"/>
  <c r="N62" i="2"/>
  <c r="N247" i="2"/>
  <c r="N192" i="2"/>
  <c r="N622" i="2"/>
  <c r="N615" i="2"/>
  <c r="N605" i="2"/>
  <c r="N309" i="2"/>
  <c r="N650" i="2"/>
  <c r="N161" i="2"/>
  <c r="N712" i="2"/>
  <c r="N582" i="2"/>
  <c r="N526" i="2"/>
  <c r="N108" i="2"/>
  <c r="N76" i="2"/>
  <c r="N208" i="2"/>
  <c r="N662" i="2"/>
  <c r="N375" i="2"/>
  <c r="N95" i="2"/>
  <c r="N708" i="2"/>
  <c r="N619" i="2"/>
  <c r="N715" i="2"/>
  <c r="N718" i="2"/>
  <c r="N145" i="2"/>
  <c r="N717" i="2"/>
  <c r="N463" i="2"/>
  <c r="N217" i="2"/>
  <c r="N232" i="2"/>
  <c r="N419" i="2"/>
  <c r="N659" i="2"/>
  <c r="N132" i="2"/>
  <c r="N77" i="2"/>
  <c r="N290" i="2"/>
  <c r="N215" i="2"/>
  <c r="N295" i="2"/>
  <c r="N604" i="2"/>
  <c r="N648" i="2"/>
  <c r="N611" i="2"/>
  <c r="N250" i="2"/>
  <c r="N737" i="2"/>
  <c r="N118" i="2"/>
  <c r="N291" i="2"/>
  <c r="N608" i="2"/>
  <c r="N554" i="2"/>
  <c r="N387" i="2"/>
  <c r="N596" i="2"/>
  <c r="N683" i="2"/>
  <c r="N736" i="2"/>
  <c r="N210" i="2"/>
  <c r="N491" i="2"/>
  <c r="N492" i="2"/>
  <c r="N555" i="2"/>
  <c r="N486" i="2"/>
  <c r="N93" i="2"/>
  <c r="N496" i="2"/>
  <c r="N550" i="2"/>
  <c r="N318" i="2"/>
  <c r="N259" i="2"/>
  <c r="N222" i="2"/>
  <c r="N497" i="2"/>
  <c r="N629" i="2"/>
  <c r="N702" i="2"/>
  <c r="N525" i="2"/>
  <c r="N535" i="2"/>
  <c r="N231" i="2"/>
  <c r="N411" i="2"/>
  <c r="N268" i="2"/>
  <c r="N194" i="2"/>
  <c r="N239" i="2"/>
  <c r="N705" i="2"/>
  <c r="N315" i="2"/>
  <c r="N474" i="2"/>
  <c r="N278" i="2"/>
  <c r="N735" i="2"/>
  <c r="N96" i="2"/>
  <c r="N677" i="2"/>
  <c r="N713" i="2"/>
  <c r="N344" i="2"/>
  <c r="N402" i="2"/>
  <c r="N287" i="2"/>
  <c r="N262" i="2"/>
  <c r="N188" i="2"/>
  <c r="N400" i="2"/>
  <c r="N594" i="2"/>
  <c r="N476" i="2"/>
  <c r="N571" i="2"/>
  <c r="N590" i="2"/>
  <c r="N454" i="2"/>
  <c r="N147" i="2"/>
  <c r="N575" i="2"/>
  <c r="N562" i="2"/>
  <c r="N369" i="2"/>
  <c r="N292" i="2"/>
  <c r="N301" i="2"/>
  <c r="N694" i="2"/>
  <c r="N193" i="2"/>
  <c r="N376" i="2"/>
  <c r="N617" i="2"/>
  <c r="N680" i="2"/>
  <c r="N734" i="2"/>
  <c r="N564" i="2"/>
  <c r="N637" i="2"/>
  <c r="N693" i="2"/>
  <c r="N686" i="2"/>
  <c r="N299" i="2"/>
  <c r="N503" i="2"/>
  <c r="N641" i="2"/>
  <c r="N651" i="2"/>
  <c r="N441" i="2"/>
  <c r="N556" i="2"/>
  <c r="N703" i="2"/>
  <c r="N587" i="2"/>
  <c r="N728" i="2"/>
  <c r="N681" i="2"/>
  <c r="N691" i="2"/>
  <c r="N667" i="2"/>
  <c r="N529" i="2"/>
  <c r="N690" i="2"/>
  <c r="N710" i="2"/>
  <c r="N700" i="2"/>
  <c r="N731" i="2"/>
  <c r="N727" i="2"/>
  <c r="N631" i="2"/>
  <c r="N687" i="2"/>
  <c r="N711" i="2"/>
  <c r="N729" i="2"/>
  <c r="N738" i="2"/>
  <c r="L635" i="2"/>
  <c r="L502" i="2"/>
  <c r="L442" i="2"/>
  <c r="L107" i="2"/>
  <c r="L213" i="2"/>
  <c r="L377" i="2"/>
  <c r="L304" i="2"/>
  <c r="L306" i="2"/>
  <c r="L516" i="2"/>
  <c r="L592" i="2"/>
  <c r="L196" i="2"/>
  <c r="L319" i="2"/>
  <c r="L120" i="2"/>
  <c r="L632" i="2"/>
  <c r="L183" i="2"/>
  <c r="L49" i="2"/>
  <c r="L392" i="2"/>
  <c r="L549" i="2"/>
  <c r="L618" i="2"/>
  <c r="L397" i="2"/>
  <c r="L428" i="2"/>
  <c r="L354" i="2"/>
  <c r="L379" i="2"/>
  <c r="L249" i="2"/>
  <c r="L512" i="2"/>
  <c r="L546" i="2"/>
  <c r="L303" i="2"/>
  <c r="L168" i="2"/>
  <c r="L97" i="2"/>
  <c r="L602" i="2"/>
  <c r="L390" i="2"/>
  <c r="L698" i="2"/>
  <c r="L707" i="2"/>
  <c r="L151" i="2"/>
  <c r="L73" i="2"/>
  <c r="L374" i="2"/>
  <c r="L19" i="2"/>
  <c r="L460" i="2"/>
  <c r="L656" i="2"/>
  <c r="L445" i="2"/>
  <c r="L128" i="2"/>
  <c r="L79" i="2"/>
  <c r="L443" i="2"/>
  <c r="L343" i="2"/>
  <c r="L228" i="2"/>
  <c r="L378" i="2"/>
  <c r="L483" i="2"/>
  <c r="L499" i="2"/>
  <c r="L595" i="2"/>
  <c r="L348" i="2"/>
  <c r="L358" i="2"/>
  <c r="L326" i="2"/>
  <c r="L224" i="2"/>
  <c r="L269" i="2"/>
  <c r="L164" i="2"/>
  <c r="L448" i="2"/>
  <c r="L427" i="2"/>
  <c r="L494" i="2"/>
  <c r="L406" i="2"/>
  <c r="L296" i="2"/>
  <c r="L261" i="2"/>
  <c r="L178" i="2"/>
  <c r="L458" i="2"/>
  <c r="L305" i="2"/>
  <c r="L285" i="2"/>
  <c r="L380" i="2"/>
  <c r="L116" i="2"/>
  <c r="L293" i="2"/>
  <c r="L341" i="2"/>
  <c r="L509" i="2"/>
  <c r="L404" i="2"/>
  <c r="L541" i="2"/>
  <c r="L133" i="2"/>
  <c r="L165" i="2"/>
  <c r="L382" i="2"/>
  <c r="L106" i="2"/>
  <c r="L64" i="2"/>
  <c r="L207" i="2"/>
  <c r="L38" i="2"/>
  <c r="L182" i="2"/>
  <c r="L159" i="2"/>
  <c r="L630" i="2"/>
  <c r="L372" i="2"/>
  <c r="L336" i="2"/>
  <c r="L543" i="2"/>
  <c r="L121" i="2"/>
  <c r="L519" i="2"/>
  <c r="L384" i="2"/>
  <c r="L235" i="2"/>
  <c r="L297" i="2"/>
  <c r="L101" i="2"/>
  <c r="L42" i="2"/>
  <c r="L470" i="2"/>
  <c r="L415" i="2"/>
  <c r="L321" i="2"/>
  <c r="L330" i="2"/>
  <c r="L99" i="2"/>
  <c r="L157" i="2"/>
  <c r="L398" i="2"/>
  <c r="L649" i="2"/>
  <c r="L174" i="2"/>
  <c r="L30" i="2"/>
  <c r="L665" i="2"/>
  <c r="L248" i="2"/>
  <c r="L25" i="2"/>
  <c r="L394" i="2"/>
  <c r="L478" i="2"/>
  <c r="L364" i="2"/>
  <c r="L40" i="2"/>
  <c r="L657" i="2"/>
  <c r="L342" i="2"/>
  <c r="L324" i="2"/>
  <c r="L50" i="2"/>
  <c r="L459" i="2"/>
  <c r="L20" i="2"/>
  <c r="L345" i="2"/>
  <c r="L80" i="2"/>
  <c r="L307" i="2"/>
  <c r="L125" i="2"/>
  <c r="L721" i="2"/>
  <c r="L216" i="2"/>
  <c r="L547" i="2"/>
  <c r="L322" i="2"/>
  <c r="L88" i="2"/>
  <c r="L385" i="2"/>
  <c r="L329" i="2"/>
  <c r="L626" i="2"/>
  <c r="L340" i="2"/>
  <c r="L8" i="2"/>
  <c r="L294" i="2"/>
  <c r="L180" i="2"/>
  <c r="L388" i="2"/>
  <c r="L138" i="2"/>
  <c r="L195" i="2"/>
  <c r="L360" i="2"/>
  <c r="L620" i="2"/>
  <c r="L220" i="2"/>
  <c r="L663" i="2"/>
  <c r="L310" i="2"/>
  <c r="L408" i="2"/>
  <c r="L678" i="2"/>
  <c r="L17" i="2"/>
  <c r="L365" i="2"/>
  <c r="L352" i="2"/>
  <c r="L409" i="2"/>
  <c r="L588" i="2"/>
  <c r="L90" i="2"/>
  <c r="L484" i="2"/>
  <c r="L435" i="2"/>
  <c r="L518" i="2"/>
  <c r="L236" i="2"/>
  <c r="L135" i="2"/>
  <c r="L675" i="2"/>
  <c r="L480" i="2"/>
  <c r="L21" i="2"/>
  <c r="L177" i="2"/>
  <c r="L544" i="2"/>
  <c r="L439" i="2"/>
  <c r="L273" i="2"/>
  <c r="L209" i="2"/>
  <c r="L449" i="2"/>
  <c r="L226" i="2"/>
  <c r="L467" i="2"/>
  <c r="L59" i="2"/>
  <c r="L465" i="2"/>
  <c r="L633" i="2"/>
  <c r="L258" i="2"/>
  <c r="L508" i="2"/>
  <c r="L134" i="2"/>
  <c r="L399" i="2"/>
  <c r="L68" i="2"/>
  <c r="L51" i="2"/>
  <c r="L218" i="2"/>
  <c r="L539" i="2"/>
  <c r="L730" i="2"/>
  <c r="L521" i="2"/>
  <c r="L639" i="2"/>
  <c r="L14" i="2"/>
  <c r="L536" i="2"/>
  <c r="L634" i="2"/>
  <c r="L551" i="2"/>
  <c r="L643" i="2"/>
  <c r="L298" i="2"/>
  <c r="L684" i="2"/>
  <c r="L623" i="2"/>
  <c r="L472" i="2"/>
  <c r="L417" i="2"/>
  <c r="L53" i="2"/>
  <c r="L642" i="2"/>
  <c r="L170" i="2"/>
  <c r="L202" i="2"/>
  <c r="L584" i="2"/>
  <c r="L504" i="2"/>
  <c r="L39" i="2"/>
  <c r="L355" i="2"/>
  <c r="L214" i="2"/>
  <c r="L45" i="2"/>
  <c r="L312" i="2"/>
  <c r="L328" i="2"/>
  <c r="L613" i="2"/>
  <c r="L598" i="2"/>
  <c r="L666" i="2"/>
  <c r="L599" i="2"/>
  <c r="L438" i="2"/>
  <c r="L430" i="2"/>
  <c r="L229" i="2"/>
  <c r="L421" i="2"/>
  <c r="L274" i="2"/>
  <c r="L654" i="2"/>
  <c r="L485" i="2"/>
  <c r="L60" i="2"/>
  <c r="L55" i="2"/>
  <c r="L645" i="2"/>
  <c r="L5" i="2"/>
  <c r="L156" i="2"/>
  <c r="L391" i="2"/>
  <c r="L514" i="2"/>
  <c r="L265" i="2"/>
  <c r="L175" i="2"/>
  <c r="L517" i="2"/>
  <c r="L267" i="2"/>
  <c r="L520" i="2"/>
  <c r="L245" i="2"/>
  <c r="L179" i="2"/>
  <c r="L333" i="2"/>
  <c r="L381" i="2"/>
  <c r="L189" i="2"/>
  <c r="L275" i="2"/>
  <c r="L81" i="2"/>
  <c r="L349" i="2"/>
  <c r="L230" i="2"/>
  <c r="L674" i="2"/>
  <c r="L33" i="2"/>
  <c r="L510" i="2"/>
  <c r="L506" i="2"/>
  <c r="L346" i="2"/>
  <c r="L78" i="2"/>
  <c r="L18" i="2"/>
  <c r="L22" i="2"/>
  <c r="L689" i="2"/>
  <c r="L331" i="2"/>
  <c r="L420" i="2"/>
  <c r="L490" i="2"/>
  <c r="L464" i="2"/>
  <c r="L154" i="2"/>
  <c r="L103" i="2"/>
  <c r="L46" i="2"/>
  <c r="L603" i="2"/>
  <c r="L359" i="2"/>
  <c r="L414" i="2"/>
  <c r="L124" i="2"/>
  <c r="L601" i="2"/>
  <c r="L482" i="2"/>
  <c r="L56" i="2"/>
  <c r="L433" i="2"/>
  <c r="L423" i="2"/>
  <c r="L335" i="2"/>
  <c r="L243" i="2"/>
  <c r="L578" i="2"/>
  <c r="L413" i="2"/>
  <c r="L501" i="2"/>
  <c r="L573" i="2"/>
  <c r="L714" i="2"/>
  <c r="L696" i="2"/>
  <c r="L473" i="2"/>
  <c r="L166" i="2"/>
  <c r="L114" i="2"/>
  <c r="L65" i="2"/>
  <c r="L434" i="2"/>
  <c r="L429" i="2"/>
  <c r="L416" i="2"/>
  <c r="L71" i="2"/>
  <c r="L263" i="2"/>
  <c r="L395" i="2"/>
  <c r="L697" i="2"/>
  <c r="L559" i="2"/>
  <c r="L363" i="2"/>
  <c r="L481" i="2"/>
  <c r="L498" i="2"/>
  <c r="L524" i="2"/>
  <c r="L34" i="2"/>
  <c r="L533" i="2"/>
  <c r="L129" i="2"/>
  <c r="L24" i="2"/>
  <c r="L199" i="2"/>
  <c r="L431" i="2"/>
  <c r="L370" i="2"/>
  <c r="L437" i="2"/>
  <c r="L403" i="2"/>
  <c r="L155" i="2"/>
  <c r="L131" i="2"/>
  <c r="L52" i="2"/>
  <c r="L479" i="2"/>
  <c r="L597" i="2"/>
  <c r="L653" i="2"/>
  <c r="L69" i="2"/>
  <c r="L146" i="2"/>
  <c r="L98" i="2"/>
  <c r="L148" i="2"/>
  <c r="L137" i="2"/>
  <c r="L325" i="2"/>
  <c r="L725" i="2"/>
  <c r="L353" i="2"/>
  <c r="L173" i="2"/>
  <c r="L4" i="2"/>
  <c r="L219" i="2"/>
  <c r="L85" i="2"/>
  <c r="L184" i="2"/>
  <c r="L493" i="2"/>
  <c r="L553" i="2"/>
  <c r="L685" i="2"/>
  <c r="L82" i="2"/>
  <c r="L338" i="2"/>
  <c r="L223" i="2"/>
  <c r="L456" i="2"/>
  <c r="L241" i="2"/>
  <c r="L563" i="2"/>
  <c r="L139" i="2"/>
  <c r="L31" i="2"/>
  <c r="L152" i="2"/>
  <c r="L3" i="2"/>
  <c r="L362" i="2"/>
  <c r="L308" i="2"/>
  <c r="L117" i="2"/>
  <c r="L126" i="2"/>
  <c r="L624" i="2"/>
  <c r="L266" i="2"/>
  <c r="L652" i="2"/>
  <c r="L242" i="2"/>
  <c r="L91" i="2"/>
  <c r="L579" i="2"/>
  <c r="L461" i="2"/>
  <c r="L140" i="2"/>
  <c r="L334" i="2"/>
  <c r="L181" i="2"/>
  <c r="L54" i="2"/>
  <c r="L57" i="2"/>
  <c r="L469" i="2"/>
  <c r="L522" i="2"/>
  <c r="L537" i="2"/>
  <c r="L2" i="2"/>
  <c r="L511" i="2"/>
  <c r="L158" i="2"/>
  <c r="L197" i="2"/>
  <c r="L153" i="2"/>
  <c r="L545" i="2"/>
  <c r="L621" i="2"/>
  <c r="L122" i="2"/>
  <c r="L191" i="2"/>
  <c r="L41" i="2"/>
  <c r="L625" i="2"/>
  <c r="L283" i="2"/>
  <c r="L119" i="2"/>
  <c r="L36" i="2"/>
  <c r="L314" i="2"/>
  <c r="L410" i="2"/>
  <c r="L313" i="2"/>
  <c r="L141" i="2"/>
  <c r="L92" i="2"/>
  <c r="L627" i="2"/>
  <c r="L143" i="2"/>
  <c r="L692" i="2"/>
  <c r="L440" i="2"/>
  <c r="L186" i="2"/>
  <c r="L455" i="2"/>
  <c r="L187" i="2"/>
  <c r="L225" i="2"/>
  <c r="L495" i="2"/>
  <c r="L63" i="2"/>
  <c r="L27" i="2"/>
  <c r="L709" i="2"/>
  <c r="L109" i="2"/>
  <c r="L149" i="2"/>
  <c r="L389" i="2"/>
  <c r="L271" i="2"/>
  <c r="L11" i="2"/>
  <c r="L74" i="2"/>
  <c r="L113" i="2"/>
  <c r="L732" i="2"/>
  <c r="L572" i="2"/>
  <c r="L523" i="2"/>
  <c r="L86" i="2"/>
  <c r="L257" i="2"/>
  <c r="L606" i="2"/>
  <c r="L475" i="2"/>
  <c r="L104" i="2"/>
  <c r="L205" i="2"/>
  <c r="L500" i="2"/>
  <c r="L162" i="2"/>
  <c r="L457" i="2"/>
  <c r="L302" i="2"/>
  <c r="L436" i="2"/>
  <c r="L67" i="2"/>
  <c r="L286" i="2"/>
  <c r="L48" i="2"/>
  <c r="L144" i="2"/>
  <c r="L424" i="2"/>
  <c r="L576" i="2"/>
  <c r="L32" i="2"/>
  <c r="L557" i="2"/>
  <c r="L15" i="2"/>
  <c r="L347" i="2"/>
  <c r="L366" i="2"/>
  <c r="L565" i="2"/>
  <c r="L688" i="2"/>
  <c r="L233" i="2"/>
  <c r="L13" i="2"/>
  <c r="L646" i="2"/>
  <c r="L7" i="2"/>
  <c r="L706" i="2"/>
  <c r="L160" i="2"/>
  <c r="L672" i="2"/>
  <c r="L130" i="2"/>
  <c r="L528" i="2"/>
  <c r="L276" i="2"/>
  <c r="L655" i="2"/>
  <c r="L580" i="2"/>
  <c r="L488" i="2"/>
  <c r="L471" i="2"/>
  <c r="L316" i="2"/>
  <c r="L673" i="2"/>
  <c r="L240" i="2"/>
  <c r="L452" i="2"/>
  <c r="L29" i="2"/>
  <c r="L212" i="2"/>
  <c r="L412" i="2"/>
  <c r="L123" i="2"/>
  <c r="L227" i="2"/>
  <c r="L16" i="2"/>
  <c r="L450" i="2"/>
  <c r="L206" i="2"/>
  <c r="L609" i="2"/>
  <c r="L83" i="2"/>
  <c r="L172" i="2"/>
  <c r="L327" i="2"/>
  <c r="L357" i="2"/>
  <c r="L37" i="2"/>
  <c r="L726" i="2"/>
  <c r="L538" i="2"/>
  <c r="L6" i="2"/>
  <c r="L203" i="2"/>
  <c r="L393" i="2"/>
  <c r="L142" i="2"/>
  <c r="L284" i="2"/>
  <c r="L658" i="2"/>
  <c r="L288" i="2"/>
  <c r="L581" i="2"/>
  <c r="L505" i="2"/>
  <c r="L401" i="2"/>
  <c r="L89" i="2"/>
  <c r="L695" i="2"/>
  <c r="L664" i="2"/>
  <c r="L614" i="2"/>
  <c r="L115" i="2"/>
  <c r="L9" i="2"/>
  <c r="L190" i="2"/>
  <c r="L532" i="2"/>
  <c r="L660" i="2"/>
  <c r="L534" i="2"/>
  <c r="L255" i="2"/>
  <c r="L10" i="2"/>
  <c r="L585" i="2"/>
  <c r="L12" i="2"/>
  <c r="L244" i="2"/>
  <c r="L386" i="2"/>
  <c r="L507" i="2"/>
  <c r="L111" i="2"/>
  <c r="L682" i="2"/>
  <c r="L110" i="2"/>
  <c r="L466" i="2"/>
  <c r="L531" i="2"/>
  <c r="L169" i="2"/>
  <c r="L279" i="2"/>
  <c r="L661" i="2"/>
  <c r="L628" i="2"/>
  <c r="L84" i="2"/>
  <c r="L23" i="2"/>
  <c r="L150" i="2"/>
  <c r="L221" i="2"/>
  <c r="L418" i="2"/>
  <c r="L337" i="2"/>
  <c r="L264" i="2"/>
  <c r="L453" i="2"/>
  <c r="L289" i="2"/>
  <c r="L487" i="2"/>
  <c r="L163" i="2"/>
  <c r="L252" i="2"/>
  <c r="L722" i="2"/>
  <c r="L167" i="2"/>
  <c r="L351" i="2"/>
  <c r="L272" i="2"/>
  <c r="L724" i="2"/>
  <c r="L282" i="2"/>
  <c r="L280" i="2"/>
  <c r="L668" i="2"/>
  <c r="L548" i="2"/>
  <c r="L94" i="2"/>
  <c r="L647" i="2"/>
  <c r="L35" i="2"/>
  <c r="L251" i="2"/>
  <c r="L552" i="2"/>
  <c r="L277" i="2"/>
  <c r="L361" i="2"/>
  <c r="L237" i="2"/>
  <c r="L670" i="2"/>
  <c r="L28" i="2"/>
  <c r="L136" i="2"/>
  <c r="L640" i="2"/>
  <c r="L616" i="2"/>
  <c r="L593" i="2"/>
  <c r="L719" i="2"/>
  <c r="L396" i="2"/>
  <c r="L612" i="2"/>
  <c r="L300" i="2"/>
  <c r="L253" i="2"/>
  <c r="L246" i="2"/>
  <c r="L530" i="2"/>
  <c r="L75" i="2"/>
  <c r="L723" i="2"/>
  <c r="L716" i="2"/>
  <c r="L701" i="2"/>
  <c r="L66" i="2"/>
  <c r="L561" i="2"/>
  <c r="L566" i="2"/>
  <c r="L311" i="2"/>
  <c r="L339" i="2"/>
  <c r="L477" i="2"/>
  <c r="L332" i="2"/>
  <c r="L583" i="2"/>
  <c r="L383" i="2"/>
  <c r="L43" i="2"/>
  <c r="L47" i="2"/>
  <c r="L256" i="2"/>
  <c r="L58" i="2"/>
  <c r="L368" i="2"/>
  <c r="L638" i="2"/>
  <c r="L607" i="2"/>
  <c r="L515" i="2"/>
  <c r="L558" i="2"/>
  <c r="L676" i="2"/>
  <c r="L591" i="2"/>
  <c r="L211" i="2"/>
  <c r="L185" i="2"/>
  <c r="L447" i="2"/>
  <c r="L198" i="2"/>
  <c r="L367" i="2"/>
  <c r="L540" i="2"/>
  <c r="L234" i="2"/>
  <c r="L281" i="2"/>
  <c r="L323" i="2"/>
  <c r="L569" i="2"/>
  <c r="L542" i="2"/>
  <c r="L699" i="2"/>
  <c r="L446" i="2"/>
  <c r="L577" i="2"/>
  <c r="L451" i="2"/>
  <c r="L26" i="2"/>
  <c r="L720" i="2"/>
  <c r="L238" i="2"/>
  <c r="L405" i="2"/>
  <c r="L468" i="2"/>
  <c r="L87" i="2"/>
  <c r="L44" i="2"/>
  <c r="L589" i="2"/>
  <c r="L70" i="2"/>
  <c r="L560" i="2"/>
  <c r="L444" i="2"/>
  <c r="L254" i="2"/>
  <c r="L568" i="2"/>
  <c r="L600" i="2"/>
  <c r="L371" i="2"/>
  <c r="L171" i="2"/>
  <c r="L320" i="2"/>
  <c r="L733" i="2"/>
  <c r="L422" i="2"/>
  <c r="L636" i="2"/>
  <c r="L200" i="2"/>
  <c r="L350" i="2"/>
  <c r="L112" i="2"/>
  <c r="L61" i="2"/>
  <c r="L586" i="2"/>
  <c r="L127" i="2"/>
  <c r="L527" i="2"/>
  <c r="L426" i="2"/>
  <c r="L105" i="2"/>
  <c r="L567" i="2"/>
  <c r="L102" i="2"/>
  <c r="L704" i="2"/>
  <c r="L204" i="2"/>
  <c r="L176" i="2"/>
  <c r="L669" i="2"/>
  <c r="L610" i="2"/>
  <c r="L679" i="2"/>
  <c r="L462" i="2"/>
  <c r="L72" i="2"/>
  <c r="L260" i="2"/>
  <c r="L574" i="2"/>
  <c r="L671" i="2"/>
  <c r="L570" i="2"/>
  <c r="L489" i="2"/>
  <c r="L100" i="2"/>
  <c r="L432" i="2"/>
  <c r="L356" i="2"/>
  <c r="L425" i="2"/>
  <c r="L201" i="2"/>
  <c r="L407" i="2"/>
  <c r="L270" i="2"/>
  <c r="L373" i="2"/>
  <c r="L317" i="2"/>
  <c r="L513" i="2"/>
  <c r="L644" i="2"/>
  <c r="L62" i="2"/>
  <c r="L247" i="2"/>
  <c r="L192" i="2"/>
  <c r="L622" i="2"/>
  <c r="L615" i="2"/>
  <c r="L605" i="2"/>
  <c r="L309" i="2"/>
  <c r="L650" i="2"/>
  <c r="L161" i="2"/>
  <c r="L712" i="2"/>
  <c r="L582" i="2"/>
  <c r="L526" i="2"/>
  <c r="L108" i="2"/>
  <c r="L76" i="2"/>
  <c r="L208" i="2"/>
  <c r="L662" i="2"/>
  <c r="L375" i="2"/>
  <c r="L95" i="2"/>
  <c r="L708" i="2"/>
  <c r="L619" i="2"/>
  <c r="L715" i="2"/>
  <c r="L718" i="2"/>
  <c r="L145" i="2"/>
  <c r="L717" i="2"/>
  <c r="L463" i="2"/>
  <c r="L217" i="2"/>
  <c r="L232" i="2"/>
  <c r="L419" i="2"/>
  <c r="L659" i="2"/>
  <c r="L132" i="2"/>
  <c r="L77" i="2"/>
  <c r="L290" i="2"/>
  <c r="L215" i="2"/>
  <c r="L295" i="2"/>
  <c r="L604" i="2"/>
  <c r="L648" i="2"/>
  <c r="L611" i="2"/>
  <c r="L250" i="2"/>
  <c r="L737" i="2"/>
  <c r="L118" i="2"/>
  <c r="L291" i="2"/>
  <c r="L608" i="2"/>
  <c r="L554" i="2"/>
  <c r="L387" i="2"/>
  <c r="L596" i="2"/>
  <c r="L683" i="2"/>
  <c r="L736" i="2"/>
  <c r="L210" i="2"/>
  <c r="L491" i="2"/>
  <c r="L492" i="2"/>
  <c r="L555" i="2"/>
  <c r="L486" i="2"/>
  <c r="L93" i="2"/>
  <c r="L496" i="2"/>
  <c r="L550" i="2"/>
  <c r="L318" i="2"/>
  <c r="L259" i="2"/>
  <c r="L222" i="2"/>
  <c r="L497" i="2"/>
  <c r="L629" i="2"/>
  <c r="L702" i="2"/>
  <c r="L525" i="2"/>
  <c r="L535" i="2"/>
  <c r="L231" i="2"/>
  <c r="L411" i="2"/>
  <c r="L268" i="2"/>
  <c r="L194" i="2"/>
  <c r="L239" i="2"/>
  <c r="L705" i="2"/>
  <c r="L315" i="2"/>
  <c r="L474" i="2"/>
  <c r="L278" i="2"/>
  <c r="L735" i="2"/>
  <c r="L96" i="2"/>
  <c r="L677" i="2"/>
  <c r="L713" i="2"/>
  <c r="L344" i="2"/>
  <c r="L402" i="2"/>
  <c r="L287" i="2"/>
  <c r="L262" i="2"/>
  <c r="L188" i="2"/>
  <c r="L400" i="2"/>
  <c r="L594" i="2"/>
  <c r="L476" i="2"/>
  <c r="L571" i="2"/>
  <c r="L590" i="2"/>
  <c r="L454" i="2"/>
  <c r="L147" i="2"/>
  <c r="L575" i="2"/>
  <c r="L562" i="2"/>
  <c r="L369" i="2"/>
  <c r="L292" i="2"/>
  <c r="L301" i="2"/>
  <c r="L694" i="2"/>
  <c r="L193" i="2"/>
  <c r="L376" i="2"/>
  <c r="L617" i="2"/>
  <c r="L680" i="2"/>
  <c r="L734" i="2"/>
  <c r="L564" i="2"/>
  <c r="L637" i="2"/>
  <c r="L693" i="2"/>
  <c r="L686" i="2"/>
  <c r="L299" i="2"/>
  <c r="L503" i="2"/>
  <c r="L641" i="2"/>
  <c r="L651" i="2"/>
  <c r="L441" i="2"/>
  <c r="L556" i="2"/>
  <c r="L703" i="2"/>
  <c r="L587" i="2"/>
  <c r="L728" i="2"/>
  <c r="L681" i="2"/>
  <c r="L691" i="2"/>
  <c r="L667" i="2"/>
  <c r="L529" i="2"/>
  <c r="L690" i="2"/>
  <c r="L710" i="2"/>
  <c r="L700" i="2"/>
  <c r="L731" i="2"/>
  <c r="L727" i="2"/>
  <c r="L631" i="2"/>
  <c r="L687" i="2"/>
  <c r="L711" i="2"/>
  <c r="L729" i="2"/>
  <c r="L738" i="2"/>
  <c r="J635" i="2"/>
  <c r="J502" i="2"/>
  <c r="J442" i="2"/>
  <c r="J107" i="2"/>
  <c r="J213" i="2"/>
  <c r="J377" i="2"/>
  <c r="J304" i="2"/>
  <c r="J306" i="2"/>
  <c r="J516" i="2"/>
  <c r="J592" i="2"/>
  <c r="J196" i="2"/>
  <c r="J319" i="2"/>
  <c r="J120" i="2"/>
  <c r="J632" i="2"/>
  <c r="J183" i="2"/>
  <c r="J49" i="2"/>
  <c r="J392" i="2"/>
  <c r="J549" i="2"/>
  <c r="J618" i="2"/>
  <c r="J397" i="2"/>
  <c r="J428" i="2"/>
  <c r="J354" i="2"/>
  <c r="J379" i="2"/>
  <c r="J249" i="2"/>
  <c r="J512" i="2"/>
  <c r="J546" i="2"/>
  <c r="J303" i="2"/>
  <c r="J168" i="2"/>
  <c r="J97" i="2"/>
  <c r="J602" i="2"/>
  <c r="J390" i="2"/>
  <c r="J698" i="2"/>
  <c r="J707" i="2"/>
  <c r="J151" i="2"/>
  <c r="J73" i="2"/>
  <c r="J374" i="2"/>
  <c r="J19" i="2"/>
  <c r="J460" i="2"/>
  <c r="J656" i="2"/>
  <c r="J445" i="2"/>
  <c r="J128" i="2"/>
  <c r="J79" i="2"/>
  <c r="J443" i="2"/>
  <c r="J343" i="2"/>
  <c r="J228" i="2"/>
  <c r="J378" i="2"/>
  <c r="J483" i="2"/>
  <c r="J499" i="2"/>
  <c r="J595" i="2"/>
  <c r="J348" i="2"/>
  <c r="J358" i="2"/>
  <c r="J326" i="2"/>
  <c r="J224" i="2"/>
  <c r="J269" i="2"/>
  <c r="J164" i="2"/>
  <c r="J448" i="2"/>
  <c r="J427" i="2"/>
  <c r="J494" i="2"/>
  <c r="J406" i="2"/>
  <c r="J296" i="2"/>
  <c r="J261" i="2"/>
  <c r="J178" i="2"/>
  <c r="J458" i="2"/>
  <c r="J305" i="2"/>
  <c r="J285" i="2"/>
  <c r="J380" i="2"/>
  <c r="J116" i="2"/>
  <c r="J293" i="2"/>
  <c r="J341" i="2"/>
  <c r="J509" i="2"/>
  <c r="J404" i="2"/>
  <c r="J541" i="2"/>
  <c r="J133" i="2"/>
  <c r="J165" i="2"/>
  <c r="J382" i="2"/>
  <c r="J106" i="2"/>
  <c r="J64" i="2"/>
  <c r="J207" i="2"/>
  <c r="J38" i="2"/>
  <c r="J182" i="2"/>
  <c r="J159" i="2"/>
  <c r="J630" i="2"/>
  <c r="J372" i="2"/>
  <c r="J336" i="2"/>
  <c r="J543" i="2"/>
  <c r="J121" i="2"/>
  <c r="J519" i="2"/>
  <c r="J384" i="2"/>
  <c r="J235" i="2"/>
  <c r="J297" i="2"/>
  <c r="J101" i="2"/>
  <c r="J42" i="2"/>
  <c r="J470" i="2"/>
  <c r="J415" i="2"/>
  <c r="J321" i="2"/>
  <c r="J330" i="2"/>
  <c r="J99" i="2"/>
  <c r="J157" i="2"/>
  <c r="J398" i="2"/>
  <c r="J649" i="2"/>
  <c r="J174" i="2"/>
  <c r="J30" i="2"/>
  <c r="J665" i="2"/>
  <c r="J248" i="2"/>
  <c r="J25" i="2"/>
  <c r="J394" i="2"/>
  <c r="J478" i="2"/>
  <c r="J364" i="2"/>
  <c r="J40" i="2"/>
  <c r="J657" i="2"/>
  <c r="J342" i="2"/>
  <c r="J324" i="2"/>
  <c r="J50" i="2"/>
  <c r="J459" i="2"/>
  <c r="J20" i="2"/>
  <c r="J345" i="2"/>
  <c r="J80" i="2"/>
  <c r="J307" i="2"/>
  <c r="J125" i="2"/>
  <c r="J721" i="2"/>
  <c r="J216" i="2"/>
  <c r="J547" i="2"/>
  <c r="J322" i="2"/>
  <c r="J88" i="2"/>
  <c r="J385" i="2"/>
  <c r="J329" i="2"/>
  <c r="J626" i="2"/>
  <c r="J340" i="2"/>
  <c r="J8" i="2"/>
  <c r="J294" i="2"/>
  <c r="J180" i="2"/>
  <c r="J388" i="2"/>
  <c r="J138" i="2"/>
  <c r="J195" i="2"/>
  <c r="J360" i="2"/>
  <c r="J620" i="2"/>
  <c r="J220" i="2"/>
  <c r="J663" i="2"/>
  <c r="J310" i="2"/>
  <c r="J408" i="2"/>
  <c r="J678" i="2"/>
  <c r="J17" i="2"/>
  <c r="J365" i="2"/>
  <c r="J352" i="2"/>
  <c r="J409" i="2"/>
  <c r="J588" i="2"/>
  <c r="J90" i="2"/>
  <c r="J484" i="2"/>
  <c r="J435" i="2"/>
  <c r="J518" i="2"/>
  <c r="J236" i="2"/>
  <c r="J135" i="2"/>
  <c r="J675" i="2"/>
  <c r="J480" i="2"/>
  <c r="J21" i="2"/>
  <c r="J177" i="2"/>
  <c r="J544" i="2"/>
  <c r="J439" i="2"/>
  <c r="J273" i="2"/>
  <c r="J209" i="2"/>
  <c r="J449" i="2"/>
  <c r="J226" i="2"/>
  <c r="J467" i="2"/>
  <c r="J59" i="2"/>
  <c r="J465" i="2"/>
  <c r="J633" i="2"/>
  <c r="J258" i="2"/>
  <c r="J508" i="2"/>
  <c r="J134" i="2"/>
  <c r="J399" i="2"/>
  <c r="J68" i="2"/>
  <c r="J51" i="2"/>
  <c r="J218" i="2"/>
  <c r="J539" i="2"/>
  <c r="J730" i="2"/>
  <c r="J521" i="2"/>
  <c r="J639" i="2"/>
  <c r="J14" i="2"/>
  <c r="J536" i="2"/>
  <c r="J634" i="2"/>
  <c r="J551" i="2"/>
  <c r="J643" i="2"/>
  <c r="J298" i="2"/>
  <c r="J684" i="2"/>
  <c r="J623" i="2"/>
  <c r="J472" i="2"/>
  <c r="J417" i="2"/>
  <c r="J53" i="2"/>
  <c r="J642" i="2"/>
  <c r="J170" i="2"/>
  <c r="J202" i="2"/>
  <c r="J584" i="2"/>
  <c r="J504" i="2"/>
  <c r="J39" i="2"/>
  <c r="J355" i="2"/>
  <c r="J214" i="2"/>
  <c r="J45" i="2"/>
  <c r="J312" i="2"/>
  <c r="J328" i="2"/>
  <c r="J613" i="2"/>
  <c r="J598" i="2"/>
  <c r="J666" i="2"/>
  <c r="J599" i="2"/>
  <c r="J438" i="2"/>
  <c r="J430" i="2"/>
  <c r="J229" i="2"/>
  <c r="J421" i="2"/>
  <c r="J274" i="2"/>
  <c r="J654" i="2"/>
  <c r="J485" i="2"/>
  <c r="J60" i="2"/>
  <c r="J55" i="2"/>
  <c r="J645" i="2"/>
  <c r="J5" i="2"/>
  <c r="J156" i="2"/>
  <c r="J391" i="2"/>
  <c r="J514" i="2"/>
  <c r="J265" i="2"/>
  <c r="J175" i="2"/>
  <c r="J517" i="2"/>
  <c r="J267" i="2"/>
  <c r="J520" i="2"/>
  <c r="J245" i="2"/>
  <c r="J179" i="2"/>
  <c r="J333" i="2"/>
  <c r="J381" i="2"/>
  <c r="J189" i="2"/>
  <c r="J275" i="2"/>
  <c r="J81" i="2"/>
  <c r="J349" i="2"/>
  <c r="J230" i="2"/>
  <c r="J674" i="2"/>
  <c r="J33" i="2"/>
  <c r="J510" i="2"/>
  <c r="J506" i="2"/>
  <c r="J346" i="2"/>
  <c r="J78" i="2"/>
  <c r="J18" i="2"/>
  <c r="J22" i="2"/>
  <c r="J689" i="2"/>
  <c r="J331" i="2"/>
  <c r="J420" i="2"/>
  <c r="J490" i="2"/>
  <c r="J464" i="2"/>
  <c r="J154" i="2"/>
  <c r="J103" i="2"/>
  <c r="J46" i="2"/>
  <c r="J603" i="2"/>
  <c r="J359" i="2"/>
  <c r="J414" i="2"/>
  <c r="J124" i="2"/>
  <c r="J601" i="2"/>
  <c r="J482" i="2"/>
  <c r="J56" i="2"/>
  <c r="J433" i="2"/>
  <c r="J423" i="2"/>
  <c r="J335" i="2"/>
  <c r="J243" i="2"/>
  <c r="J578" i="2"/>
  <c r="J413" i="2"/>
  <c r="J501" i="2"/>
  <c r="J573" i="2"/>
  <c r="J714" i="2"/>
  <c r="J696" i="2"/>
  <c r="J473" i="2"/>
  <c r="J166" i="2"/>
  <c r="J114" i="2"/>
  <c r="J65" i="2"/>
  <c r="J434" i="2"/>
  <c r="J429" i="2"/>
  <c r="J416" i="2"/>
  <c r="J71" i="2"/>
  <c r="J263" i="2"/>
  <c r="J395" i="2"/>
  <c r="J697" i="2"/>
  <c r="J559" i="2"/>
  <c r="J363" i="2"/>
  <c r="J481" i="2"/>
  <c r="J498" i="2"/>
  <c r="J524" i="2"/>
  <c r="J34" i="2"/>
  <c r="J533" i="2"/>
  <c r="J129" i="2"/>
  <c r="J24" i="2"/>
  <c r="J199" i="2"/>
  <c r="J431" i="2"/>
  <c r="J370" i="2"/>
  <c r="J437" i="2"/>
  <c r="J403" i="2"/>
  <c r="J155" i="2"/>
  <c r="J131" i="2"/>
  <c r="J52" i="2"/>
  <c r="J479" i="2"/>
  <c r="J597" i="2"/>
  <c r="J653" i="2"/>
  <c r="J69" i="2"/>
  <c r="J146" i="2"/>
  <c r="J98" i="2"/>
  <c r="J148" i="2"/>
  <c r="J137" i="2"/>
  <c r="J325" i="2"/>
  <c r="J725" i="2"/>
  <c r="J353" i="2"/>
  <c r="J173" i="2"/>
  <c r="J4" i="2"/>
  <c r="J219" i="2"/>
  <c r="J85" i="2"/>
  <c r="J184" i="2"/>
  <c r="J493" i="2"/>
  <c r="J553" i="2"/>
  <c r="J685" i="2"/>
  <c r="J82" i="2"/>
  <c r="J338" i="2"/>
  <c r="J223" i="2"/>
  <c r="J456" i="2"/>
  <c r="J241" i="2"/>
  <c r="J563" i="2"/>
  <c r="J139" i="2"/>
  <c r="J31" i="2"/>
  <c r="J152" i="2"/>
  <c r="J3" i="2"/>
  <c r="J362" i="2"/>
  <c r="J308" i="2"/>
  <c r="J117" i="2"/>
  <c r="J126" i="2"/>
  <c r="J624" i="2"/>
  <c r="J266" i="2"/>
  <c r="J652" i="2"/>
  <c r="J242" i="2"/>
  <c r="J91" i="2"/>
  <c r="J579" i="2"/>
  <c r="J461" i="2"/>
  <c r="J140" i="2"/>
  <c r="J334" i="2"/>
  <c r="J181" i="2"/>
  <c r="J54" i="2"/>
  <c r="J57" i="2"/>
  <c r="J469" i="2"/>
  <c r="J522" i="2"/>
  <c r="J537" i="2"/>
  <c r="J2" i="2"/>
  <c r="J511" i="2"/>
  <c r="J158" i="2"/>
  <c r="J197" i="2"/>
  <c r="J153" i="2"/>
  <c r="J545" i="2"/>
  <c r="J621" i="2"/>
  <c r="J122" i="2"/>
  <c r="J191" i="2"/>
  <c r="J41" i="2"/>
  <c r="J625" i="2"/>
  <c r="J283" i="2"/>
  <c r="J119" i="2"/>
  <c r="J36" i="2"/>
  <c r="J314" i="2"/>
  <c r="J410" i="2"/>
  <c r="J313" i="2"/>
  <c r="J141" i="2"/>
  <c r="J92" i="2"/>
  <c r="J627" i="2"/>
  <c r="J143" i="2"/>
  <c r="J692" i="2"/>
  <c r="J440" i="2"/>
  <c r="J186" i="2"/>
  <c r="J455" i="2"/>
  <c r="J187" i="2"/>
  <c r="J225" i="2"/>
  <c r="J495" i="2"/>
  <c r="J63" i="2"/>
  <c r="J27" i="2"/>
  <c r="J709" i="2"/>
  <c r="J109" i="2"/>
  <c r="J149" i="2"/>
  <c r="J389" i="2"/>
  <c r="J271" i="2"/>
  <c r="J11" i="2"/>
  <c r="J74" i="2"/>
  <c r="J113" i="2"/>
  <c r="J732" i="2"/>
  <c r="J572" i="2"/>
  <c r="J523" i="2"/>
  <c r="J86" i="2"/>
  <c r="J257" i="2"/>
  <c r="J606" i="2"/>
  <c r="J475" i="2"/>
  <c r="J104" i="2"/>
  <c r="J205" i="2"/>
  <c r="J500" i="2"/>
  <c r="J162" i="2"/>
  <c r="J457" i="2"/>
  <c r="J302" i="2"/>
  <c r="J436" i="2"/>
  <c r="J67" i="2"/>
  <c r="J286" i="2"/>
  <c r="J48" i="2"/>
  <c r="J144" i="2"/>
  <c r="J424" i="2"/>
  <c r="J576" i="2"/>
  <c r="J32" i="2"/>
  <c r="J557" i="2"/>
  <c r="J15" i="2"/>
  <c r="J347" i="2"/>
  <c r="J366" i="2"/>
  <c r="J565" i="2"/>
  <c r="J688" i="2"/>
  <c r="J233" i="2"/>
  <c r="J13" i="2"/>
  <c r="J646" i="2"/>
  <c r="J7" i="2"/>
  <c r="J706" i="2"/>
  <c r="J160" i="2"/>
  <c r="J672" i="2"/>
  <c r="J130" i="2"/>
  <c r="J528" i="2"/>
  <c r="J276" i="2"/>
  <c r="J655" i="2"/>
  <c r="J580" i="2"/>
  <c r="J488" i="2"/>
  <c r="J471" i="2"/>
  <c r="J316" i="2"/>
  <c r="J673" i="2"/>
  <c r="J240" i="2"/>
  <c r="J452" i="2"/>
  <c r="J29" i="2"/>
  <c r="J212" i="2"/>
  <c r="J412" i="2"/>
  <c r="J123" i="2"/>
  <c r="J227" i="2"/>
  <c r="J16" i="2"/>
  <c r="J450" i="2"/>
  <c r="J206" i="2"/>
  <c r="J609" i="2"/>
  <c r="J83" i="2"/>
  <c r="J172" i="2"/>
  <c r="J327" i="2"/>
  <c r="J357" i="2"/>
  <c r="J37" i="2"/>
  <c r="J726" i="2"/>
  <c r="J538" i="2"/>
  <c r="J6" i="2"/>
  <c r="J203" i="2"/>
  <c r="J393" i="2"/>
  <c r="J142" i="2"/>
  <c r="J284" i="2"/>
  <c r="J658" i="2"/>
  <c r="J288" i="2"/>
  <c r="J581" i="2"/>
  <c r="J505" i="2"/>
  <c r="J401" i="2"/>
  <c r="J89" i="2"/>
  <c r="J695" i="2"/>
  <c r="J664" i="2"/>
  <c r="J614" i="2"/>
  <c r="J115" i="2"/>
  <c r="J9" i="2"/>
  <c r="J190" i="2"/>
  <c r="J532" i="2"/>
  <c r="J660" i="2"/>
  <c r="J534" i="2"/>
  <c r="J255" i="2"/>
  <c r="J10" i="2"/>
  <c r="J585" i="2"/>
  <c r="J12" i="2"/>
  <c r="J244" i="2"/>
  <c r="J386" i="2"/>
  <c r="J507" i="2"/>
  <c r="J111" i="2"/>
  <c r="J682" i="2"/>
  <c r="J110" i="2"/>
  <c r="J466" i="2"/>
  <c r="J531" i="2"/>
  <c r="J169" i="2"/>
  <c r="J279" i="2"/>
  <c r="J661" i="2"/>
  <c r="J628" i="2"/>
  <c r="J84" i="2"/>
  <c r="J23" i="2"/>
  <c r="J150" i="2"/>
  <c r="J221" i="2"/>
  <c r="J418" i="2"/>
  <c r="J337" i="2"/>
  <c r="J264" i="2"/>
  <c r="J453" i="2"/>
  <c r="J289" i="2"/>
  <c r="J487" i="2"/>
  <c r="J163" i="2"/>
  <c r="J252" i="2"/>
  <c r="J722" i="2"/>
  <c r="J167" i="2"/>
  <c r="J351" i="2"/>
  <c r="J272" i="2"/>
  <c r="J724" i="2"/>
  <c r="J282" i="2"/>
  <c r="J280" i="2"/>
  <c r="J668" i="2"/>
  <c r="J548" i="2"/>
  <c r="J94" i="2"/>
  <c r="J647" i="2"/>
  <c r="J35" i="2"/>
  <c r="J251" i="2"/>
  <c r="J552" i="2"/>
  <c r="J277" i="2"/>
  <c r="J361" i="2"/>
  <c r="J237" i="2"/>
  <c r="J670" i="2"/>
  <c r="J28" i="2"/>
  <c r="J136" i="2"/>
  <c r="J640" i="2"/>
  <c r="J616" i="2"/>
  <c r="J593" i="2"/>
  <c r="J719" i="2"/>
  <c r="J396" i="2"/>
  <c r="J612" i="2"/>
  <c r="J300" i="2"/>
  <c r="J253" i="2"/>
  <c r="J246" i="2"/>
  <c r="J530" i="2"/>
  <c r="J75" i="2"/>
  <c r="J723" i="2"/>
  <c r="J716" i="2"/>
  <c r="J701" i="2"/>
  <c r="J66" i="2"/>
  <c r="J561" i="2"/>
  <c r="J566" i="2"/>
  <c r="J311" i="2"/>
  <c r="J339" i="2"/>
  <c r="J477" i="2"/>
  <c r="J332" i="2"/>
  <c r="J583" i="2"/>
  <c r="J383" i="2"/>
  <c r="J43" i="2"/>
  <c r="J47" i="2"/>
  <c r="J256" i="2"/>
  <c r="J58" i="2"/>
  <c r="J368" i="2"/>
  <c r="J638" i="2"/>
  <c r="J607" i="2"/>
  <c r="J515" i="2"/>
  <c r="J558" i="2"/>
  <c r="J676" i="2"/>
  <c r="J591" i="2"/>
  <c r="J211" i="2"/>
  <c r="J185" i="2"/>
  <c r="J447" i="2"/>
  <c r="J198" i="2"/>
  <c r="J367" i="2"/>
  <c r="J540" i="2"/>
  <c r="J234" i="2"/>
  <c r="J281" i="2"/>
  <c r="J323" i="2"/>
  <c r="J569" i="2"/>
  <c r="J542" i="2"/>
  <c r="J699" i="2"/>
  <c r="J446" i="2"/>
  <c r="J577" i="2"/>
  <c r="J451" i="2"/>
  <c r="J26" i="2"/>
  <c r="J720" i="2"/>
  <c r="J238" i="2"/>
  <c r="J405" i="2"/>
  <c r="J468" i="2"/>
  <c r="J87" i="2"/>
  <c r="J44" i="2"/>
  <c r="J589" i="2"/>
  <c r="J70" i="2"/>
  <c r="J560" i="2"/>
  <c r="J444" i="2"/>
  <c r="J254" i="2"/>
  <c r="J568" i="2"/>
  <c r="J600" i="2"/>
  <c r="J371" i="2"/>
  <c r="J171" i="2"/>
  <c r="J320" i="2"/>
  <c r="J733" i="2"/>
  <c r="J422" i="2"/>
  <c r="J636" i="2"/>
  <c r="J200" i="2"/>
  <c r="J350" i="2"/>
  <c r="J112" i="2"/>
  <c r="J61" i="2"/>
  <c r="J586" i="2"/>
  <c r="J127" i="2"/>
  <c r="J527" i="2"/>
  <c r="J426" i="2"/>
  <c r="J105" i="2"/>
  <c r="J567" i="2"/>
  <c r="J102" i="2"/>
  <c r="J704" i="2"/>
  <c r="J204" i="2"/>
  <c r="J176" i="2"/>
  <c r="J669" i="2"/>
  <c r="J610" i="2"/>
  <c r="J679" i="2"/>
  <c r="J462" i="2"/>
  <c r="J72" i="2"/>
  <c r="J260" i="2"/>
  <c r="J574" i="2"/>
  <c r="J671" i="2"/>
  <c r="J570" i="2"/>
  <c r="J489" i="2"/>
  <c r="J100" i="2"/>
  <c r="J432" i="2"/>
  <c r="J356" i="2"/>
  <c r="J425" i="2"/>
  <c r="J201" i="2"/>
  <c r="J407" i="2"/>
  <c r="J270" i="2"/>
  <c r="J373" i="2"/>
  <c r="J317" i="2"/>
  <c r="J513" i="2"/>
  <c r="J644" i="2"/>
  <c r="J62" i="2"/>
  <c r="J247" i="2"/>
  <c r="J192" i="2"/>
  <c r="J622" i="2"/>
  <c r="J615" i="2"/>
  <c r="J605" i="2"/>
  <c r="J309" i="2"/>
  <c r="J650" i="2"/>
  <c r="J161" i="2"/>
  <c r="J712" i="2"/>
  <c r="J582" i="2"/>
  <c r="J526" i="2"/>
  <c r="J108" i="2"/>
  <c r="J76" i="2"/>
  <c r="J208" i="2"/>
  <c r="J662" i="2"/>
  <c r="J375" i="2"/>
  <c r="J95" i="2"/>
  <c r="J708" i="2"/>
  <c r="J619" i="2"/>
  <c r="J715" i="2"/>
  <c r="J718" i="2"/>
  <c r="J145" i="2"/>
  <c r="J717" i="2"/>
  <c r="J463" i="2"/>
  <c r="J217" i="2"/>
  <c r="J232" i="2"/>
  <c r="J419" i="2"/>
  <c r="J659" i="2"/>
  <c r="J132" i="2"/>
  <c r="J77" i="2"/>
  <c r="J290" i="2"/>
  <c r="J215" i="2"/>
  <c r="J295" i="2"/>
  <c r="J604" i="2"/>
  <c r="J648" i="2"/>
  <c r="J611" i="2"/>
  <c r="J250" i="2"/>
  <c r="J737" i="2"/>
  <c r="J118" i="2"/>
  <c r="J291" i="2"/>
  <c r="J608" i="2"/>
  <c r="J554" i="2"/>
  <c r="J387" i="2"/>
  <c r="J596" i="2"/>
  <c r="J683" i="2"/>
  <c r="J736" i="2"/>
  <c r="J210" i="2"/>
  <c r="J491" i="2"/>
  <c r="J492" i="2"/>
  <c r="J555" i="2"/>
  <c r="J486" i="2"/>
  <c r="J93" i="2"/>
  <c r="J496" i="2"/>
  <c r="J550" i="2"/>
  <c r="J318" i="2"/>
  <c r="J259" i="2"/>
  <c r="J222" i="2"/>
  <c r="J497" i="2"/>
  <c r="J629" i="2"/>
  <c r="J702" i="2"/>
  <c r="J525" i="2"/>
  <c r="J535" i="2"/>
  <c r="J231" i="2"/>
  <c r="J411" i="2"/>
  <c r="J268" i="2"/>
  <c r="J194" i="2"/>
  <c r="J239" i="2"/>
  <c r="J705" i="2"/>
  <c r="J315" i="2"/>
  <c r="J474" i="2"/>
  <c r="J278" i="2"/>
  <c r="J735" i="2"/>
  <c r="J96" i="2"/>
  <c r="J677" i="2"/>
  <c r="J713" i="2"/>
  <c r="J344" i="2"/>
  <c r="J402" i="2"/>
  <c r="J287" i="2"/>
  <c r="J262" i="2"/>
  <c r="J188" i="2"/>
  <c r="J400" i="2"/>
  <c r="J594" i="2"/>
  <c r="J476" i="2"/>
  <c r="J571" i="2"/>
  <c r="J590" i="2"/>
  <c r="J454" i="2"/>
  <c r="J147" i="2"/>
  <c r="J575" i="2"/>
  <c r="J562" i="2"/>
  <c r="J369" i="2"/>
  <c r="J292" i="2"/>
  <c r="J301" i="2"/>
  <c r="J694" i="2"/>
  <c r="J193" i="2"/>
  <c r="J376" i="2"/>
  <c r="J617" i="2"/>
  <c r="J680" i="2"/>
  <c r="J734" i="2"/>
  <c r="J564" i="2"/>
  <c r="J637" i="2"/>
  <c r="J693" i="2"/>
  <c r="J686" i="2"/>
  <c r="J299" i="2"/>
  <c r="J503" i="2"/>
  <c r="J641" i="2"/>
  <c r="J651" i="2"/>
  <c r="J441" i="2"/>
  <c r="J556" i="2"/>
  <c r="J703" i="2"/>
  <c r="J587" i="2"/>
  <c r="J728" i="2"/>
  <c r="J681" i="2"/>
  <c r="J691" i="2"/>
  <c r="J667" i="2"/>
  <c r="J529" i="2"/>
  <c r="J690" i="2"/>
  <c r="J710" i="2"/>
  <c r="J700" i="2"/>
  <c r="J731" i="2"/>
  <c r="J727" i="2"/>
  <c r="J631" i="2"/>
  <c r="J687" i="2"/>
  <c r="J711" i="2"/>
  <c r="J729" i="2"/>
  <c r="J738" i="2"/>
  <c r="H635" i="2"/>
  <c r="H502" i="2"/>
  <c r="H442" i="2"/>
  <c r="H107" i="2"/>
  <c r="H213" i="2"/>
  <c r="H377" i="2"/>
  <c r="H304" i="2"/>
  <c r="H306" i="2"/>
  <c r="H516" i="2"/>
  <c r="H592" i="2"/>
  <c r="H196" i="2"/>
  <c r="H319" i="2"/>
  <c r="H120" i="2"/>
  <c r="H632" i="2"/>
  <c r="H183" i="2"/>
  <c r="H49" i="2"/>
  <c r="H392" i="2"/>
  <c r="H549" i="2"/>
  <c r="H618" i="2"/>
  <c r="H397" i="2"/>
  <c r="H428" i="2"/>
  <c r="H354" i="2"/>
  <c r="H379" i="2"/>
  <c r="H249" i="2"/>
  <c r="H512" i="2"/>
  <c r="H546" i="2"/>
  <c r="H303" i="2"/>
  <c r="H168" i="2"/>
  <c r="H97" i="2"/>
  <c r="H602" i="2"/>
  <c r="H390" i="2"/>
  <c r="H698" i="2"/>
  <c r="H707" i="2"/>
  <c r="H151" i="2"/>
  <c r="H73" i="2"/>
  <c r="H374" i="2"/>
  <c r="H19" i="2"/>
  <c r="H460" i="2"/>
  <c r="H656" i="2"/>
  <c r="H445" i="2"/>
  <c r="H128" i="2"/>
  <c r="H79" i="2"/>
  <c r="H443" i="2"/>
  <c r="H343" i="2"/>
  <c r="H228" i="2"/>
  <c r="H378" i="2"/>
  <c r="H483" i="2"/>
  <c r="H499" i="2"/>
  <c r="H595" i="2"/>
  <c r="H348" i="2"/>
  <c r="H358" i="2"/>
  <c r="H326" i="2"/>
  <c r="H224" i="2"/>
  <c r="H269" i="2"/>
  <c r="H164" i="2"/>
  <c r="H448" i="2"/>
  <c r="H427" i="2"/>
  <c r="H494" i="2"/>
  <c r="H406" i="2"/>
  <c r="H296" i="2"/>
  <c r="H261" i="2"/>
  <c r="H178" i="2"/>
  <c r="H458" i="2"/>
  <c r="H305" i="2"/>
  <c r="H285" i="2"/>
  <c r="H380" i="2"/>
  <c r="H116" i="2"/>
  <c r="H293" i="2"/>
  <c r="H341" i="2"/>
  <c r="H509" i="2"/>
  <c r="H404" i="2"/>
  <c r="H541" i="2"/>
  <c r="H133" i="2"/>
  <c r="H165" i="2"/>
  <c r="H382" i="2"/>
  <c r="H106" i="2"/>
  <c r="H64" i="2"/>
  <c r="H207" i="2"/>
  <c r="H38" i="2"/>
  <c r="H182" i="2"/>
  <c r="H159" i="2"/>
  <c r="H630" i="2"/>
  <c r="H372" i="2"/>
  <c r="H336" i="2"/>
  <c r="H543" i="2"/>
  <c r="H121" i="2"/>
  <c r="H519" i="2"/>
  <c r="H384" i="2"/>
  <c r="H235" i="2"/>
  <c r="H297" i="2"/>
  <c r="H101" i="2"/>
  <c r="H42" i="2"/>
  <c r="H470" i="2"/>
  <c r="H415" i="2"/>
  <c r="H321" i="2"/>
  <c r="H330" i="2"/>
  <c r="H99" i="2"/>
  <c r="H157" i="2"/>
  <c r="H398" i="2"/>
  <c r="H649" i="2"/>
  <c r="H174" i="2"/>
  <c r="H30" i="2"/>
  <c r="H665" i="2"/>
  <c r="H248" i="2"/>
  <c r="H25" i="2"/>
  <c r="H394" i="2"/>
  <c r="H478" i="2"/>
  <c r="H364" i="2"/>
  <c r="H40" i="2"/>
  <c r="H657" i="2"/>
  <c r="H342" i="2"/>
  <c r="H324" i="2"/>
  <c r="H50" i="2"/>
  <c r="H459" i="2"/>
  <c r="H20" i="2"/>
  <c r="H345" i="2"/>
  <c r="H80" i="2"/>
  <c r="H307" i="2"/>
  <c r="H125" i="2"/>
  <c r="H721" i="2"/>
  <c r="H216" i="2"/>
  <c r="H547" i="2"/>
  <c r="H322" i="2"/>
  <c r="H88" i="2"/>
  <c r="H385" i="2"/>
  <c r="H329" i="2"/>
  <c r="H626" i="2"/>
  <c r="H340" i="2"/>
  <c r="H8" i="2"/>
  <c r="H294" i="2"/>
  <c r="H180" i="2"/>
  <c r="H388" i="2"/>
  <c r="H138" i="2"/>
  <c r="H195" i="2"/>
  <c r="H360" i="2"/>
  <c r="H620" i="2"/>
  <c r="H220" i="2"/>
  <c r="H663" i="2"/>
  <c r="H310" i="2"/>
  <c r="H408" i="2"/>
  <c r="H678" i="2"/>
  <c r="H17" i="2"/>
  <c r="H365" i="2"/>
  <c r="H352" i="2"/>
  <c r="H409" i="2"/>
  <c r="H588" i="2"/>
  <c r="H90" i="2"/>
  <c r="H484" i="2"/>
  <c r="H435" i="2"/>
  <c r="H518" i="2"/>
  <c r="H236" i="2"/>
  <c r="H135" i="2"/>
  <c r="H675" i="2"/>
  <c r="H480" i="2"/>
  <c r="H21" i="2"/>
  <c r="H177" i="2"/>
  <c r="H544" i="2"/>
  <c r="H439" i="2"/>
  <c r="H273" i="2"/>
  <c r="H209" i="2"/>
  <c r="H449" i="2"/>
  <c r="H226" i="2"/>
  <c r="H467" i="2"/>
  <c r="H59" i="2"/>
  <c r="H465" i="2"/>
  <c r="H633" i="2"/>
  <c r="H258" i="2"/>
  <c r="H508" i="2"/>
  <c r="H134" i="2"/>
  <c r="H399" i="2"/>
  <c r="H68" i="2"/>
  <c r="H51" i="2"/>
  <c r="H218" i="2"/>
  <c r="H539" i="2"/>
  <c r="H730" i="2"/>
  <c r="H521" i="2"/>
  <c r="H639" i="2"/>
  <c r="H14" i="2"/>
  <c r="H536" i="2"/>
  <c r="H634" i="2"/>
  <c r="H551" i="2"/>
  <c r="H643" i="2"/>
  <c r="H298" i="2"/>
  <c r="H684" i="2"/>
  <c r="H623" i="2"/>
  <c r="H472" i="2"/>
  <c r="H417" i="2"/>
  <c r="H53" i="2"/>
  <c r="H642" i="2"/>
  <c r="H170" i="2"/>
  <c r="H202" i="2"/>
  <c r="H584" i="2"/>
  <c r="H504" i="2"/>
  <c r="H39" i="2"/>
  <c r="H355" i="2"/>
  <c r="H214" i="2"/>
  <c r="H45" i="2"/>
  <c r="H312" i="2"/>
  <c r="H328" i="2"/>
  <c r="H613" i="2"/>
  <c r="H598" i="2"/>
  <c r="H666" i="2"/>
  <c r="H599" i="2"/>
  <c r="H438" i="2"/>
  <c r="H430" i="2"/>
  <c r="H229" i="2"/>
  <c r="H421" i="2"/>
  <c r="H274" i="2"/>
  <c r="H654" i="2"/>
  <c r="H485" i="2"/>
  <c r="H60" i="2"/>
  <c r="H55" i="2"/>
  <c r="H645" i="2"/>
  <c r="H5" i="2"/>
  <c r="H156" i="2"/>
  <c r="H391" i="2"/>
  <c r="H514" i="2"/>
  <c r="H265" i="2"/>
  <c r="H175" i="2"/>
  <c r="H517" i="2"/>
  <c r="H267" i="2"/>
  <c r="H520" i="2"/>
  <c r="H245" i="2"/>
  <c r="H179" i="2"/>
  <c r="H333" i="2"/>
  <c r="H381" i="2"/>
  <c r="H189" i="2"/>
  <c r="H275" i="2"/>
  <c r="H81" i="2"/>
  <c r="H349" i="2"/>
  <c r="H230" i="2"/>
  <c r="H674" i="2"/>
  <c r="H33" i="2"/>
  <c r="H510" i="2"/>
  <c r="H506" i="2"/>
  <c r="H346" i="2"/>
  <c r="H78" i="2"/>
  <c r="H18" i="2"/>
  <c r="H22" i="2"/>
  <c r="H689" i="2"/>
  <c r="H331" i="2"/>
  <c r="H420" i="2"/>
  <c r="H490" i="2"/>
  <c r="H464" i="2"/>
  <c r="H154" i="2"/>
  <c r="H103" i="2"/>
  <c r="H46" i="2"/>
  <c r="H603" i="2"/>
  <c r="H359" i="2"/>
  <c r="H414" i="2"/>
  <c r="H124" i="2"/>
  <c r="H601" i="2"/>
  <c r="H482" i="2"/>
  <c r="H56" i="2"/>
  <c r="H433" i="2"/>
  <c r="H423" i="2"/>
  <c r="H335" i="2"/>
  <c r="H243" i="2"/>
  <c r="H578" i="2"/>
  <c r="H413" i="2"/>
  <c r="H501" i="2"/>
  <c r="H573" i="2"/>
  <c r="H714" i="2"/>
  <c r="H696" i="2"/>
  <c r="H473" i="2"/>
  <c r="H166" i="2"/>
  <c r="H114" i="2"/>
  <c r="H65" i="2"/>
  <c r="H434" i="2"/>
  <c r="H429" i="2"/>
  <c r="H416" i="2"/>
  <c r="H71" i="2"/>
  <c r="H263" i="2"/>
  <c r="H395" i="2"/>
  <c r="H697" i="2"/>
  <c r="H559" i="2"/>
  <c r="H363" i="2"/>
  <c r="H481" i="2"/>
  <c r="H498" i="2"/>
  <c r="H524" i="2"/>
  <c r="H34" i="2"/>
  <c r="H533" i="2"/>
  <c r="H129" i="2"/>
  <c r="H24" i="2"/>
  <c r="H199" i="2"/>
  <c r="H431" i="2"/>
  <c r="H370" i="2"/>
  <c r="H437" i="2"/>
  <c r="H403" i="2"/>
  <c r="H155" i="2"/>
  <c r="H131" i="2"/>
  <c r="H52" i="2"/>
  <c r="H479" i="2"/>
  <c r="H597" i="2"/>
  <c r="H653" i="2"/>
  <c r="H69" i="2"/>
  <c r="H146" i="2"/>
  <c r="H98" i="2"/>
  <c r="H148" i="2"/>
  <c r="H137" i="2"/>
  <c r="H325" i="2"/>
  <c r="H725" i="2"/>
  <c r="H353" i="2"/>
  <c r="H173" i="2"/>
  <c r="H4" i="2"/>
  <c r="H219" i="2"/>
  <c r="H85" i="2"/>
  <c r="H184" i="2"/>
  <c r="H493" i="2"/>
  <c r="H553" i="2"/>
  <c r="H685" i="2"/>
  <c r="H82" i="2"/>
  <c r="H338" i="2"/>
  <c r="H223" i="2"/>
  <c r="H456" i="2"/>
  <c r="H241" i="2"/>
  <c r="H563" i="2"/>
  <c r="H139" i="2"/>
  <c r="H31" i="2"/>
  <c r="H152" i="2"/>
  <c r="H3" i="2"/>
  <c r="H362" i="2"/>
  <c r="H308" i="2"/>
  <c r="H117" i="2"/>
  <c r="H126" i="2"/>
  <c r="H624" i="2"/>
  <c r="H266" i="2"/>
  <c r="H652" i="2"/>
  <c r="H242" i="2"/>
  <c r="H91" i="2"/>
  <c r="H579" i="2"/>
  <c r="H461" i="2"/>
  <c r="H140" i="2"/>
  <c r="H334" i="2"/>
  <c r="H181" i="2"/>
  <c r="H54" i="2"/>
  <c r="H57" i="2"/>
  <c r="H469" i="2"/>
  <c r="H522" i="2"/>
  <c r="H537" i="2"/>
  <c r="H2" i="2"/>
  <c r="H511" i="2"/>
  <c r="H158" i="2"/>
  <c r="H197" i="2"/>
  <c r="H153" i="2"/>
  <c r="H545" i="2"/>
  <c r="H621" i="2"/>
  <c r="H122" i="2"/>
  <c r="H191" i="2"/>
  <c r="H41" i="2"/>
  <c r="H625" i="2"/>
  <c r="H283" i="2"/>
  <c r="H119" i="2"/>
  <c r="H36" i="2"/>
  <c r="H314" i="2"/>
  <c r="H410" i="2"/>
  <c r="H313" i="2"/>
  <c r="H141" i="2"/>
  <c r="H92" i="2"/>
  <c r="H627" i="2"/>
  <c r="H143" i="2"/>
  <c r="H692" i="2"/>
  <c r="H440" i="2"/>
  <c r="H186" i="2"/>
  <c r="H455" i="2"/>
  <c r="H187" i="2"/>
  <c r="H225" i="2"/>
  <c r="H495" i="2"/>
  <c r="H63" i="2"/>
  <c r="H27" i="2"/>
  <c r="H709" i="2"/>
  <c r="H109" i="2"/>
  <c r="H149" i="2"/>
  <c r="H389" i="2"/>
  <c r="H271" i="2"/>
  <c r="H11" i="2"/>
  <c r="H74" i="2"/>
  <c r="H113" i="2"/>
  <c r="H732" i="2"/>
  <c r="H572" i="2"/>
  <c r="H523" i="2"/>
  <c r="H86" i="2"/>
  <c r="H257" i="2"/>
  <c r="H606" i="2"/>
  <c r="H475" i="2"/>
  <c r="H104" i="2"/>
  <c r="H205" i="2"/>
  <c r="H500" i="2"/>
  <c r="H162" i="2"/>
  <c r="H457" i="2"/>
  <c r="H302" i="2"/>
  <c r="H436" i="2"/>
  <c r="H67" i="2"/>
  <c r="H286" i="2"/>
  <c r="H48" i="2"/>
  <c r="H144" i="2"/>
  <c r="H424" i="2"/>
  <c r="H576" i="2"/>
  <c r="H32" i="2"/>
  <c r="H557" i="2"/>
  <c r="H15" i="2"/>
  <c r="H347" i="2"/>
  <c r="H366" i="2"/>
  <c r="H565" i="2"/>
  <c r="H688" i="2"/>
  <c r="H233" i="2"/>
  <c r="H13" i="2"/>
  <c r="H646" i="2"/>
  <c r="H7" i="2"/>
  <c r="H706" i="2"/>
  <c r="H160" i="2"/>
  <c r="H672" i="2"/>
  <c r="H130" i="2"/>
  <c r="H528" i="2"/>
  <c r="H276" i="2"/>
  <c r="H655" i="2"/>
  <c r="H580" i="2"/>
  <c r="H488" i="2"/>
  <c r="H471" i="2"/>
  <c r="H316" i="2"/>
  <c r="H673" i="2"/>
  <c r="H240" i="2"/>
  <c r="H452" i="2"/>
  <c r="H29" i="2"/>
  <c r="H212" i="2"/>
  <c r="H412" i="2"/>
  <c r="H123" i="2"/>
  <c r="H227" i="2"/>
  <c r="H16" i="2"/>
  <c r="H450" i="2"/>
  <c r="H206" i="2"/>
  <c r="H609" i="2"/>
  <c r="H83" i="2"/>
  <c r="H172" i="2"/>
  <c r="H327" i="2"/>
  <c r="H357" i="2"/>
  <c r="H37" i="2"/>
  <c r="H726" i="2"/>
  <c r="H538" i="2"/>
  <c r="H6" i="2"/>
  <c r="H203" i="2"/>
  <c r="H393" i="2"/>
  <c r="H142" i="2"/>
  <c r="H284" i="2"/>
  <c r="H658" i="2"/>
  <c r="H288" i="2"/>
  <c r="H581" i="2"/>
  <c r="H505" i="2"/>
  <c r="H401" i="2"/>
  <c r="H89" i="2"/>
  <c r="H695" i="2"/>
  <c r="H664" i="2"/>
  <c r="H614" i="2"/>
  <c r="H115" i="2"/>
  <c r="H9" i="2"/>
  <c r="H190" i="2"/>
  <c r="H532" i="2"/>
  <c r="H660" i="2"/>
  <c r="H534" i="2"/>
  <c r="H255" i="2"/>
  <c r="H10" i="2"/>
  <c r="H585" i="2"/>
  <c r="H12" i="2"/>
  <c r="H244" i="2"/>
  <c r="H386" i="2"/>
  <c r="H507" i="2"/>
  <c r="H111" i="2"/>
  <c r="H682" i="2"/>
  <c r="H110" i="2"/>
  <c r="H466" i="2"/>
  <c r="H531" i="2"/>
  <c r="H169" i="2"/>
  <c r="H279" i="2"/>
  <c r="H661" i="2"/>
  <c r="H628" i="2"/>
  <c r="H84" i="2"/>
  <c r="H23" i="2"/>
  <c r="H150" i="2"/>
  <c r="H221" i="2"/>
  <c r="H418" i="2"/>
  <c r="H337" i="2"/>
  <c r="H264" i="2"/>
  <c r="H453" i="2"/>
  <c r="H289" i="2"/>
  <c r="H487" i="2"/>
  <c r="H163" i="2"/>
  <c r="H252" i="2"/>
  <c r="H722" i="2"/>
  <c r="H167" i="2"/>
  <c r="H351" i="2"/>
  <c r="H272" i="2"/>
  <c r="H724" i="2"/>
  <c r="H282" i="2"/>
  <c r="H280" i="2"/>
  <c r="H668" i="2"/>
  <c r="H548" i="2"/>
  <c r="H94" i="2"/>
  <c r="H647" i="2"/>
  <c r="H35" i="2"/>
  <c r="H251" i="2"/>
  <c r="H552" i="2"/>
  <c r="H277" i="2"/>
  <c r="H361" i="2"/>
  <c r="H237" i="2"/>
  <c r="H670" i="2"/>
  <c r="H28" i="2"/>
  <c r="H136" i="2"/>
  <c r="H640" i="2"/>
  <c r="H616" i="2"/>
  <c r="H593" i="2"/>
  <c r="H719" i="2"/>
  <c r="H396" i="2"/>
  <c r="H612" i="2"/>
  <c r="H300" i="2"/>
  <c r="H253" i="2"/>
  <c r="H246" i="2"/>
  <c r="H530" i="2"/>
  <c r="H75" i="2"/>
  <c r="H723" i="2"/>
  <c r="H716" i="2"/>
  <c r="H701" i="2"/>
  <c r="H66" i="2"/>
  <c r="H561" i="2"/>
  <c r="H566" i="2"/>
  <c r="H311" i="2"/>
  <c r="H339" i="2"/>
  <c r="H477" i="2"/>
  <c r="H332" i="2"/>
  <c r="H583" i="2"/>
  <c r="H383" i="2"/>
  <c r="H43" i="2"/>
  <c r="H47" i="2"/>
  <c r="H256" i="2"/>
  <c r="H58" i="2"/>
  <c r="H368" i="2"/>
  <c r="H638" i="2"/>
  <c r="H607" i="2"/>
  <c r="H515" i="2"/>
  <c r="H558" i="2"/>
  <c r="H676" i="2"/>
  <c r="H591" i="2"/>
  <c r="H211" i="2"/>
  <c r="H185" i="2"/>
  <c r="H447" i="2"/>
  <c r="H198" i="2"/>
  <c r="H367" i="2"/>
  <c r="H540" i="2"/>
  <c r="H234" i="2"/>
  <c r="H281" i="2"/>
  <c r="H323" i="2"/>
  <c r="H569" i="2"/>
  <c r="H542" i="2"/>
  <c r="H699" i="2"/>
  <c r="H446" i="2"/>
  <c r="H577" i="2"/>
  <c r="H451" i="2"/>
  <c r="H26" i="2"/>
  <c r="H720" i="2"/>
  <c r="H238" i="2"/>
  <c r="H405" i="2"/>
  <c r="H468" i="2"/>
  <c r="H87" i="2"/>
  <c r="H44" i="2"/>
  <c r="H589" i="2"/>
  <c r="H70" i="2"/>
  <c r="H560" i="2"/>
  <c r="H444" i="2"/>
  <c r="H254" i="2"/>
  <c r="H568" i="2"/>
  <c r="H600" i="2"/>
  <c r="H371" i="2"/>
  <c r="H171" i="2"/>
  <c r="H320" i="2"/>
  <c r="H733" i="2"/>
  <c r="H422" i="2"/>
  <c r="H636" i="2"/>
  <c r="H200" i="2"/>
  <c r="H350" i="2"/>
  <c r="H112" i="2"/>
  <c r="H61" i="2"/>
  <c r="H586" i="2"/>
  <c r="H127" i="2"/>
  <c r="H527" i="2"/>
  <c r="H426" i="2"/>
  <c r="H105" i="2"/>
  <c r="H567" i="2"/>
  <c r="H102" i="2"/>
  <c r="H704" i="2"/>
  <c r="H204" i="2"/>
  <c r="H176" i="2"/>
  <c r="H669" i="2"/>
  <c r="H610" i="2"/>
  <c r="H679" i="2"/>
  <c r="H462" i="2"/>
  <c r="H72" i="2"/>
  <c r="H260" i="2"/>
  <c r="H574" i="2"/>
  <c r="H671" i="2"/>
  <c r="H570" i="2"/>
  <c r="H489" i="2"/>
  <c r="H100" i="2"/>
  <c r="H432" i="2"/>
  <c r="H356" i="2"/>
  <c r="H425" i="2"/>
  <c r="H201" i="2"/>
  <c r="H407" i="2"/>
  <c r="H270" i="2"/>
  <c r="H373" i="2"/>
  <c r="H317" i="2"/>
  <c r="H513" i="2"/>
  <c r="H644" i="2"/>
  <c r="H62" i="2"/>
  <c r="H247" i="2"/>
  <c r="H192" i="2"/>
  <c r="H622" i="2"/>
  <c r="H615" i="2"/>
  <c r="H605" i="2"/>
  <c r="H309" i="2"/>
  <c r="H650" i="2"/>
  <c r="H161" i="2"/>
  <c r="H712" i="2"/>
  <c r="H582" i="2"/>
  <c r="H526" i="2"/>
  <c r="H108" i="2"/>
  <c r="H76" i="2"/>
  <c r="H208" i="2"/>
  <c r="H662" i="2"/>
  <c r="H375" i="2"/>
  <c r="H95" i="2"/>
  <c r="H708" i="2"/>
  <c r="H619" i="2"/>
  <c r="H715" i="2"/>
  <c r="H718" i="2"/>
  <c r="H145" i="2"/>
  <c r="H717" i="2"/>
  <c r="H463" i="2"/>
  <c r="H217" i="2"/>
  <c r="H232" i="2"/>
  <c r="H419" i="2"/>
  <c r="H659" i="2"/>
  <c r="H132" i="2"/>
  <c r="H77" i="2"/>
  <c r="H290" i="2"/>
  <c r="H215" i="2"/>
  <c r="H295" i="2"/>
  <c r="H604" i="2"/>
  <c r="H648" i="2"/>
  <c r="H611" i="2"/>
  <c r="H250" i="2"/>
  <c r="H737" i="2"/>
  <c r="H118" i="2"/>
  <c r="H291" i="2"/>
  <c r="H608" i="2"/>
  <c r="H554" i="2"/>
  <c r="H387" i="2"/>
  <c r="H596" i="2"/>
  <c r="H683" i="2"/>
  <c r="H736" i="2"/>
  <c r="H210" i="2"/>
  <c r="H491" i="2"/>
  <c r="H492" i="2"/>
  <c r="H555" i="2"/>
  <c r="H486" i="2"/>
  <c r="H93" i="2"/>
  <c r="H496" i="2"/>
  <c r="H550" i="2"/>
  <c r="H318" i="2"/>
  <c r="H259" i="2"/>
  <c r="H222" i="2"/>
  <c r="H497" i="2"/>
  <c r="H629" i="2"/>
  <c r="H702" i="2"/>
  <c r="H525" i="2"/>
  <c r="H535" i="2"/>
  <c r="H231" i="2"/>
  <c r="H411" i="2"/>
  <c r="H268" i="2"/>
  <c r="H194" i="2"/>
  <c r="H239" i="2"/>
  <c r="H705" i="2"/>
  <c r="H315" i="2"/>
  <c r="H474" i="2"/>
  <c r="H278" i="2"/>
  <c r="H735" i="2"/>
  <c r="H96" i="2"/>
  <c r="H677" i="2"/>
  <c r="H713" i="2"/>
  <c r="H344" i="2"/>
  <c r="H402" i="2"/>
  <c r="H287" i="2"/>
  <c r="H262" i="2"/>
  <c r="H188" i="2"/>
  <c r="H400" i="2"/>
  <c r="H594" i="2"/>
  <c r="H476" i="2"/>
  <c r="H571" i="2"/>
  <c r="H590" i="2"/>
  <c r="H454" i="2"/>
  <c r="H147" i="2"/>
  <c r="H575" i="2"/>
  <c r="H562" i="2"/>
  <c r="H369" i="2"/>
  <c r="H292" i="2"/>
  <c r="H301" i="2"/>
  <c r="H694" i="2"/>
  <c r="H193" i="2"/>
  <c r="H376" i="2"/>
  <c r="H617" i="2"/>
  <c r="H680" i="2"/>
  <c r="H734" i="2"/>
  <c r="H564" i="2"/>
  <c r="H637" i="2"/>
  <c r="H693" i="2"/>
  <c r="H686" i="2"/>
  <c r="H299" i="2"/>
  <c r="H503" i="2"/>
  <c r="H641" i="2"/>
  <c r="H651" i="2"/>
  <c r="H441" i="2"/>
  <c r="H556" i="2"/>
  <c r="H703" i="2"/>
  <c r="H587" i="2"/>
  <c r="H728" i="2"/>
  <c r="H681" i="2"/>
  <c r="H691" i="2"/>
  <c r="H667" i="2"/>
  <c r="H529" i="2"/>
  <c r="H690" i="2"/>
  <c r="H710" i="2"/>
  <c r="H700" i="2"/>
  <c r="H731" i="2"/>
  <c r="H727" i="2"/>
  <c r="H631" i="2"/>
  <c r="H687" i="2"/>
  <c r="H711" i="2"/>
  <c r="H729" i="2"/>
  <c r="H738" i="2"/>
  <c r="L12" i="3" l="1"/>
  <c r="C33" i="3"/>
  <c r="K73" i="3"/>
  <c r="C15" i="3"/>
  <c r="D96" i="3"/>
  <c r="C47" i="3"/>
  <c r="D66" i="3"/>
  <c r="D49" i="3"/>
  <c r="E94" i="3"/>
  <c r="E82" i="3"/>
  <c r="M120" i="3"/>
  <c r="E55" i="3"/>
  <c r="F91" i="3"/>
  <c r="C40" i="3"/>
  <c r="C76" i="3"/>
  <c r="D85" i="3"/>
  <c r="E124" i="3"/>
  <c r="E8" i="3"/>
  <c r="F31" i="3"/>
  <c r="K79" i="3"/>
  <c r="M24" i="3"/>
  <c r="C66" i="3"/>
  <c r="C94" i="3"/>
  <c r="D3" i="3"/>
  <c r="E119" i="3"/>
  <c r="E30" i="3"/>
  <c r="F30" i="3"/>
  <c r="C38" i="3"/>
  <c r="D82" i="3"/>
  <c r="E22" i="3"/>
  <c r="F33" i="3"/>
  <c r="C25" i="3"/>
  <c r="C63" i="3"/>
  <c r="G119" i="3"/>
  <c r="J112" i="3"/>
  <c r="K8" i="3"/>
  <c r="C24" i="3"/>
  <c r="C83" i="3"/>
  <c r="D89" i="3"/>
  <c r="E75" i="3"/>
  <c r="F122" i="3"/>
  <c r="G49" i="3"/>
  <c r="D124" i="3"/>
  <c r="D53" i="3"/>
  <c r="E85" i="3"/>
  <c r="F74" i="3"/>
  <c r="G89" i="3"/>
  <c r="L79" i="3"/>
  <c r="D120" i="3"/>
  <c r="F81" i="3"/>
  <c r="G53" i="3"/>
  <c r="J124" i="3"/>
  <c r="J57" i="3"/>
  <c r="D110" i="3"/>
  <c r="D24" i="3"/>
  <c r="F108" i="3"/>
  <c r="G30" i="3"/>
  <c r="C77" i="3"/>
  <c r="C100" i="3"/>
  <c r="C61" i="3"/>
  <c r="C60" i="3"/>
  <c r="C9" i="3"/>
  <c r="C36" i="3"/>
  <c r="F80" i="3"/>
  <c r="H8" i="3"/>
  <c r="C55" i="3"/>
  <c r="C5" i="3"/>
  <c r="C42" i="3"/>
  <c r="J101" i="3"/>
  <c r="C34" i="3"/>
  <c r="C102" i="3"/>
  <c r="D76" i="3"/>
  <c r="E29" i="3"/>
  <c r="F78" i="3"/>
  <c r="I120" i="3"/>
  <c r="C120" i="3"/>
  <c r="C105" i="3"/>
  <c r="C78" i="3"/>
  <c r="C27" i="3"/>
  <c r="D15" i="3"/>
  <c r="E105" i="3"/>
  <c r="E38" i="3"/>
  <c r="E15" i="3"/>
  <c r="F98" i="3"/>
  <c r="F29" i="3"/>
  <c r="H122" i="3"/>
  <c r="C74" i="3"/>
  <c r="C103" i="3"/>
  <c r="D51" i="3"/>
  <c r="D78" i="3"/>
  <c r="E3" i="3"/>
  <c r="E7" i="3"/>
  <c r="F105" i="3"/>
  <c r="F38" i="3"/>
  <c r="F87" i="3"/>
  <c r="H81" i="3"/>
  <c r="K118" i="3"/>
  <c r="O73" i="3"/>
  <c r="C110" i="3"/>
  <c r="C109" i="3"/>
  <c r="D103" i="3"/>
  <c r="D57" i="3"/>
  <c r="E57" i="3"/>
  <c r="F116" i="3"/>
  <c r="F65" i="3"/>
  <c r="F71" i="3"/>
  <c r="G91" i="3"/>
  <c r="H38" i="3"/>
  <c r="O109" i="3"/>
  <c r="K43" i="3"/>
  <c r="C81" i="3"/>
  <c r="E12" i="3"/>
  <c r="E56" i="3"/>
  <c r="F7" i="3"/>
  <c r="H79" i="3"/>
  <c r="C97" i="3"/>
  <c r="C49" i="3"/>
  <c r="D47" i="3"/>
  <c r="E81" i="3"/>
  <c r="E109" i="3"/>
  <c r="F12" i="3"/>
  <c r="F56" i="3"/>
  <c r="F25" i="3"/>
  <c r="G79" i="3"/>
  <c r="H71" i="3"/>
  <c r="C22" i="3"/>
  <c r="J51" i="3"/>
  <c r="N96" i="3"/>
  <c r="J75" i="3"/>
  <c r="N3" i="3"/>
  <c r="J53" i="3"/>
  <c r="J30" i="3"/>
  <c r="K13" i="3"/>
  <c r="C43" i="3"/>
  <c r="D112" i="3"/>
  <c r="D22" i="3"/>
  <c r="E73" i="3"/>
  <c r="E79" i="3"/>
  <c r="E20" i="3"/>
  <c r="F76" i="3"/>
  <c r="G71" i="3"/>
  <c r="J68" i="3"/>
  <c r="C48" i="3"/>
  <c r="C89" i="3"/>
  <c r="D77" i="3"/>
  <c r="E83" i="3"/>
  <c r="E112" i="3"/>
  <c r="E13" i="3"/>
  <c r="F73" i="3"/>
  <c r="F79" i="3"/>
  <c r="G122" i="3"/>
  <c r="G10" i="3"/>
  <c r="C101" i="3"/>
  <c r="C85" i="3"/>
  <c r="C87" i="3"/>
  <c r="D101" i="3"/>
  <c r="F83" i="3"/>
  <c r="F63" i="3"/>
  <c r="G120" i="3"/>
  <c r="G8" i="3"/>
  <c r="I77" i="3"/>
  <c r="J97" i="3"/>
  <c r="C111" i="3"/>
  <c r="C92" i="3"/>
  <c r="C86" i="3"/>
  <c r="C119" i="3"/>
  <c r="C68" i="3"/>
  <c r="D68" i="3"/>
  <c r="E118" i="3"/>
  <c r="E98" i="3"/>
  <c r="G108" i="3"/>
  <c r="G13" i="3"/>
  <c r="T121" i="3"/>
  <c r="V121" i="3"/>
  <c r="U121" i="3"/>
  <c r="R121" i="3"/>
  <c r="S121" i="3"/>
  <c r="M121" i="3"/>
  <c r="O121" i="3"/>
  <c r="Q121" i="3"/>
  <c r="N121" i="3"/>
  <c r="L121" i="3"/>
  <c r="I121" i="3"/>
  <c r="K121" i="3"/>
  <c r="H121" i="3"/>
  <c r="G121" i="3"/>
  <c r="P121" i="3"/>
  <c r="F121" i="3"/>
  <c r="C121" i="3"/>
  <c r="E121" i="3"/>
  <c r="J121" i="3"/>
  <c r="T21" i="3"/>
  <c r="V21" i="3"/>
  <c r="S21" i="3"/>
  <c r="R21" i="3"/>
  <c r="M21" i="3"/>
  <c r="O21" i="3"/>
  <c r="U21" i="3"/>
  <c r="Q21" i="3"/>
  <c r="N21" i="3"/>
  <c r="I21" i="3"/>
  <c r="K21" i="3"/>
  <c r="P21" i="3"/>
  <c r="F21" i="3"/>
  <c r="H21" i="3"/>
  <c r="J21" i="3"/>
  <c r="L21" i="3"/>
  <c r="C21" i="3"/>
  <c r="E21" i="3"/>
  <c r="G21" i="3"/>
  <c r="E123" i="3"/>
  <c r="T62" i="3"/>
  <c r="V62" i="3"/>
  <c r="S62" i="3"/>
  <c r="U62" i="3"/>
  <c r="R62" i="3"/>
  <c r="Q62" i="3"/>
  <c r="L62" i="3"/>
  <c r="G62" i="3"/>
  <c r="O62" i="3"/>
  <c r="K62" i="3"/>
  <c r="N62" i="3"/>
  <c r="D62" i="3"/>
  <c r="M62" i="3"/>
  <c r="F62" i="3"/>
  <c r="H62" i="3"/>
  <c r="P62" i="3"/>
  <c r="E62" i="3"/>
  <c r="J62" i="3"/>
  <c r="T58" i="3"/>
  <c r="V58" i="3"/>
  <c r="S58" i="3"/>
  <c r="U58" i="3"/>
  <c r="R58" i="3"/>
  <c r="Q58" i="3"/>
  <c r="L58" i="3"/>
  <c r="G58" i="3"/>
  <c r="P58" i="3"/>
  <c r="K58" i="3"/>
  <c r="F58" i="3"/>
  <c r="O58" i="3"/>
  <c r="N58" i="3"/>
  <c r="D58" i="3"/>
  <c r="H58" i="3"/>
  <c r="E58" i="3"/>
  <c r="J58" i="3"/>
  <c r="T44" i="3"/>
  <c r="V44" i="3"/>
  <c r="S44" i="3"/>
  <c r="U44" i="3"/>
  <c r="R44" i="3"/>
  <c r="Q44" i="3"/>
  <c r="L44" i="3"/>
  <c r="G44" i="3"/>
  <c r="N44" i="3"/>
  <c r="O44" i="3"/>
  <c r="M44" i="3"/>
  <c r="K44" i="3"/>
  <c r="F44" i="3"/>
  <c r="D44" i="3"/>
  <c r="J44" i="3"/>
  <c r="I44" i="3"/>
  <c r="H44" i="3"/>
  <c r="E44" i="3"/>
  <c r="P44" i="3"/>
  <c r="C84" i="3"/>
  <c r="C62" i="3"/>
  <c r="H46" i="3"/>
  <c r="T67" i="3"/>
  <c r="V67" i="3"/>
  <c r="S67" i="3"/>
  <c r="R67" i="3"/>
  <c r="M67" i="3"/>
  <c r="O67" i="3"/>
  <c r="Q67" i="3"/>
  <c r="U67" i="3"/>
  <c r="N67" i="3"/>
  <c r="L67" i="3"/>
  <c r="I67" i="3"/>
  <c r="K67" i="3"/>
  <c r="P67" i="3"/>
  <c r="H67" i="3"/>
  <c r="F67" i="3"/>
  <c r="C67" i="3"/>
  <c r="G67" i="3"/>
  <c r="E67" i="3"/>
  <c r="J67" i="3"/>
  <c r="E113" i="3"/>
  <c r="T59" i="3"/>
  <c r="V59" i="3"/>
  <c r="S59" i="3"/>
  <c r="U59" i="3"/>
  <c r="R59" i="3"/>
  <c r="Q59" i="3"/>
  <c r="L59" i="3"/>
  <c r="N59" i="3"/>
  <c r="G59" i="3"/>
  <c r="P59" i="3"/>
  <c r="M59" i="3"/>
  <c r="K59" i="3"/>
  <c r="O59" i="3"/>
  <c r="D59" i="3"/>
  <c r="J59" i="3"/>
  <c r="F59" i="3"/>
  <c r="I59" i="3"/>
  <c r="E59" i="3"/>
  <c r="T4" i="3"/>
  <c r="V4" i="3"/>
  <c r="S4" i="3"/>
  <c r="U4" i="3"/>
  <c r="R4" i="3"/>
  <c r="Q4" i="3"/>
  <c r="L4" i="3"/>
  <c r="O4" i="3"/>
  <c r="N4" i="3"/>
  <c r="G4" i="3"/>
  <c r="M4" i="3"/>
  <c r="K4" i="3"/>
  <c r="P4" i="3"/>
  <c r="D4" i="3"/>
  <c r="J4" i="3"/>
  <c r="F4" i="3"/>
  <c r="I4" i="3"/>
  <c r="E4" i="3"/>
  <c r="H4" i="3"/>
  <c r="C58" i="3"/>
  <c r="F123" i="3"/>
  <c r="I58" i="3"/>
  <c r="D113" i="3"/>
  <c r="D102" i="3"/>
  <c r="T90" i="3"/>
  <c r="V90" i="3"/>
  <c r="S90" i="3"/>
  <c r="R90" i="3"/>
  <c r="M90" i="3"/>
  <c r="O90" i="3"/>
  <c r="U90" i="3"/>
  <c r="Q90" i="3"/>
  <c r="N90" i="3"/>
  <c r="I90" i="3"/>
  <c r="K90" i="3"/>
  <c r="L90" i="3"/>
  <c r="H90" i="3"/>
  <c r="F90" i="3"/>
  <c r="G90" i="3"/>
  <c r="C90" i="3"/>
  <c r="E90" i="3"/>
  <c r="J90" i="3"/>
  <c r="D121" i="3"/>
  <c r="D67" i="3"/>
  <c r="E100" i="3"/>
  <c r="E61" i="3"/>
  <c r="T69" i="3"/>
  <c r="V69" i="3"/>
  <c r="S69" i="3"/>
  <c r="R69" i="3"/>
  <c r="M69" i="3"/>
  <c r="O69" i="3"/>
  <c r="Q69" i="3"/>
  <c r="U69" i="3"/>
  <c r="N69" i="3"/>
  <c r="P69" i="3"/>
  <c r="L69" i="3"/>
  <c r="I69" i="3"/>
  <c r="K69" i="3"/>
  <c r="H69" i="3"/>
  <c r="G69" i="3"/>
  <c r="J69" i="3"/>
  <c r="F69" i="3"/>
  <c r="C69" i="3"/>
  <c r="E69" i="3"/>
  <c r="T111" i="3"/>
  <c r="V111" i="3"/>
  <c r="U111" i="3"/>
  <c r="R111" i="3"/>
  <c r="S111" i="3"/>
  <c r="Q111" i="3"/>
  <c r="L111" i="3"/>
  <c r="G111" i="3"/>
  <c r="N111" i="3"/>
  <c r="O111" i="3"/>
  <c r="D111" i="3"/>
  <c r="P111" i="3"/>
  <c r="F111" i="3"/>
  <c r="E111" i="3"/>
  <c r="H111" i="3"/>
  <c r="J111" i="3"/>
  <c r="K111" i="3"/>
  <c r="D34" i="3"/>
  <c r="I111" i="3"/>
  <c r="T95" i="3"/>
  <c r="V95" i="3"/>
  <c r="S95" i="3"/>
  <c r="R95" i="3"/>
  <c r="M95" i="3"/>
  <c r="O95" i="3"/>
  <c r="Q95" i="3"/>
  <c r="N95" i="3"/>
  <c r="P95" i="3"/>
  <c r="U95" i="3"/>
  <c r="I95" i="3"/>
  <c r="K95" i="3"/>
  <c r="L95" i="3"/>
  <c r="H95" i="3"/>
  <c r="F95" i="3"/>
  <c r="C95" i="3"/>
  <c r="E95" i="3"/>
  <c r="J95" i="3"/>
  <c r="G95" i="3"/>
  <c r="T16" i="3"/>
  <c r="V16" i="3"/>
  <c r="S16" i="3"/>
  <c r="M16" i="3"/>
  <c r="U16" i="3"/>
  <c r="R16" i="3"/>
  <c r="O16" i="3"/>
  <c r="Q16" i="3"/>
  <c r="L16" i="3"/>
  <c r="N16" i="3"/>
  <c r="P16" i="3"/>
  <c r="I16" i="3"/>
  <c r="K16" i="3"/>
  <c r="F16" i="3"/>
  <c r="H16" i="3"/>
  <c r="J16" i="3"/>
  <c r="C16" i="3"/>
  <c r="G16" i="3"/>
  <c r="E16" i="3"/>
  <c r="T86" i="3"/>
  <c r="V86" i="3"/>
  <c r="S86" i="3"/>
  <c r="U86" i="3"/>
  <c r="R86" i="3"/>
  <c r="Q86" i="3"/>
  <c r="L86" i="3"/>
  <c r="O86" i="3"/>
  <c r="G86" i="3"/>
  <c r="K86" i="3"/>
  <c r="P86" i="3"/>
  <c r="N86" i="3"/>
  <c r="D86" i="3"/>
  <c r="F86" i="3"/>
  <c r="M86" i="3"/>
  <c r="H86" i="3"/>
  <c r="E86" i="3"/>
  <c r="J86" i="3"/>
  <c r="V126" i="3"/>
  <c r="U126" i="3"/>
  <c r="T126" i="3"/>
  <c r="Q126" i="3"/>
  <c r="P126" i="3"/>
  <c r="S126" i="3"/>
  <c r="R126" i="3"/>
  <c r="N126" i="3"/>
  <c r="K126" i="3"/>
  <c r="M126" i="3"/>
  <c r="J126" i="3"/>
  <c r="C126" i="3"/>
  <c r="I126" i="3"/>
  <c r="H126" i="3"/>
  <c r="E126" i="3"/>
  <c r="L126" i="3"/>
  <c r="G126" i="3"/>
  <c r="D126" i="3"/>
  <c r="F126" i="3"/>
  <c r="V52" i="3"/>
  <c r="U52" i="3"/>
  <c r="T52" i="3"/>
  <c r="Q52" i="3"/>
  <c r="P52" i="3"/>
  <c r="R52" i="3"/>
  <c r="S52" i="3"/>
  <c r="K52" i="3"/>
  <c r="O52" i="3"/>
  <c r="N52" i="3"/>
  <c r="M52" i="3"/>
  <c r="C52" i="3"/>
  <c r="L52" i="3"/>
  <c r="E52" i="3"/>
  <c r="J52" i="3"/>
  <c r="H52" i="3"/>
  <c r="D52" i="3"/>
  <c r="I52" i="3"/>
  <c r="G52" i="3"/>
  <c r="F52" i="3"/>
  <c r="V106" i="3"/>
  <c r="U106" i="3"/>
  <c r="T106" i="3"/>
  <c r="Q106" i="3"/>
  <c r="S106" i="3"/>
  <c r="P106" i="3"/>
  <c r="R106" i="3"/>
  <c r="N106" i="3"/>
  <c r="L106" i="3"/>
  <c r="K106" i="3"/>
  <c r="O106" i="3"/>
  <c r="M106" i="3"/>
  <c r="J106" i="3"/>
  <c r="H106" i="3"/>
  <c r="C106" i="3"/>
  <c r="G106" i="3"/>
  <c r="I106" i="3"/>
  <c r="E106" i="3"/>
  <c r="D106" i="3"/>
  <c r="F106" i="3"/>
  <c r="V88" i="3"/>
  <c r="U88" i="3"/>
  <c r="T88" i="3"/>
  <c r="Q88" i="3"/>
  <c r="P88" i="3"/>
  <c r="R88" i="3"/>
  <c r="S88" i="3"/>
  <c r="K88" i="3"/>
  <c r="L88" i="3"/>
  <c r="N88" i="3"/>
  <c r="M88" i="3"/>
  <c r="O88" i="3"/>
  <c r="C88" i="3"/>
  <c r="E88" i="3"/>
  <c r="H88" i="3"/>
  <c r="J88" i="3"/>
  <c r="G88" i="3"/>
  <c r="D88" i="3"/>
  <c r="I88" i="3"/>
  <c r="F88" i="3"/>
  <c r="V72" i="3"/>
  <c r="S72" i="3"/>
  <c r="U72" i="3"/>
  <c r="T72" i="3"/>
  <c r="Q72" i="3"/>
  <c r="P72" i="3"/>
  <c r="R72" i="3"/>
  <c r="N72" i="3"/>
  <c r="K72" i="3"/>
  <c r="M72" i="3"/>
  <c r="O72" i="3"/>
  <c r="L72" i="3"/>
  <c r="J72" i="3"/>
  <c r="C72" i="3"/>
  <c r="I72" i="3"/>
  <c r="E72" i="3"/>
  <c r="D72" i="3"/>
  <c r="H72" i="3"/>
  <c r="F72" i="3"/>
  <c r="V28" i="3"/>
  <c r="S28" i="3"/>
  <c r="U28" i="3"/>
  <c r="T28" i="3"/>
  <c r="Q28" i="3"/>
  <c r="P28" i="3"/>
  <c r="R28" i="3"/>
  <c r="K28" i="3"/>
  <c r="N28" i="3"/>
  <c r="M28" i="3"/>
  <c r="L28" i="3"/>
  <c r="C28" i="3"/>
  <c r="E28" i="3"/>
  <c r="H28" i="3"/>
  <c r="G28" i="3"/>
  <c r="O28" i="3"/>
  <c r="J28" i="3"/>
  <c r="D28" i="3"/>
  <c r="I28" i="3"/>
  <c r="F28" i="3"/>
  <c r="V18" i="3"/>
  <c r="S18" i="3"/>
  <c r="U18" i="3"/>
  <c r="T18" i="3"/>
  <c r="Q18" i="3"/>
  <c r="P18" i="3"/>
  <c r="R18" i="3"/>
  <c r="N18" i="3"/>
  <c r="L18" i="3"/>
  <c r="K18" i="3"/>
  <c r="M18" i="3"/>
  <c r="O18" i="3"/>
  <c r="J18" i="3"/>
  <c r="C18" i="3"/>
  <c r="I18" i="3"/>
  <c r="E18" i="3"/>
  <c r="D18" i="3"/>
  <c r="H18" i="3"/>
  <c r="G18" i="3"/>
  <c r="F18" i="3"/>
  <c r="V37" i="3"/>
  <c r="S37" i="3"/>
  <c r="U37" i="3"/>
  <c r="T37" i="3"/>
  <c r="Q37" i="3"/>
  <c r="P37" i="3"/>
  <c r="R37" i="3"/>
  <c r="K37" i="3"/>
  <c r="O37" i="3"/>
  <c r="L37" i="3"/>
  <c r="N37" i="3"/>
  <c r="M37" i="3"/>
  <c r="C37" i="3"/>
  <c r="H37" i="3"/>
  <c r="G37" i="3"/>
  <c r="E37" i="3"/>
  <c r="J37" i="3"/>
  <c r="D37" i="3"/>
  <c r="I37" i="3"/>
  <c r="F37" i="3"/>
  <c r="V32" i="3"/>
  <c r="S32" i="3"/>
  <c r="U32" i="3"/>
  <c r="T32" i="3"/>
  <c r="Q32" i="3"/>
  <c r="P32" i="3"/>
  <c r="R32" i="3"/>
  <c r="N32" i="3"/>
  <c r="K32" i="3"/>
  <c r="M32" i="3"/>
  <c r="F32" i="3"/>
  <c r="L32" i="3"/>
  <c r="J32" i="3"/>
  <c r="C32" i="3"/>
  <c r="I32" i="3"/>
  <c r="E32" i="3"/>
  <c r="O32" i="3"/>
  <c r="H32" i="3"/>
  <c r="G32" i="3"/>
  <c r="D32" i="3"/>
  <c r="V54" i="3"/>
  <c r="S54" i="3"/>
  <c r="U54" i="3"/>
  <c r="T54" i="3"/>
  <c r="Q54" i="3"/>
  <c r="P54" i="3"/>
  <c r="R54" i="3"/>
  <c r="K54" i="3"/>
  <c r="F54" i="3"/>
  <c r="O54" i="3"/>
  <c r="N54" i="3"/>
  <c r="M54" i="3"/>
  <c r="G54" i="3"/>
  <c r="C54" i="3"/>
  <c r="L54" i="3"/>
  <c r="E54" i="3"/>
  <c r="J54" i="3"/>
  <c r="D54" i="3"/>
  <c r="I54" i="3"/>
  <c r="V41" i="3"/>
  <c r="S41" i="3"/>
  <c r="U41" i="3"/>
  <c r="T41" i="3"/>
  <c r="Q41" i="3"/>
  <c r="P41" i="3"/>
  <c r="R41" i="3"/>
  <c r="M41" i="3"/>
  <c r="K41" i="3"/>
  <c r="F41" i="3"/>
  <c r="O41" i="3"/>
  <c r="N41" i="3"/>
  <c r="L41" i="3"/>
  <c r="C41" i="3"/>
  <c r="J41" i="3"/>
  <c r="I41" i="3"/>
  <c r="E41" i="3"/>
  <c r="H41" i="3"/>
  <c r="G41" i="3"/>
  <c r="D41" i="3"/>
  <c r="C117" i="3"/>
  <c r="C64" i="3"/>
  <c r="C2" i="3"/>
  <c r="E99" i="3"/>
  <c r="E93" i="3"/>
  <c r="M111" i="3"/>
  <c r="T104" i="3"/>
  <c r="V104" i="3"/>
  <c r="S104" i="3"/>
  <c r="U104" i="3"/>
  <c r="R104" i="3"/>
  <c r="M104" i="3"/>
  <c r="O104" i="3"/>
  <c r="Q104" i="3"/>
  <c r="N104" i="3"/>
  <c r="I104" i="3"/>
  <c r="L104" i="3"/>
  <c r="K104" i="3"/>
  <c r="P104" i="3"/>
  <c r="H104" i="3"/>
  <c r="J104" i="3"/>
  <c r="F104" i="3"/>
  <c r="G104" i="3"/>
  <c r="C104" i="3"/>
  <c r="E104" i="3"/>
  <c r="T35" i="3"/>
  <c r="V35" i="3"/>
  <c r="S35" i="3"/>
  <c r="R35" i="3"/>
  <c r="M35" i="3"/>
  <c r="U35" i="3"/>
  <c r="O35" i="3"/>
  <c r="Q35" i="3"/>
  <c r="L35" i="3"/>
  <c r="N35" i="3"/>
  <c r="P35" i="3"/>
  <c r="I35" i="3"/>
  <c r="K35" i="3"/>
  <c r="F35" i="3"/>
  <c r="H35" i="3"/>
  <c r="G35" i="3"/>
  <c r="C35" i="3"/>
  <c r="E35" i="3"/>
  <c r="J35" i="3"/>
  <c r="T115" i="3"/>
  <c r="V115" i="3"/>
  <c r="S115" i="3"/>
  <c r="U115" i="3"/>
  <c r="R115" i="3"/>
  <c r="Q115" i="3"/>
  <c r="L115" i="3"/>
  <c r="N115" i="3"/>
  <c r="G115" i="3"/>
  <c r="O115" i="3"/>
  <c r="M115" i="3"/>
  <c r="P115" i="3"/>
  <c r="D115" i="3"/>
  <c r="J115" i="3"/>
  <c r="F115" i="3"/>
  <c r="H115" i="3"/>
  <c r="K115" i="3"/>
  <c r="I115" i="3"/>
  <c r="E115" i="3"/>
  <c r="U125" i="3"/>
  <c r="T125" i="3"/>
  <c r="V125" i="3"/>
  <c r="N125" i="3"/>
  <c r="P125" i="3"/>
  <c r="S125" i="3"/>
  <c r="R125" i="3"/>
  <c r="M125" i="3"/>
  <c r="O125" i="3"/>
  <c r="J125" i="3"/>
  <c r="L125" i="3"/>
  <c r="G125" i="3"/>
  <c r="Q125" i="3"/>
  <c r="I125" i="3"/>
  <c r="K125" i="3"/>
  <c r="H125" i="3"/>
  <c r="D125" i="3"/>
  <c r="F125" i="3"/>
  <c r="U100" i="3"/>
  <c r="T100" i="3"/>
  <c r="V100" i="3"/>
  <c r="N100" i="3"/>
  <c r="P100" i="3"/>
  <c r="R100" i="3"/>
  <c r="M100" i="3"/>
  <c r="S100" i="3"/>
  <c r="O100" i="3"/>
  <c r="J100" i="3"/>
  <c r="Q100" i="3"/>
  <c r="G100" i="3"/>
  <c r="L100" i="3"/>
  <c r="I100" i="3"/>
  <c r="H100" i="3"/>
  <c r="D100" i="3"/>
  <c r="K100" i="3"/>
  <c r="F100" i="3"/>
  <c r="U114" i="3"/>
  <c r="T114" i="3"/>
  <c r="V114" i="3"/>
  <c r="S114" i="3"/>
  <c r="N114" i="3"/>
  <c r="P114" i="3"/>
  <c r="R114" i="3"/>
  <c r="M114" i="3"/>
  <c r="O114" i="3"/>
  <c r="Q114" i="3"/>
  <c r="J114" i="3"/>
  <c r="G114" i="3"/>
  <c r="I114" i="3"/>
  <c r="K114" i="3"/>
  <c r="D114" i="3"/>
  <c r="L114" i="3"/>
  <c r="F114" i="3"/>
  <c r="U61" i="3"/>
  <c r="T61" i="3"/>
  <c r="V61" i="3"/>
  <c r="N61" i="3"/>
  <c r="P61" i="3"/>
  <c r="R61" i="3"/>
  <c r="S61" i="3"/>
  <c r="M61" i="3"/>
  <c r="O61" i="3"/>
  <c r="Q61" i="3"/>
  <c r="J61" i="3"/>
  <c r="G61" i="3"/>
  <c r="I61" i="3"/>
  <c r="H61" i="3"/>
  <c r="D61" i="3"/>
  <c r="L61" i="3"/>
  <c r="K61" i="3"/>
  <c r="F61" i="3"/>
  <c r="U14" i="3"/>
  <c r="T14" i="3"/>
  <c r="S14" i="3"/>
  <c r="N14" i="3"/>
  <c r="P14" i="3"/>
  <c r="R14" i="3"/>
  <c r="M14" i="3"/>
  <c r="O14" i="3"/>
  <c r="V14" i="3"/>
  <c r="J14" i="3"/>
  <c r="L14" i="3"/>
  <c r="G14" i="3"/>
  <c r="Q14" i="3"/>
  <c r="I14" i="3"/>
  <c r="E14" i="3"/>
  <c r="K14" i="3"/>
  <c r="D14" i="3"/>
  <c r="F14" i="3"/>
  <c r="H14" i="3"/>
  <c r="U60" i="3"/>
  <c r="T60" i="3"/>
  <c r="N60" i="3"/>
  <c r="P60" i="3"/>
  <c r="R60" i="3"/>
  <c r="M60" i="3"/>
  <c r="V60" i="3"/>
  <c r="S60" i="3"/>
  <c r="O60" i="3"/>
  <c r="J60" i="3"/>
  <c r="Q60" i="3"/>
  <c r="G60" i="3"/>
  <c r="I60" i="3"/>
  <c r="L60" i="3"/>
  <c r="E60" i="3"/>
  <c r="K60" i="3"/>
  <c r="H60" i="3"/>
  <c r="D60" i="3"/>
  <c r="F60" i="3"/>
  <c r="U17" i="3"/>
  <c r="T17" i="3"/>
  <c r="N17" i="3"/>
  <c r="S17" i="3"/>
  <c r="P17" i="3"/>
  <c r="R17" i="3"/>
  <c r="M17" i="3"/>
  <c r="V17" i="3"/>
  <c r="O17" i="3"/>
  <c r="Q17" i="3"/>
  <c r="J17" i="3"/>
  <c r="G17" i="3"/>
  <c r="I17" i="3"/>
  <c r="E17" i="3"/>
  <c r="D17" i="3"/>
  <c r="H17" i="3"/>
  <c r="L17" i="3"/>
  <c r="F17" i="3"/>
  <c r="K17" i="3"/>
  <c r="U9" i="3"/>
  <c r="T9" i="3"/>
  <c r="S9" i="3"/>
  <c r="N9" i="3"/>
  <c r="P9" i="3"/>
  <c r="R9" i="3"/>
  <c r="V9" i="3"/>
  <c r="M9" i="3"/>
  <c r="O9" i="3"/>
  <c r="Q9" i="3"/>
  <c r="J9" i="3"/>
  <c r="G9" i="3"/>
  <c r="I9" i="3"/>
  <c r="H9" i="3"/>
  <c r="E9" i="3"/>
  <c r="K9" i="3"/>
  <c r="D9" i="3"/>
  <c r="L9" i="3"/>
  <c r="F9" i="3"/>
  <c r="U11" i="3"/>
  <c r="T11" i="3"/>
  <c r="N11" i="3"/>
  <c r="P11" i="3"/>
  <c r="V11" i="3"/>
  <c r="S11" i="3"/>
  <c r="R11" i="3"/>
  <c r="M11" i="3"/>
  <c r="O11" i="3"/>
  <c r="J11" i="3"/>
  <c r="L11" i="3"/>
  <c r="G11" i="3"/>
  <c r="Q11" i="3"/>
  <c r="I11" i="3"/>
  <c r="E11" i="3"/>
  <c r="K11" i="3"/>
  <c r="H11" i="3"/>
  <c r="D11" i="3"/>
  <c r="U36" i="3"/>
  <c r="T36" i="3"/>
  <c r="S36" i="3"/>
  <c r="N36" i="3"/>
  <c r="P36" i="3"/>
  <c r="V36" i="3"/>
  <c r="R36" i="3"/>
  <c r="M36" i="3"/>
  <c r="O36" i="3"/>
  <c r="J36" i="3"/>
  <c r="Q36" i="3"/>
  <c r="G36" i="3"/>
  <c r="I36" i="3"/>
  <c r="E36" i="3"/>
  <c r="L36" i="3"/>
  <c r="F36" i="3"/>
  <c r="D36" i="3"/>
  <c r="H36" i="3"/>
  <c r="K36" i="3"/>
  <c r="U39" i="3"/>
  <c r="T39" i="3"/>
  <c r="N39" i="3"/>
  <c r="V39" i="3"/>
  <c r="P39" i="3"/>
  <c r="M39" i="3"/>
  <c r="R39" i="3"/>
  <c r="O39" i="3"/>
  <c r="K39" i="3"/>
  <c r="L39" i="3"/>
  <c r="J39" i="3"/>
  <c r="Q39" i="3"/>
  <c r="S39" i="3"/>
  <c r="G39" i="3"/>
  <c r="I39" i="3"/>
  <c r="E39" i="3"/>
  <c r="H39" i="3"/>
  <c r="D39" i="3"/>
  <c r="F39" i="3"/>
  <c r="C115" i="3"/>
  <c r="C59" i="3"/>
  <c r="C4" i="3"/>
  <c r="C44" i="3"/>
  <c r="D21" i="3"/>
  <c r="G72" i="3"/>
  <c r="T84" i="3"/>
  <c r="V84" i="3"/>
  <c r="S84" i="3"/>
  <c r="U84" i="3"/>
  <c r="R84" i="3"/>
  <c r="Q84" i="3"/>
  <c r="L84" i="3"/>
  <c r="G84" i="3"/>
  <c r="P84" i="3"/>
  <c r="K84" i="3"/>
  <c r="N84" i="3"/>
  <c r="D84" i="3"/>
  <c r="F84" i="3"/>
  <c r="E84" i="3"/>
  <c r="M84" i="3"/>
  <c r="J84" i="3"/>
  <c r="H84" i="3"/>
  <c r="O84" i="3"/>
  <c r="U101" i="3"/>
  <c r="T101" i="3"/>
  <c r="V101" i="3"/>
  <c r="S101" i="3"/>
  <c r="R101" i="3"/>
  <c r="M101" i="3"/>
  <c r="P101" i="3"/>
  <c r="H101" i="3"/>
  <c r="L101" i="3"/>
  <c r="G101" i="3"/>
  <c r="Q101" i="3"/>
  <c r="E101" i="3"/>
  <c r="I101" i="3"/>
  <c r="F101" i="3"/>
  <c r="O101" i="3"/>
  <c r="N101" i="3"/>
  <c r="U117" i="3"/>
  <c r="T117" i="3"/>
  <c r="V117" i="3"/>
  <c r="R117" i="3"/>
  <c r="M117" i="3"/>
  <c r="S117" i="3"/>
  <c r="H117" i="3"/>
  <c r="Q117" i="3"/>
  <c r="O117" i="3"/>
  <c r="N117" i="3"/>
  <c r="G117" i="3"/>
  <c r="P117" i="3"/>
  <c r="L117" i="3"/>
  <c r="E117" i="3"/>
  <c r="J117" i="3"/>
  <c r="K117" i="3"/>
  <c r="I117" i="3"/>
  <c r="F117" i="3"/>
  <c r="U97" i="3"/>
  <c r="T97" i="3"/>
  <c r="V97" i="3"/>
  <c r="S97" i="3"/>
  <c r="R97" i="3"/>
  <c r="M97" i="3"/>
  <c r="O97" i="3"/>
  <c r="H97" i="3"/>
  <c r="Q97" i="3"/>
  <c r="P97" i="3"/>
  <c r="G97" i="3"/>
  <c r="E97" i="3"/>
  <c r="K97" i="3"/>
  <c r="I97" i="3"/>
  <c r="N97" i="3"/>
  <c r="F97" i="3"/>
  <c r="L97" i="3"/>
  <c r="U64" i="3"/>
  <c r="T64" i="3"/>
  <c r="V64" i="3"/>
  <c r="R64" i="3"/>
  <c r="S64" i="3"/>
  <c r="M64" i="3"/>
  <c r="P64" i="3"/>
  <c r="L64" i="3"/>
  <c r="H64" i="3"/>
  <c r="N64" i="3"/>
  <c r="G64" i="3"/>
  <c r="O64" i="3"/>
  <c r="E64" i="3"/>
  <c r="J64" i="3"/>
  <c r="Q64" i="3"/>
  <c r="I64" i="3"/>
  <c r="F64" i="3"/>
  <c r="K64" i="3"/>
  <c r="U68" i="3"/>
  <c r="T68" i="3"/>
  <c r="V68" i="3"/>
  <c r="S68" i="3"/>
  <c r="R68" i="3"/>
  <c r="M68" i="3"/>
  <c r="H68" i="3"/>
  <c r="O68" i="3"/>
  <c r="L68" i="3"/>
  <c r="G68" i="3"/>
  <c r="Q68" i="3"/>
  <c r="P68" i="3"/>
  <c r="E68" i="3"/>
  <c r="I68" i="3"/>
  <c r="N68" i="3"/>
  <c r="K68" i="3"/>
  <c r="F68" i="3"/>
  <c r="U2" i="3"/>
  <c r="T2" i="3"/>
  <c r="V2" i="3"/>
  <c r="R2" i="3"/>
  <c r="M2" i="3"/>
  <c r="S2" i="3"/>
  <c r="H2" i="3"/>
  <c r="P2" i="3"/>
  <c r="Q2" i="3"/>
  <c r="N2" i="3"/>
  <c r="G2" i="3"/>
  <c r="L2" i="3"/>
  <c r="O2" i="3"/>
  <c r="E2" i="3"/>
  <c r="K2" i="3"/>
  <c r="J2" i="3"/>
  <c r="I2" i="3"/>
  <c r="F2" i="3"/>
  <c r="U48" i="3"/>
  <c r="T48" i="3"/>
  <c r="V48" i="3"/>
  <c r="S48" i="3"/>
  <c r="R48" i="3"/>
  <c r="M48" i="3"/>
  <c r="P48" i="3"/>
  <c r="H48" i="3"/>
  <c r="Q48" i="3"/>
  <c r="O48" i="3"/>
  <c r="G48" i="3"/>
  <c r="E48" i="3"/>
  <c r="I48" i="3"/>
  <c r="N48" i="3"/>
  <c r="F48" i="3"/>
  <c r="L48" i="3"/>
  <c r="K48" i="3"/>
  <c r="U34" i="3"/>
  <c r="T34" i="3"/>
  <c r="V34" i="3"/>
  <c r="R34" i="3"/>
  <c r="M34" i="3"/>
  <c r="O34" i="3"/>
  <c r="L34" i="3"/>
  <c r="H34" i="3"/>
  <c r="N34" i="3"/>
  <c r="G34" i="3"/>
  <c r="S34" i="3"/>
  <c r="P34" i="3"/>
  <c r="E34" i="3"/>
  <c r="Q34" i="3"/>
  <c r="K34" i="3"/>
  <c r="J34" i="3"/>
  <c r="I34" i="3"/>
  <c r="F34" i="3"/>
  <c r="U40" i="3"/>
  <c r="T40" i="3"/>
  <c r="V40" i="3"/>
  <c r="N40" i="3"/>
  <c r="S40" i="3"/>
  <c r="R40" i="3"/>
  <c r="M40" i="3"/>
  <c r="H40" i="3"/>
  <c r="J40" i="3"/>
  <c r="P40" i="3"/>
  <c r="L40" i="3"/>
  <c r="G40" i="3"/>
  <c r="Q40" i="3"/>
  <c r="O40" i="3"/>
  <c r="E40" i="3"/>
  <c r="K40" i="3"/>
  <c r="I40" i="3"/>
  <c r="F40" i="3"/>
  <c r="U102" i="3"/>
  <c r="T102" i="3"/>
  <c r="V102" i="3"/>
  <c r="S102" i="3"/>
  <c r="N102" i="3"/>
  <c r="R102" i="3"/>
  <c r="M102" i="3"/>
  <c r="P102" i="3"/>
  <c r="H102" i="3"/>
  <c r="J102" i="3"/>
  <c r="O102" i="3"/>
  <c r="Q102" i="3"/>
  <c r="G102" i="3"/>
  <c r="L102" i="3"/>
  <c r="E102" i="3"/>
  <c r="F102" i="3"/>
  <c r="I102" i="3"/>
  <c r="K102" i="3"/>
  <c r="U42" i="3"/>
  <c r="T42" i="3"/>
  <c r="V42" i="3"/>
  <c r="N42" i="3"/>
  <c r="M42" i="3"/>
  <c r="R42" i="3"/>
  <c r="S42" i="3"/>
  <c r="O42" i="3"/>
  <c r="H42" i="3"/>
  <c r="L42" i="3"/>
  <c r="J42" i="3"/>
  <c r="Q42" i="3"/>
  <c r="G42" i="3"/>
  <c r="E42" i="3"/>
  <c r="I42" i="3"/>
  <c r="K42" i="3"/>
  <c r="F42" i="3"/>
  <c r="P42" i="3"/>
  <c r="D42" i="3"/>
  <c r="F11" i="3"/>
  <c r="M58" i="3"/>
  <c r="T50" i="3"/>
  <c r="V50" i="3"/>
  <c r="S50" i="3"/>
  <c r="R50" i="3"/>
  <c r="M50" i="3"/>
  <c r="O50" i="3"/>
  <c r="Q50" i="3"/>
  <c r="U50" i="3"/>
  <c r="N50" i="3"/>
  <c r="I50" i="3"/>
  <c r="K50" i="3"/>
  <c r="H50" i="3"/>
  <c r="P50" i="3"/>
  <c r="G50" i="3"/>
  <c r="J50" i="3"/>
  <c r="F50" i="3"/>
  <c r="L50" i="3"/>
  <c r="C50" i="3"/>
  <c r="E50" i="3"/>
  <c r="T92" i="3"/>
  <c r="V92" i="3"/>
  <c r="S92" i="3"/>
  <c r="U92" i="3"/>
  <c r="R92" i="3"/>
  <c r="Q92" i="3"/>
  <c r="L92" i="3"/>
  <c r="N92" i="3"/>
  <c r="G92" i="3"/>
  <c r="M92" i="3"/>
  <c r="K92" i="3"/>
  <c r="O92" i="3"/>
  <c r="P92" i="3"/>
  <c r="D92" i="3"/>
  <c r="H92" i="3"/>
  <c r="J92" i="3"/>
  <c r="F92" i="3"/>
  <c r="I92" i="3"/>
  <c r="E92" i="3"/>
  <c r="D69" i="3"/>
  <c r="H114" i="3"/>
  <c r="I86" i="3"/>
  <c r="J48" i="3"/>
  <c r="E125" i="3"/>
  <c r="E114" i="3"/>
  <c r="O126" i="3"/>
  <c r="U123" i="3"/>
  <c r="T123" i="3"/>
  <c r="V123" i="3"/>
  <c r="P123" i="3"/>
  <c r="S123" i="3"/>
  <c r="R123" i="3"/>
  <c r="M123" i="3"/>
  <c r="O123" i="3"/>
  <c r="Q123" i="3"/>
  <c r="L123" i="3"/>
  <c r="J123" i="3"/>
  <c r="I123" i="3"/>
  <c r="N123" i="3"/>
  <c r="H123" i="3"/>
  <c r="G123" i="3"/>
  <c r="K123" i="3"/>
  <c r="C123" i="3"/>
  <c r="U99" i="3"/>
  <c r="T99" i="3"/>
  <c r="V99" i="3"/>
  <c r="P99" i="3"/>
  <c r="R99" i="3"/>
  <c r="M99" i="3"/>
  <c r="S99" i="3"/>
  <c r="O99" i="3"/>
  <c r="Q99" i="3"/>
  <c r="L99" i="3"/>
  <c r="J99" i="3"/>
  <c r="N99" i="3"/>
  <c r="I99" i="3"/>
  <c r="K99" i="3"/>
  <c r="H99" i="3"/>
  <c r="F99" i="3"/>
  <c r="G99" i="3"/>
  <c r="C99" i="3"/>
  <c r="U113" i="3"/>
  <c r="T113" i="3"/>
  <c r="V113" i="3"/>
  <c r="S113" i="3"/>
  <c r="P113" i="3"/>
  <c r="R113" i="3"/>
  <c r="M113" i="3"/>
  <c r="O113" i="3"/>
  <c r="Q113" i="3"/>
  <c r="L113" i="3"/>
  <c r="J113" i="3"/>
  <c r="I113" i="3"/>
  <c r="N113" i="3"/>
  <c r="K113" i="3"/>
  <c r="F113" i="3"/>
  <c r="H113" i="3"/>
  <c r="C113" i="3"/>
  <c r="U93" i="3"/>
  <c r="T93" i="3"/>
  <c r="V93" i="3"/>
  <c r="P93" i="3"/>
  <c r="R93" i="3"/>
  <c r="M93" i="3"/>
  <c r="S93" i="3"/>
  <c r="O93" i="3"/>
  <c r="Q93" i="3"/>
  <c r="L93" i="3"/>
  <c r="J93" i="3"/>
  <c r="N93" i="3"/>
  <c r="I93" i="3"/>
  <c r="H93" i="3"/>
  <c r="G93" i="3"/>
  <c r="F93" i="3"/>
  <c r="K93" i="3"/>
  <c r="C93" i="3"/>
  <c r="U23" i="3"/>
  <c r="T23" i="3"/>
  <c r="V23" i="3"/>
  <c r="S23" i="3"/>
  <c r="P23" i="3"/>
  <c r="R23" i="3"/>
  <c r="M23" i="3"/>
  <c r="O23" i="3"/>
  <c r="Q23" i="3"/>
  <c r="L23" i="3"/>
  <c r="J23" i="3"/>
  <c r="I23" i="3"/>
  <c r="N23" i="3"/>
  <c r="K23" i="3"/>
  <c r="F23" i="3"/>
  <c r="H23" i="3"/>
  <c r="C23" i="3"/>
  <c r="G23" i="3"/>
  <c r="U70" i="3"/>
  <c r="T70" i="3"/>
  <c r="V70" i="3"/>
  <c r="P70" i="3"/>
  <c r="R70" i="3"/>
  <c r="M70" i="3"/>
  <c r="O70" i="3"/>
  <c r="S70" i="3"/>
  <c r="Q70" i="3"/>
  <c r="L70" i="3"/>
  <c r="J70" i="3"/>
  <c r="N70" i="3"/>
  <c r="I70" i="3"/>
  <c r="K70" i="3"/>
  <c r="H70" i="3"/>
  <c r="G70" i="3"/>
  <c r="D70" i="3"/>
  <c r="F70" i="3"/>
  <c r="C70" i="3"/>
  <c r="U107" i="3"/>
  <c r="T107" i="3"/>
  <c r="V107" i="3"/>
  <c r="P107" i="3"/>
  <c r="S107" i="3"/>
  <c r="R107" i="3"/>
  <c r="M107" i="3"/>
  <c r="O107" i="3"/>
  <c r="Q107" i="3"/>
  <c r="L107" i="3"/>
  <c r="J107" i="3"/>
  <c r="I107" i="3"/>
  <c r="N107" i="3"/>
  <c r="D107" i="3"/>
  <c r="F107" i="3"/>
  <c r="H107" i="3"/>
  <c r="G107" i="3"/>
  <c r="K107" i="3"/>
  <c r="C107" i="3"/>
  <c r="U46" i="3"/>
  <c r="T46" i="3"/>
  <c r="V46" i="3"/>
  <c r="P46" i="3"/>
  <c r="R46" i="3"/>
  <c r="M46" i="3"/>
  <c r="O46" i="3"/>
  <c r="Q46" i="3"/>
  <c r="S46" i="3"/>
  <c r="L46" i="3"/>
  <c r="J46" i="3"/>
  <c r="N46" i="3"/>
  <c r="I46" i="3"/>
  <c r="F46" i="3"/>
  <c r="G46" i="3"/>
  <c r="D46" i="3"/>
  <c r="K46" i="3"/>
  <c r="C46" i="3"/>
  <c r="U19" i="3"/>
  <c r="T19" i="3"/>
  <c r="V19" i="3"/>
  <c r="P19" i="3"/>
  <c r="R19" i="3"/>
  <c r="S19" i="3"/>
  <c r="M19" i="3"/>
  <c r="O19" i="3"/>
  <c r="Q19" i="3"/>
  <c r="L19" i="3"/>
  <c r="J19" i="3"/>
  <c r="I19" i="3"/>
  <c r="F19" i="3"/>
  <c r="N19" i="3"/>
  <c r="K19" i="3"/>
  <c r="D19" i="3"/>
  <c r="H19" i="3"/>
  <c r="G19" i="3"/>
  <c r="C19" i="3"/>
  <c r="U26" i="3"/>
  <c r="T26" i="3"/>
  <c r="V26" i="3"/>
  <c r="S26" i="3"/>
  <c r="P26" i="3"/>
  <c r="M26" i="3"/>
  <c r="R26" i="3"/>
  <c r="O26" i="3"/>
  <c r="Q26" i="3"/>
  <c r="L26" i="3"/>
  <c r="J26" i="3"/>
  <c r="N26" i="3"/>
  <c r="I26" i="3"/>
  <c r="F26" i="3"/>
  <c r="D26" i="3"/>
  <c r="K26" i="3"/>
  <c r="C26" i="3"/>
  <c r="G26" i="3"/>
  <c r="H26" i="3"/>
  <c r="U6" i="3"/>
  <c r="T6" i="3"/>
  <c r="V6" i="3"/>
  <c r="P6" i="3"/>
  <c r="M6" i="3"/>
  <c r="O6" i="3"/>
  <c r="R6" i="3"/>
  <c r="S6" i="3"/>
  <c r="Q6" i="3"/>
  <c r="L6" i="3"/>
  <c r="N6" i="3"/>
  <c r="J6" i="3"/>
  <c r="I6" i="3"/>
  <c r="K6" i="3"/>
  <c r="F6" i="3"/>
  <c r="D6" i="3"/>
  <c r="H6" i="3"/>
  <c r="G6" i="3"/>
  <c r="C6" i="3"/>
  <c r="D104" i="3"/>
  <c r="D50" i="3"/>
  <c r="C125" i="3"/>
  <c r="C114" i="3"/>
  <c r="C14" i="3"/>
  <c r="C17" i="3"/>
  <c r="C11" i="3"/>
  <c r="C39" i="3"/>
  <c r="E23" i="3"/>
  <c r="H59" i="3"/>
  <c r="I62" i="3"/>
  <c r="P90" i="3"/>
  <c r="V120" i="3"/>
  <c r="U120" i="3"/>
  <c r="S120" i="3"/>
  <c r="O120" i="3"/>
  <c r="Q120" i="3"/>
  <c r="T120" i="3"/>
  <c r="N120" i="3"/>
  <c r="P120" i="3"/>
  <c r="R120" i="3"/>
  <c r="K120" i="3"/>
  <c r="H120" i="3"/>
  <c r="J120" i="3"/>
  <c r="V74" i="3"/>
  <c r="U74" i="3"/>
  <c r="T74" i="3"/>
  <c r="O74" i="3"/>
  <c r="Q74" i="3"/>
  <c r="S74" i="3"/>
  <c r="N74" i="3"/>
  <c r="P74" i="3"/>
  <c r="G74" i="3"/>
  <c r="R74" i="3"/>
  <c r="M74" i="3"/>
  <c r="L74" i="3"/>
  <c r="K74" i="3"/>
  <c r="H74" i="3"/>
  <c r="J74" i="3"/>
  <c r="V76" i="3"/>
  <c r="U76" i="3"/>
  <c r="O76" i="3"/>
  <c r="Q76" i="3"/>
  <c r="N76" i="3"/>
  <c r="P76" i="3"/>
  <c r="G76" i="3"/>
  <c r="K76" i="3"/>
  <c r="T76" i="3"/>
  <c r="L76" i="3"/>
  <c r="H76" i="3"/>
  <c r="J76" i="3"/>
  <c r="V66" i="3"/>
  <c r="U66" i="3"/>
  <c r="O66" i="3"/>
  <c r="S66" i="3"/>
  <c r="Q66" i="3"/>
  <c r="T66" i="3"/>
  <c r="N66" i="3"/>
  <c r="P66" i="3"/>
  <c r="G66" i="3"/>
  <c r="M66" i="3"/>
  <c r="K66" i="3"/>
  <c r="H66" i="3"/>
  <c r="R66" i="3"/>
  <c r="L66" i="3"/>
  <c r="J66" i="3"/>
  <c r="V78" i="3"/>
  <c r="U78" i="3"/>
  <c r="S78" i="3"/>
  <c r="T78" i="3"/>
  <c r="O78" i="3"/>
  <c r="Q78" i="3"/>
  <c r="N78" i="3"/>
  <c r="P78" i="3"/>
  <c r="L78" i="3"/>
  <c r="G78" i="3"/>
  <c r="K78" i="3"/>
  <c r="R78" i="3"/>
  <c r="H78" i="3"/>
  <c r="J78" i="3"/>
  <c r="V47" i="3"/>
  <c r="U47" i="3"/>
  <c r="T47" i="3"/>
  <c r="O47" i="3"/>
  <c r="Q47" i="3"/>
  <c r="S47" i="3"/>
  <c r="N47" i="3"/>
  <c r="P47" i="3"/>
  <c r="G47" i="3"/>
  <c r="L47" i="3"/>
  <c r="M47" i="3"/>
  <c r="K47" i="3"/>
  <c r="R47" i="3"/>
  <c r="H47" i="3"/>
  <c r="J47" i="3"/>
  <c r="V77" i="3"/>
  <c r="U77" i="3"/>
  <c r="R77" i="3"/>
  <c r="S77" i="3"/>
  <c r="O77" i="3"/>
  <c r="Q77" i="3"/>
  <c r="N77" i="3"/>
  <c r="T77" i="3"/>
  <c r="P77" i="3"/>
  <c r="G77" i="3"/>
  <c r="K77" i="3"/>
  <c r="L77" i="3"/>
  <c r="H77" i="3"/>
  <c r="J77" i="3"/>
  <c r="V5" i="3"/>
  <c r="U5" i="3"/>
  <c r="R5" i="3"/>
  <c r="O5" i="3"/>
  <c r="Q5" i="3"/>
  <c r="T5" i="3"/>
  <c r="N5" i="3"/>
  <c r="S5" i="3"/>
  <c r="P5" i="3"/>
  <c r="G5" i="3"/>
  <c r="M5" i="3"/>
  <c r="K5" i="3"/>
  <c r="H5" i="3"/>
  <c r="L5" i="3"/>
  <c r="J5" i="3"/>
  <c r="T24" i="3"/>
  <c r="V24" i="3"/>
  <c r="U24" i="3"/>
  <c r="R24" i="3"/>
  <c r="O24" i="3"/>
  <c r="S24" i="3"/>
  <c r="Q24" i="3"/>
  <c r="N24" i="3"/>
  <c r="P24" i="3"/>
  <c r="G24" i="3"/>
  <c r="L24" i="3"/>
  <c r="K24" i="3"/>
  <c r="H24" i="3"/>
  <c r="J24" i="3"/>
  <c r="T33" i="3"/>
  <c r="V33" i="3"/>
  <c r="U33" i="3"/>
  <c r="S33" i="3"/>
  <c r="R33" i="3"/>
  <c r="O33" i="3"/>
  <c r="Q33" i="3"/>
  <c r="L33" i="3"/>
  <c r="N33" i="3"/>
  <c r="P33" i="3"/>
  <c r="G33" i="3"/>
  <c r="M33" i="3"/>
  <c r="K33" i="3"/>
  <c r="H33" i="3"/>
  <c r="J33" i="3"/>
  <c r="C124" i="3"/>
  <c r="C51" i="3"/>
  <c r="C96" i="3"/>
  <c r="C75" i="3"/>
  <c r="C3" i="3"/>
  <c r="C82" i="3"/>
  <c r="C112" i="3"/>
  <c r="C53" i="3"/>
  <c r="C57" i="3"/>
  <c r="C30" i="3"/>
  <c r="C13" i="3"/>
  <c r="D118" i="3"/>
  <c r="D73" i="3"/>
  <c r="D7" i="3"/>
  <c r="D20" i="3"/>
  <c r="E122" i="3"/>
  <c r="E116" i="3"/>
  <c r="E108" i="3"/>
  <c r="E80" i="3"/>
  <c r="E65" i="3"/>
  <c r="E91" i="3"/>
  <c r="E31" i="3"/>
  <c r="E71" i="3"/>
  <c r="E10" i="3"/>
  <c r="E45" i="3"/>
  <c r="F57" i="3"/>
  <c r="G118" i="3"/>
  <c r="G45" i="3"/>
  <c r="H118" i="3"/>
  <c r="H108" i="3"/>
  <c r="H63" i="3"/>
  <c r="I105" i="3"/>
  <c r="I83" i="3"/>
  <c r="I109" i="3"/>
  <c r="I87" i="3"/>
  <c r="I25" i="3"/>
  <c r="M118" i="3"/>
  <c r="V119" i="3"/>
  <c r="U119" i="3"/>
  <c r="S119" i="3"/>
  <c r="O119" i="3"/>
  <c r="T119" i="3"/>
  <c r="N119" i="3"/>
  <c r="L119" i="3"/>
  <c r="I119" i="3"/>
  <c r="R119" i="3"/>
  <c r="K119" i="3"/>
  <c r="H119" i="3"/>
  <c r="Q119" i="3"/>
  <c r="P119" i="3"/>
  <c r="M119" i="3"/>
  <c r="V110" i="3"/>
  <c r="U110" i="3"/>
  <c r="T110" i="3"/>
  <c r="O110" i="3"/>
  <c r="S110" i="3"/>
  <c r="N110" i="3"/>
  <c r="R110" i="3"/>
  <c r="I110" i="3"/>
  <c r="M110" i="3"/>
  <c r="L110" i="3"/>
  <c r="K110" i="3"/>
  <c r="Q110" i="3"/>
  <c r="P110" i="3"/>
  <c r="H110" i="3"/>
  <c r="V94" i="3"/>
  <c r="U94" i="3"/>
  <c r="O94" i="3"/>
  <c r="L94" i="3"/>
  <c r="N94" i="3"/>
  <c r="T94" i="3"/>
  <c r="S94" i="3"/>
  <c r="Q94" i="3"/>
  <c r="P94" i="3"/>
  <c r="I94" i="3"/>
  <c r="K94" i="3"/>
  <c r="H94" i="3"/>
  <c r="M94" i="3"/>
  <c r="V85" i="3"/>
  <c r="U85" i="3"/>
  <c r="O85" i="3"/>
  <c r="S85" i="3"/>
  <c r="L85" i="3"/>
  <c r="T85" i="3"/>
  <c r="N85" i="3"/>
  <c r="I85" i="3"/>
  <c r="M85" i="3"/>
  <c r="K85" i="3"/>
  <c r="H85" i="3"/>
  <c r="R85" i="3"/>
  <c r="P85" i="3"/>
  <c r="V103" i="3"/>
  <c r="U103" i="3"/>
  <c r="T103" i="3"/>
  <c r="O103" i="3"/>
  <c r="L103" i="3"/>
  <c r="N103" i="3"/>
  <c r="I103" i="3"/>
  <c r="K103" i="3"/>
  <c r="P103" i="3"/>
  <c r="R103" i="3"/>
  <c r="H103" i="3"/>
  <c r="Q103" i="3"/>
  <c r="S103" i="3"/>
  <c r="M103" i="3"/>
  <c r="V49" i="3"/>
  <c r="U49" i="3"/>
  <c r="O49" i="3"/>
  <c r="L49" i="3"/>
  <c r="S49" i="3"/>
  <c r="N49" i="3"/>
  <c r="P49" i="3"/>
  <c r="I49" i="3"/>
  <c r="M49" i="3"/>
  <c r="K49" i="3"/>
  <c r="R49" i="3"/>
  <c r="Q49" i="3"/>
  <c r="T49" i="3"/>
  <c r="H49" i="3"/>
  <c r="V89" i="3"/>
  <c r="U89" i="3"/>
  <c r="S89" i="3"/>
  <c r="O89" i="3"/>
  <c r="L89" i="3"/>
  <c r="N89" i="3"/>
  <c r="T89" i="3"/>
  <c r="Q89" i="3"/>
  <c r="I89" i="3"/>
  <c r="R89" i="3"/>
  <c r="K89" i="3"/>
  <c r="H89" i="3"/>
  <c r="P89" i="3"/>
  <c r="M89" i="3"/>
  <c r="V15" i="3"/>
  <c r="U15" i="3"/>
  <c r="O15" i="3"/>
  <c r="T15" i="3"/>
  <c r="L15" i="3"/>
  <c r="N15" i="3"/>
  <c r="S15" i="3"/>
  <c r="I15" i="3"/>
  <c r="R15" i="3"/>
  <c r="M15" i="3"/>
  <c r="K15" i="3"/>
  <c r="P15" i="3"/>
  <c r="H15" i="3"/>
  <c r="T55" i="3"/>
  <c r="V55" i="3"/>
  <c r="S55" i="3"/>
  <c r="U55" i="3"/>
  <c r="O55" i="3"/>
  <c r="Q55" i="3"/>
  <c r="L55" i="3"/>
  <c r="N55" i="3"/>
  <c r="P55" i="3"/>
  <c r="R55" i="3"/>
  <c r="I55" i="3"/>
  <c r="K55" i="3"/>
  <c r="H55" i="3"/>
  <c r="M55" i="3"/>
  <c r="T22" i="3"/>
  <c r="V22" i="3"/>
  <c r="S22" i="3"/>
  <c r="U22" i="3"/>
  <c r="R22" i="3"/>
  <c r="O22" i="3"/>
  <c r="Q22" i="3"/>
  <c r="L22" i="3"/>
  <c r="N22" i="3"/>
  <c r="P22" i="3"/>
  <c r="K22" i="3"/>
  <c r="I22" i="3"/>
  <c r="M22" i="3"/>
  <c r="H22" i="3"/>
  <c r="D105" i="3"/>
  <c r="D109" i="3"/>
  <c r="D27" i="3"/>
  <c r="D43" i="3"/>
  <c r="F10" i="3"/>
  <c r="F43" i="3"/>
  <c r="G94" i="3"/>
  <c r="G65" i="3"/>
  <c r="G112" i="3"/>
  <c r="G7" i="3"/>
  <c r="H45" i="3"/>
  <c r="J55" i="3"/>
  <c r="L108" i="3"/>
  <c r="L31" i="3"/>
  <c r="N124" i="3"/>
  <c r="T118" i="3"/>
  <c r="V118" i="3"/>
  <c r="S118" i="3"/>
  <c r="U118" i="3"/>
  <c r="Q118" i="3"/>
  <c r="N118" i="3"/>
  <c r="P118" i="3"/>
  <c r="R118" i="3"/>
  <c r="L118" i="3"/>
  <c r="I118" i="3"/>
  <c r="J118" i="3"/>
  <c r="O118" i="3"/>
  <c r="T12" i="3"/>
  <c r="V12" i="3"/>
  <c r="S12" i="3"/>
  <c r="U12" i="3"/>
  <c r="Q12" i="3"/>
  <c r="N12" i="3"/>
  <c r="P12" i="3"/>
  <c r="R12" i="3"/>
  <c r="I12" i="3"/>
  <c r="M12" i="3"/>
  <c r="O12" i="3"/>
  <c r="J12" i="3"/>
  <c r="T73" i="3"/>
  <c r="V73" i="3"/>
  <c r="S73" i="3"/>
  <c r="U73" i="3"/>
  <c r="Q73" i="3"/>
  <c r="N73" i="3"/>
  <c r="P73" i="3"/>
  <c r="R73" i="3"/>
  <c r="I73" i="3"/>
  <c r="L73" i="3"/>
  <c r="J73" i="3"/>
  <c r="T98" i="3"/>
  <c r="V98" i="3"/>
  <c r="S98" i="3"/>
  <c r="U98" i="3"/>
  <c r="Q98" i="3"/>
  <c r="N98" i="3"/>
  <c r="P98" i="3"/>
  <c r="R98" i="3"/>
  <c r="I98" i="3"/>
  <c r="M98" i="3"/>
  <c r="O98" i="3"/>
  <c r="J98" i="3"/>
  <c r="T56" i="3"/>
  <c r="V56" i="3"/>
  <c r="S56" i="3"/>
  <c r="U56" i="3"/>
  <c r="Q56" i="3"/>
  <c r="N56" i="3"/>
  <c r="P56" i="3"/>
  <c r="R56" i="3"/>
  <c r="O56" i="3"/>
  <c r="I56" i="3"/>
  <c r="J56" i="3"/>
  <c r="T79" i="3"/>
  <c r="V79" i="3"/>
  <c r="S79" i="3"/>
  <c r="U79" i="3"/>
  <c r="O79" i="3"/>
  <c r="Q79" i="3"/>
  <c r="N79" i="3"/>
  <c r="P79" i="3"/>
  <c r="R79" i="3"/>
  <c r="I79" i="3"/>
  <c r="M79" i="3"/>
  <c r="J79" i="3"/>
  <c r="T29" i="3"/>
  <c r="V29" i="3"/>
  <c r="S29" i="3"/>
  <c r="U29" i="3"/>
  <c r="O29" i="3"/>
  <c r="Q29" i="3"/>
  <c r="N29" i="3"/>
  <c r="P29" i="3"/>
  <c r="R29" i="3"/>
  <c r="I29" i="3"/>
  <c r="L29" i="3"/>
  <c r="J29" i="3"/>
  <c r="T7" i="3"/>
  <c r="V7" i="3"/>
  <c r="S7" i="3"/>
  <c r="U7" i="3"/>
  <c r="O7" i="3"/>
  <c r="Q7" i="3"/>
  <c r="N7" i="3"/>
  <c r="P7" i="3"/>
  <c r="R7" i="3"/>
  <c r="I7" i="3"/>
  <c r="M7" i="3"/>
  <c r="J7" i="3"/>
  <c r="T8" i="3"/>
  <c r="V8" i="3"/>
  <c r="S8" i="3"/>
  <c r="U8" i="3"/>
  <c r="R8" i="3"/>
  <c r="O8" i="3"/>
  <c r="Q8" i="3"/>
  <c r="N8" i="3"/>
  <c r="P8" i="3"/>
  <c r="L8" i="3"/>
  <c r="I8" i="3"/>
  <c r="J8" i="3"/>
  <c r="M8" i="3"/>
  <c r="T20" i="3"/>
  <c r="V20" i="3"/>
  <c r="S20" i="3"/>
  <c r="U20" i="3"/>
  <c r="R20" i="3"/>
  <c r="O20" i="3"/>
  <c r="Q20" i="3"/>
  <c r="N20" i="3"/>
  <c r="P20" i="3"/>
  <c r="I20" i="3"/>
  <c r="M20" i="3"/>
  <c r="K20" i="3"/>
  <c r="L20" i="3"/>
  <c r="J20" i="3"/>
  <c r="C122" i="3"/>
  <c r="C116" i="3"/>
  <c r="C108" i="3"/>
  <c r="C80" i="3"/>
  <c r="C65" i="3"/>
  <c r="C91" i="3"/>
  <c r="C31" i="3"/>
  <c r="C71" i="3"/>
  <c r="C10" i="3"/>
  <c r="C45" i="3"/>
  <c r="F24" i="3"/>
  <c r="G51" i="3"/>
  <c r="G73" i="3"/>
  <c r="G22" i="3"/>
  <c r="H73" i="3"/>
  <c r="H65" i="3"/>
  <c r="J119" i="3"/>
  <c r="J94" i="3"/>
  <c r="J103" i="3"/>
  <c r="J89" i="3"/>
  <c r="K98" i="3"/>
  <c r="K29" i="3"/>
  <c r="M76" i="3"/>
  <c r="V105" i="3"/>
  <c r="U105" i="3"/>
  <c r="Q105" i="3"/>
  <c r="T105" i="3"/>
  <c r="N105" i="3"/>
  <c r="P105" i="3"/>
  <c r="R105" i="3"/>
  <c r="M105" i="3"/>
  <c r="K105" i="3"/>
  <c r="J105" i="3"/>
  <c r="O105" i="3"/>
  <c r="G105" i="3"/>
  <c r="V81" i="3"/>
  <c r="U81" i="3"/>
  <c r="T81" i="3"/>
  <c r="Q81" i="3"/>
  <c r="S81" i="3"/>
  <c r="N81" i="3"/>
  <c r="P81" i="3"/>
  <c r="R81" i="3"/>
  <c r="M81" i="3"/>
  <c r="L81" i="3"/>
  <c r="K81" i="3"/>
  <c r="O81" i="3"/>
  <c r="J81" i="3"/>
  <c r="G81" i="3"/>
  <c r="V83" i="3"/>
  <c r="S83" i="3"/>
  <c r="U83" i="3"/>
  <c r="Q83" i="3"/>
  <c r="N83" i="3"/>
  <c r="P83" i="3"/>
  <c r="T83" i="3"/>
  <c r="R83" i="3"/>
  <c r="M83" i="3"/>
  <c r="K83" i="3"/>
  <c r="L83" i="3"/>
  <c r="J83" i="3"/>
  <c r="O83" i="3"/>
  <c r="G83" i="3"/>
  <c r="V38" i="3"/>
  <c r="S38" i="3"/>
  <c r="U38" i="3"/>
  <c r="Q38" i="3"/>
  <c r="T38" i="3"/>
  <c r="N38" i="3"/>
  <c r="P38" i="3"/>
  <c r="R38" i="3"/>
  <c r="M38" i="3"/>
  <c r="K38" i="3"/>
  <c r="O38" i="3"/>
  <c r="J38" i="3"/>
  <c r="L38" i="3"/>
  <c r="G38" i="3"/>
  <c r="V109" i="3"/>
  <c r="S109" i="3"/>
  <c r="U109" i="3"/>
  <c r="T109" i="3"/>
  <c r="Q109" i="3"/>
  <c r="N109" i="3"/>
  <c r="P109" i="3"/>
  <c r="R109" i="3"/>
  <c r="M109" i="3"/>
  <c r="K109" i="3"/>
  <c r="J109" i="3"/>
  <c r="G109" i="3"/>
  <c r="V63" i="3"/>
  <c r="S63" i="3"/>
  <c r="U63" i="3"/>
  <c r="Q63" i="3"/>
  <c r="N63" i="3"/>
  <c r="P63" i="3"/>
  <c r="R63" i="3"/>
  <c r="T63" i="3"/>
  <c r="M63" i="3"/>
  <c r="L63" i="3"/>
  <c r="K63" i="3"/>
  <c r="J63" i="3"/>
  <c r="O63" i="3"/>
  <c r="G63" i="3"/>
  <c r="V87" i="3"/>
  <c r="S87" i="3"/>
  <c r="U87" i="3"/>
  <c r="Q87" i="3"/>
  <c r="N87" i="3"/>
  <c r="T87" i="3"/>
  <c r="P87" i="3"/>
  <c r="R87" i="3"/>
  <c r="M87" i="3"/>
  <c r="K87" i="3"/>
  <c r="O87" i="3"/>
  <c r="L87" i="3"/>
  <c r="J87" i="3"/>
  <c r="G87" i="3"/>
  <c r="V27" i="3"/>
  <c r="S27" i="3"/>
  <c r="U27" i="3"/>
  <c r="Q27" i="3"/>
  <c r="T27" i="3"/>
  <c r="N27" i="3"/>
  <c r="P27" i="3"/>
  <c r="R27" i="3"/>
  <c r="M27" i="3"/>
  <c r="K27" i="3"/>
  <c r="J27" i="3"/>
  <c r="L27" i="3"/>
  <c r="G27" i="3"/>
  <c r="V25" i="3"/>
  <c r="S25" i="3"/>
  <c r="U25" i="3"/>
  <c r="Q25" i="3"/>
  <c r="T25" i="3"/>
  <c r="L25" i="3"/>
  <c r="N25" i="3"/>
  <c r="P25" i="3"/>
  <c r="R25" i="3"/>
  <c r="M25" i="3"/>
  <c r="K25" i="3"/>
  <c r="J25" i="3"/>
  <c r="O25" i="3"/>
  <c r="G25" i="3"/>
  <c r="V43" i="3"/>
  <c r="S43" i="3"/>
  <c r="U43" i="3"/>
  <c r="R43" i="3"/>
  <c r="T43" i="3"/>
  <c r="Q43" i="3"/>
  <c r="L43" i="3"/>
  <c r="N43" i="3"/>
  <c r="P43" i="3"/>
  <c r="M43" i="3"/>
  <c r="O43" i="3"/>
  <c r="H43" i="3"/>
  <c r="J43" i="3"/>
  <c r="G43" i="3"/>
  <c r="E120" i="3"/>
  <c r="E74" i="3"/>
  <c r="E76" i="3"/>
  <c r="E66" i="3"/>
  <c r="E78" i="3"/>
  <c r="E47" i="3"/>
  <c r="E77" i="3"/>
  <c r="E5" i="3"/>
  <c r="E24" i="3"/>
  <c r="E33" i="3"/>
  <c r="F124" i="3"/>
  <c r="F51" i="3"/>
  <c r="F96" i="3"/>
  <c r="F75" i="3"/>
  <c r="F3" i="3"/>
  <c r="F82" i="3"/>
  <c r="F53" i="3"/>
  <c r="F55" i="3"/>
  <c r="G103" i="3"/>
  <c r="G31" i="3"/>
  <c r="G20" i="3"/>
  <c r="H83" i="3"/>
  <c r="H20" i="3"/>
  <c r="I116" i="3"/>
  <c r="I80" i="3"/>
  <c r="I91" i="3"/>
  <c r="I71" i="3"/>
  <c r="I45" i="3"/>
  <c r="L80" i="3"/>
  <c r="L71" i="3"/>
  <c r="M73" i="3"/>
  <c r="Q85" i="3"/>
  <c r="F8" i="3"/>
  <c r="F13" i="3"/>
  <c r="G116" i="3"/>
  <c r="G75" i="3"/>
  <c r="G56" i="3"/>
  <c r="H56" i="3"/>
  <c r="H31" i="3"/>
  <c r="O27" i="3"/>
  <c r="H116" i="3"/>
  <c r="H109" i="3"/>
  <c r="I74" i="3"/>
  <c r="I66" i="3"/>
  <c r="I47" i="3"/>
  <c r="I5" i="3"/>
  <c r="I33" i="3"/>
  <c r="J82" i="3"/>
  <c r="L98" i="3"/>
  <c r="L7" i="3"/>
  <c r="M78" i="3"/>
  <c r="Q15" i="3"/>
  <c r="E63" i="3"/>
  <c r="E87" i="3"/>
  <c r="E27" i="3"/>
  <c r="E25" i="3"/>
  <c r="E43" i="3"/>
  <c r="F5" i="3"/>
  <c r="G110" i="3"/>
  <c r="G80" i="3"/>
  <c r="G29" i="3"/>
  <c r="H29" i="3"/>
  <c r="H10" i="3"/>
  <c r="I81" i="3"/>
  <c r="I38" i="3"/>
  <c r="I63" i="3"/>
  <c r="I27" i="3"/>
  <c r="I43" i="3"/>
  <c r="J22" i="3"/>
  <c r="K12" i="3"/>
  <c r="K56" i="3"/>
  <c r="K7" i="3"/>
  <c r="L120" i="3"/>
  <c r="L65" i="3"/>
  <c r="L10" i="3"/>
  <c r="M56" i="3"/>
  <c r="R76" i="3"/>
  <c r="S124" i="3"/>
  <c r="U124" i="3"/>
  <c r="V124" i="3"/>
  <c r="P124" i="3"/>
  <c r="R124" i="3"/>
  <c r="M124" i="3"/>
  <c r="T124" i="3"/>
  <c r="O124" i="3"/>
  <c r="Q124" i="3"/>
  <c r="H124" i="3"/>
  <c r="L124" i="3"/>
  <c r="I124" i="3"/>
  <c r="K124" i="3"/>
  <c r="S51" i="3"/>
  <c r="U51" i="3"/>
  <c r="V51" i="3"/>
  <c r="P51" i="3"/>
  <c r="T51" i="3"/>
  <c r="R51" i="3"/>
  <c r="M51" i="3"/>
  <c r="O51" i="3"/>
  <c r="Q51" i="3"/>
  <c r="H51" i="3"/>
  <c r="N51" i="3"/>
  <c r="L51" i="3"/>
  <c r="I51" i="3"/>
  <c r="K51" i="3"/>
  <c r="S96" i="3"/>
  <c r="U96" i="3"/>
  <c r="V96" i="3"/>
  <c r="T96" i="3"/>
  <c r="P96" i="3"/>
  <c r="R96" i="3"/>
  <c r="M96" i="3"/>
  <c r="O96" i="3"/>
  <c r="Q96" i="3"/>
  <c r="H96" i="3"/>
  <c r="I96" i="3"/>
  <c r="L96" i="3"/>
  <c r="K96" i="3"/>
  <c r="S75" i="3"/>
  <c r="U75" i="3"/>
  <c r="V75" i="3"/>
  <c r="P75" i="3"/>
  <c r="R75" i="3"/>
  <c r="M75" i="3"/>
  <c r="T75" i="3"/>
  <c r="O75" i="3"/>
  <c r="Q75" i="3"/>
  <c r="L75" i="3"/>
  <c r="H75" i="3"/>
  <c r="N75" i="3"/>
  <c r="I75" i="3"/>
  <c r="K75" i="3"/>
  <c r="S3" i="3"/>
  <c r="U3" i="3"/>
  <c r="V3" i="3"/>
  <c r="P3" i="3"/>
  <c r="T3" i="3"/>
  <c r="R3" i="3"/>
  <c r="M3" i="3"/>
  <c r="O3" i="3"/>
  <c r="Q3" i="3"/>
  <c r="H3" i="3"/>
  <c r="L3" i="3"/>
  <c r="I3" i="3"/>
  <c r="K3" i="3"/>
  <c r="S82" i="3"/>
  <c r="U82" i="3"/>
  <c r="T82" i="3"/>
  <c r="V82" i="3"/>
  <c r="P82" i="3"/>
  <c r="R82" i="3"/>
  <c r="M82" i="3"/>
  <c r="O82" i="3"/>
  <c r="Q82" i="3"/>
  <c r="H82" i="3"/>
  <c r="N82" i="3"/>
  <c r="L82" i="3"/>
  <c r="I82" i="3"/>
  <c r="K82" i="3"/>
  <c r="S112" i="3"/>
  <c r="U112" i="3"/>
  <c r="T112" i="3"/>
  <c r="V112" i="3"/>
  <c r="P112" i="3"/>
  <c r="R112" i="3"/>
  <c r="M112" i="3"/>
  <c r="O112" i="3"/>
  <c r="Q112" i="3"/>
  <c r="H112" i="3"/>
  <c r="I112" i="3"/>
  <c r="L112" i="3"/>
  <c r="K112" i="3"/>
  <c r="S53" i="3"/>
  <c r="U53" i="3"/>
  <c r="T53" i="3"/>
  <c r="V53" i="3"/>
  <c r="P53" i="3"/>
  <c r="R53" i="3"/>
  <c r="M53" i="3"/>
  <c r="O53" i="3"/>
  <c r="Q53" i="3"/>
  <c r="L53" i="3"/>
  <c r="H53" i="3"/>
  <c r="N53" i="3"/>
  <c r="I53" i="3"/>
  <c r="K53" i="3"/>
  <c r="S57" i="3"/>
  <c r="U57" i="3"/>
  <c r="T57" i="3"/>
  <c r="V57" i="3"/>
  <c r="P57" i="3"/>
  <c r="R57" i="3"/>
  <c r="M57" i="3"/>
  <c r="O57" i="3"/>
  <c r="Q57" i="3"/>
  <c r="H57" i="3"/>
  <c r="L57" i="3"/>
  <c r="I57" i="3"/>
  <c r="K57" i="3"/>
  <c r="S30" i="3"/>
  <c r="U30" i="3"/>
  <c r="R30" i="3"/>
  <c r="T30" i="3"/>
  <c r="V30" i="3"/>
  <c r="P30" i="3"/>
  <c r="M30" i="3"/>
  <c r="O30" i="3"/>
  <c r="Q30" i="3"/>
  <c r="H30" i="3"/>
  <c r="N30" i="3"/>
  <c r="I30" i="3"/>
  <c r="K30" i="3"/>
  <c r="S13" i="3"/>
  <c r="U13" i="3"/>
  <c r="R13" i="3"/>
  <c r="T13" i="3"/>
  <c r="V13" i="3"/>
  <c r="P13" i="3"/>
  <c r="M13" i="3"/>
  <c r="O13" i="3"/>
  <c r="Q13" i="3"/>
  <c r="H13" i="3"/>
  <c r="N13" i="3"/>
  <c r="L13" i="3"/>
  <c r="I13" i="3"/>
  <c r="C118" i="3"/>
  <c r="C12" i="3"/>
  <c r="C73" i="3"/>
  <c r="C98" i="3"/>
  <c r="C56" i="3"/>
  <c r="C79" i="3"/>
  <c r="C29" i="3"/>
  <c r="C7" i="3"/>
  <c r="C8" i="3"/>
  <c r="C20" i="3"/>
  <c r="D80" i="3"/>
  <c r="F15" i="3"/>
  <c r="G12" i="3"/>
  <c r="G55" i="3"/>
  <c r="H12" i="3"/>
  <c r="H87" i="3"/>
  <c r="L105" i="3"/>
  <c r="L56" i="3"/>
  <c r="N112" i="3"/>
  <c r="R94" i="3"/>
  <c r="J110" i="3"/>
  <c r="J85" i="3"/>
  <c r="J49" i="3"/>
  <c r="J15" i="3"/>
  <c r="J13" i="3"/>
  <c r="L109" i="3"/>
  <c r="M77" i="3"/>
  <c r="N57" i="3"/>
  <c r="S105" i="3"/>
  <c r="U122" i="3"/>
  <c r="T122" i="3"/>
  <c r="V122" i="3"/>
  <c r="S122" i="3"/>
  <c r="P122" i="3"/>
  <c r="R122" i="3"/>
  <c r="O122" i="3"/>
  <c r="Q122" i="3"/>
  <c r="M122" i="3"/>
  <c r="J122" i="3"/>
  <c r="L122" i="3"/>
  <c r="K122" i="3"/>
  <c r="N122" i="3"/>
  <c r="U116" i="3"/>
  <c r="T116" i="3"/>
  <c r="V116" i="3"/>
  <c r="S116" i="3"/>
  <c r="P116" i="3"/>
  <c r="R116" i="3"/>
  <c r="O116" i="3"/>
  <c r="Q116" i="3"/>
  <c r="J116" i="3"/>
  <c r="N116" i="3"/>
  <c r="M116" i="3"/>
  <c r="L116" i="3"/>
  <c r="K116" i="3"/>
  <c r="U108" i="3"/>
  <c r="T108" i="3"/>
  <c r="V108" i="3"/>
  <c r="S108" i="3"/>
  <c r="P108" i="3"/>
  <c r="R108" i="3"/>
  <c r="O108" i="3"/>
  <c r="Q108" i="3"/>
  <c r="M108" i="3"/>
  <c r="J108" i="3"/>
  <c r="K108" i="3"/>
  <c r="N108" i="3"/>
  <c r="U80" i="3"/>
  <c r="T80" i="3"/>
  <c r="V80" i="3"/>
  <c r="S80" i="3"/>
  <c r="P80" i="3"/>
  <c r="R80" i="3"/>
  <c r="O80" i="3"/>
  <c r="Q80" i="3"/>
  <c r="J80" i="3"/>
  <c r="N80" i="3"/>
  <c r="M80" i="3"/>
  <c r="K80" i="3"/>
  <c r="U65" i="3"/>
  <c r="T65" i="3"/>
  <c r="V65" i="3"/>
  <c r="S65" i="3"/>
  <c r="P65" i="3"/>
  <c r="R65" i="3"/>
  <c r="O65" i="3"/>
  <c r="Q65" i="3"/>
  <c r="M65" i="3"/>
  <c r="J65" i="3"/>
  <c r="K65" i="3"/>
  <c r="N65" i="3"/>
  <c r="U91" i="3"/>
  <c r="T91" i="3"/>
  <c r="V91" i="3"/>
  <c r="S91" i="3"/>
  <c r="P91" i="3"/>
  <c r="R91" i="3"/>
  <c r="O91" i="3"/>
  <c r="Q91" i="3"/>
  <c r="J91" i="3"/>
  <c r="N91" i="3"/>
  <c r="L91" i="3"/>
  <c r="M91" i="3"/>
  <c r="K91" i="3"/>
  <c r="U31" i="3"/>
  <c r="T31" i="3"/>
  <c r="V31" i="3"/>
  <c r="S31" i="3"/>
  <c r="P31" i="3"/>
  <c r="R31" i="3"/>
  <c r="O31" i="3"/>
  <c r="Q31" i="3"/>
  <c r="M31" i="3"/>
  <c r="J31" i="3"/>
  <c r="K31" i="3"/>
  <c r="N31" i="3"/>
  <c r="U71" i="3"/>
  <c r="T71" i="3"/>
  <c r="V71" i="3"/>
  <c r="S71" i="3"/>
  <c r="P71" i="3"/>
  <c r="R71" i="3"/>
  <c r="O71" i="3"/>
  <c r="Q71" i="3"/>
  <c r="J71" i="3"/>
  <c r="N71" i="3"/>
  <c r="M71" i="3"/>
  <c r="K71" i="3"/>
  <c r="U10" i="3"/>
  <c r="T10" i="3"/>
  <c r="V10" i="3"/>
  <c r="S10" i="3"/>
  <c r="P10" i="3"/>
  <c r="R10" i="3"/>
  <c r="O10" i="3"/>
  <c r="Q10" i="3"/>
  <c r="M10" i="3"/>
  <c r="J10" i="3"/>
  <c r="K10" i="3"/>
  <c r="N10" i="3"/>
  <c r="U45" i="3"/>
  <c r="T45" i="3"/>
  <c r="V45" i="3"/>
  <c r="S45" i="3"/>
  <c r="P45" i="3"/>
  <c r="R45" i="3"/>
  <c r="O45" i="3"/>
  <c r="Q45" i="3"/>
  <c r="J45" i="3"/>
  <c r="N45" i="3"/>
  <c r="M45" i="3"/>
  <c r="L45" i="3"/>
  <c r="K45" i="3"/>
  <c r="F119" i="3"/>
  <c r="F110" i="3"/>
  <c r="F94" i="3"/>
  <c r="F85" i="3"/>
  <c r="F103" i="3"/>
  <c r="F49" i="3"/>
  <c r="F89" i="3"/>
  <c r="F27" i="3"/>
  <c r="F45" i="3"/>
  <c r="G96" i="3"/>
  <c r="G98" i="3"/>
  <c r="H98" i="3"/>
  <c r="H91" i="3"/>
  <c r="H25" i="3"/>
  <c r="I122" i="3"/>
  <c r="I108" i="3"/>
  <c r="I65" i="3"/>
  <c r="I31" i="3"/>
  <c r="I10" i="3"/>
  <c r="L30" i="3"/>
  <c r="M29" i="3"/>
  <c r="S76" i="3"/>
  <c r="AS731" i="2"/>
  <c r="AS441" i="2"/>
  <c r="AT690" i="2"/>
  <c r="AS476" i="2"/>
  <c r="AU667" i="2"/>
  <c r="AS376" i="2"/>
  <c r="AS210" i="2"/>
  <c r="AS477" i="2"/>
  <c r="AS48" i="2"/>
  <c r="AS714" i="2"/>
  <c r="AS180" i="2"/>
  <c r="AS474" i="2"/>
  <c r="AS87" i="2"/>
  <c r="AS115" i="2"/>
  <c r="AS545" i="2"/>
  <c r="AS381" i="2"/>
  <c r="AS394" i="2"/>
  <c r="AS596" i="2"/>
  <c r="AS405" i="2"/>
  <c r="AS244" i="2"/>
  <c r="AS495" i="2"/>
  <c r="AS71" i="2"/>
  <c r="AS521" i="2"/>
  <c r="AS182" i="2"/>
  <c r="AS711" i="2"/>
  <c r="AS147" i="2"/>
  <c r="AS486" i="2"/>
  <c r="AS662" i="2"/>
  <c r="AS669" i="2"/>
  <c r="AS577" i="2"/>
  <c r="AS723" i="2"/>
  <c r="AS453" i="2"/>
  <c r="AS581" i="2"/>
  <c r="AS160" i="2"/>
  <c r="AS32" i="2"/>
  <c r="AS205" i="2"/>
  <c r="AS271" i="2"/>
  <c r="AS440" i="2"/>
  <c r="AS625" i="2"/>
  <c r="AS522" i="2"/>
  <c r="AS687" i="2"/>
  <c r="AS587" i="2"/>
  <c r="AS734" i="2"/>
  <c r="AS454" i="2"/>
  <c r="AS677" i="2"/>
  <c r="AS535" i="2"/>
  <c r="AS555" i="2"/>
  <c r="AS737" i="2"/>
  <c r="AS232" i="2"/>
  <c r="AS208" i="2"/>
  <c r="AS192" i="2"/>
  <c r="AS432" i="2"/>
  <c r="AS176" i="2"/>
  <c r="AS350" i="2"/>
  <c r="AS560" i="2"/>
  <c r="AS446" i="2"/>
  <c r="AS211" i="2"/>
  <c r="AS383" i="2"/>
  <c r="AS75" i="2"/>
  <c r="AS28" i="2"/>
  <c r="AS280" i="2"/>
  <c r="AS264" i="2"/>
  <c r="AS466" i="2"/>
  <c r="AS660" i="2"/>
  <c r="AS288" i="2"/>
  <c r="AS172" i="2"/>
  <c r="AS240" i="2"/>
  <c r="AS706" i="2"/>
  <c r="AS576" i="2"/>
  <c r="AS104" i="2"/>
  <c r="AS389" i="2"/>
  <c r="AS692" i="2"/>
  <c r="AS41" i="2"/>
  <c r="AS469" i="2"/>
  <c r="AS624" i="2"/>
  <c r="AS223" i="2"/>
  <c r="AS278" i="2"/>
  <c r="AS569" i="2"/>
  <c r="AS471" i="2"/>
  <c r="AS370" i="2"/>
  <c r="AS21" i="2"/>
  <c r="AS193" i="2"/>
  <c r="AS567" i="2"/>
  <c r="AS150" i="2"/>
  <c r="AS86" i="2"/>
  <c r="AS395" i="2"/>
  <c r="AS480" i="2"/>
  <c r="AS151" i="2"/>
  <c r="AS301" i="2"/>
  <c r="AS373" i="2"/>
  <c r="AS396" i="2"/>
  <c r="AS655" i="2"/>
  <c r="AS152" i="2"/>
  <c r="AS179" i="2"/>
  <c r="AS340" i="2"/>
  <c r="AS698" i="2"/>
  <c r="AS564" i="2"/>
  <c r="AS231" i="2"/>
  <c r="AS419" i="2"/>
  <c r="AS356" i="2"/>
  <c r="AS444" i="2"/>
  <c r="AS43" i="2"/>
  <c r="AS668" i="2"/>
  <c r="AS534" i="2"/>
  <c r="AS452" i="2"/>
  <c r="AS703" i="2"/>
  <c r="AS590" i="2"/>
  <c r="AS525" i="2"/>
  <c r="AS250" i="2"/>
  <c r="AS76" i="2"/>
  <c r="AS100" i="2"/>
  <c r="AS200" i="2"/>
  <c r="AS70" i="2"/>
  <c r="AS699" i="2"/>
  <c r="AS591" i="2"/>
  <c r="AS583" i="2"/>
  <c r="AS530" i="2"/>
  <c r="AS670" i="2"/>
  <c r="AS282" i="2"/>
  <c r="AS337" i="2"/>
  <c r="AS110" i="2"/>
  <c r="AS532" i="2"/>
  <c r="AS658" i="2"/>
  <c r="AS83" i="2"/>
  <c r="AS673" i="2"/>
  <c r="AS7" i="2"/>
  <c r="AS424" i="2"/>
  <c r="AS475" i="2"/>
  <c r="AS149" i="2"/>
  <c r="AS143" i="2"/>
  <c r="AS191" i="2"/>
  <c r="AS57" i="2"/>
  <c r="AS126" i="2"/>
  <c r="AS338" i="2"/>
  <c r="AS325" i="2"/>
  <c r="AS403" i="2"/>
  <c r="AS363" i="2"/>
  <c r="AS473" i="2"/>
  <c r="AS482" i="2"/>
  <c r="AS331" i="2"/>
  <c r="AS81" i="2"/>
  <c r="AS514" i="2"/>
  <c r="AS430" i="2"/>
  <c r="AS504" i="2"/>
  <c r="AS551" i="2"/>
  <c r="AS134" i="2"/>
  <c r="AS544" i="2"/>
  <c r="AS409" i="2"/>
  <c r="AS138" i="2"/>
  <c r="AS526" i="2"/>
  <c r="AS361" i="2"/>
  <c r="AS709" i="2"/>
  <c r="AS22" i="2"/>
  <c r="AS478" i="2"/>
  <c r="AS736" i="2"/>
  <c r="AS515" i="2"/>
  <c r="AS450" i="2"/>
  <c r="AS362" i="2"/>
  <c r="AS666" i="2"/>
  <c r="AS630" i="2"/>
  <c r="AS690" i="2"/>
  <c r="AS715" i="2"/>
  <c r="AS638" i="2"/>
  <c r="AS6" i="2"/>
  <c r="AS197" i="2"/>
  <c r="AS603" i="2"/>
  <c r="AS135" i="2"/>
  <c r="AS448" i="2"/>
  <c r="AS728" i="2"/>
  <c r="AS713" i="2"/>
  <c r="AS118" i="2"/>
  <c r="AS622" i="2"/>
  <c r="AS112" i="2"/>
  <c r="AS185" i="2"/>
  <c r="AS136" i="2"/>
  <c r="AS531" i="2"/>
  <c r="AS327" i="2"/>
  <c r="AS631" i="2"/>
  <c r="AS680" i="2"/>
  <c r="AS96" i="2"/>
  <c r="AS492" i="2"/>
  <c r="AS217" i="2"/>
  <c r="AS247" i="2"/>
  <c r="AS204" i="2"/>
  <c r="AS727" i="2"/>
  <c r="AS556" i="2"/>
  <c r="AS617" i="2"/>
  <c r="AS571" i="2"/>
  <c r="AS735" i="2"/>
  <c r="AS702" i="2"/>
  <c r="AS491" i="2"/>
  <c r="AS611" i="2"/>
  <c r="AS463" i="2"/>
  <c r="AS108" i="2"/>
  <c r="AS62" i="2"/>
  <c r="AS489" i="2"/>
  <c r="AS704" i="2"/>
  <c r="AS636" i="2"/>
  <c r="AS589" i="2"/>
  <c r="AS542" i="2"/>
  <c r="AS676" i="2"/>
  <c r="AS332" i="2"/>
  <c r="AS246" i="2"/>
  <c r="AS237" i="2"/>
  <c r="AS724" i="2"/>
  <c r="AS418" i="2"/>
  <c r="AS682" i="2"/>
  <c r="AS190" i="2"/>
  <c r="AS284" i="2"/>
  <c r="AS609" i="2"/>
  <c r="AS316" i="2"/>
  <c r="AS646" i="2"/>
  <c r="AS144" i="2"/>
  <c r="AS606" i="2"/>
  <c r="AS109" i="2"/>
  <c r="AS627" i="2"/>
  <c r="AS122" i="2"/>
  <c r="AS54" i="2"/>
  <c r="AS117" i="2"/>
  <c r="AS82" i="2"/>
  <c r="AS137" i="2"/>
  <c r="AS648" i="2"/>
  <c r="AS111" i="2"/>
  <c r="AS181" i="2"/>
  <c r="AS202" i="2"/>
  <c r="AS406" i="2"/>
  <c r="AS483" i="2"/>
  <c r="AS73" i="2"/>
  <c r="AS379" i="2"/>
  <c r="AS196" i="2"/>
  <c r="AT710" i="2"/>
  <c r="AT641" i="2"/>
  <c r="AT694" i="2"/>
  <c r="AT400" i="2"/>
  <c r="AT315" i="2"/>
  <c r="AS629" i="2"/>
  <c r="AS558" i="2"/>
  <c r="AS13" i="2"/>
  <c r="AS697" i="2"/>
  <c r="AS365" i="2"/>
  <c r="AS594" i="2"/>
  <c r="AS733" i="2"/>
  <c r="AS507" i="2"/>
  <c r="AS141" i="2"/>
  <c r="AS18" i="2"/>
  <c r="AS307" i="2"/>
  <c r="AT503" i="2"/>
  <c r="AT188" i="2"/>
  <c r="AT259" i="2"/>
  <c r="AT215" i="2"/>
  <c r="AT161" i="2"/>
  <c r="AT260" i="2"/>
  <c r="AT171" i="2"/>
  <c r="AT234" i="2"/>
  <c r="AT566" i="2"/>
  <c r="AT251" i="2"/>
  <c r="AT244" i="2"/>
  <c r="AT6" i="2"/>
  <c r="AT655" i="2"/>
  <c r="AT436" i="2"/>
  <c r="AT495" i="2"/>
  <c r="AT197" i="2"/>
  <c r="AT152" i="2"/>
  <c r="AT69" i="2"/>
  <c r="AT71" i="2"/>
  <c r="AT603" i="2"/>
  <c r="AT179" i="2"/>
  <c r="AT613" i="2"/>
  <c r="AT521" i="2"/>
  <c r="AT135" i="2"/>
  <c r="AT340" i="2"/>
  <c r="AT248" i="2"/>
  <c r="AT182" i="2"/>
  <c r="AT448" i="2"/>
  <c r="AT698" i="2"/>
  <c r="AT306" i="2"/>
  <c r="AS717" i="2"/>
  <c r="AS253" i="2"/>
  <c r="AS257" i="2"/>
  <c r="AS124" i="2"/>
  <c r="AS125" i="2"/>
  <c r="AS497" i="2"/>
  <c r="AS323" i="2"/>
  <c r="AS393" i="2"/>
  <c r="AS334" i="2"/>
  <c r="AS5" i="2"/>
  <c r="AS415" i="2"/>
  <c r="AT301" i="2"/>
  <c r="AT705" i="2"/>
  <c r="AT596" i="2"/>
  <c r="AT715" i="2"/>
  <c r="AT373" i="2"/>
  <c r="AT426" i="2"/>
  <c r="AT405" i="2"/>
  <c r="AT638" i="2"/>
  <c r="AT396" i="2"/>
  <c r="AT722" i="2"/>
  <c r="AT84" i="2"/>
  <c r="AT664" i="2"/>
  <c r="AT227" i="2"/>
  <c r="AT565" i="2"/>
  <c r="AT572" i="2"/>
  <c r="AT410" i="2"/>
  <c r="AT461" i="2"/>
  <c r="AT184" i="2"/>
  <c r="AT24" i="2"/>
  <c r="AT413" i="2"/>
  <c r="AT346" i="2"/>
  <c r="AT55" i="2"/>
  <c r="AT53" i="2"/>
  <c r="AT59" i="2"/>
  <c r="AT408" i="2"/>
  <c r="AT345" i="2"/>
  <c r="AT42" i="2"/>
  <c r="AT293" i="2"/>
  <c r="AT343" i="2"/>
  <c r="AT397" i="2"/>
  <c r="AS710" i="2"/>
  <c r="AS641" i="2"/>
  <c r="AS694" i="2"/>
  <c r="AS400" i="2"/>
  <c r="AS315" i="2"/>
  <c r="AS222" i="2"/>
  <c r="AS683" i="2"/>
  <c r="AS295" i="2"/>
  <c r="AS718" i="2"/>
  <c r="AS712" i="2"/>
  <c r="AS317" i="2"/>
  <c r="AS574" i="2"/>
  <c r="AS105" i="2"/>
  <c r="AS320" i="2"/>
  <c r="AS468" i="2"/>
  <c r="AS281" i="2"/>
  <c r="AS607" i="2"/>
  <c r="AS311" i="2"/>
  <c r="AS612" i="2"/>
  <c r="AS552" i="2"/>
  <c r="AS167" i="2"/>
  <c r="AS23" i="2"/>
  <c r="AS386" i="2"/>
  <c r="AS614" i="2"/>
  <c r="AS203" i="2"/>
  <c r="AS16" i="2"/>
  <c r="AS580" i="2"/>
  <c r="AS688" i="2"/>
  <c r="AS67" i="2"/>
  <c r="AS102" i="2"/>
  <c r="AS9" i="2"/>
  <c r="AS308" i="2"/>
  <c r="AS599" i="2"/>
  <c r="AS404" i="2"/>
  <c r="AS582" i="2"/>
  <c r="AS277" i="2"/>
  <c r="AS286" i="2"/>
  <c r="AS431" i="2"/>
  <c r="AS633" i="2"/>
  <c r="AS378" i="2"/>
  <c r="AS188" i="2"/>
  <c r="AS260" i="2"/>
  <c r="AS251" i="2"/>
  <c r="AS565" i="2"/>
  <c r="AS184" i="2"/>
  <c r="AS55" i="2"/>
  <c r="AS345" i="2"/>
  <c r="AS397" i="2"/>
  <c r="AT194" i="2"/>
  <c r="AT309" i="2"/>
  <c r="AT600" i="2"/>
  <c r="AT66" i="2"/>
  <c r="AT661" i="2"/>
  <c r="AT412" i="2"/>
  <c r="AT113" i="2"/>
  <c r="AT91" i="2"/>
  <c r="AT533" i="2"/>
  <c r="AT510" i="2"/>
  <c r="AT312" i="2"/>
  <c r="AT518" i="2"/>
  <c r="AT329" i="2"/>
  <c r="AT30" i="2"/>
  <c r="AT297" i="2"/>
  <c r="AT207" i="2"/>
  <c r="AT380" i="2"/>
  <c r="AT269" i="2"/>
  <c r="AT79" i="2"/>
  <c r="AT602" i="2"/>
  <c r="AT549" i="2"/>
  <c r="AT377" i="2"/>
  <c r="AR149" i="2"/>
  <c r="AR81" i="2"/>
  <c r="AS44" i="2"/>
  <c r="AS206" i="2"/>
  <c r="AS148" i="2"/>
  <c r="AS258" i="2"/>
  <c r="AS651" i="2"/>
  <c r="AS671" i="2"/>
  <c r="AS573" i="2"/>
  <c r="AS17" i="2"/>
  <c r="AS354" i="2"/>
  <c r="AS705" i="2"/>
  <c r="AS426" i="2"/>
  <c r="AS722" i="2"/>
  <c r="AS436" i="2"/>
  <c r="AS69" i="2"/>
  <c r="AS613" i="2"/>
  <c r="AS248" i="2"/>
  <c r="AS306" i="2"/>
  <c r="AT667" i="2"/>
  <c r="AT550" i="2"/>
  <c r="AT407" i="2"/>
  <c r="AT720" i="2"/>
  <c r="AT593" i="2"/>
  <c r="AT585" i="2"/>
  <c r="AT528" i="2"/>
  <c r="AT187" i="2"/>
  <c r="AT139" i="2"/>
  <c r="AT429" i="2"/>
  <c r="AT520" i="2"/>
  <c r="AT539" i="2"/>
  <c r="AT663" i="2"/>
  <c r="AT459" i="2"/>
  <c r="AS529" i="2"/>
  <c r="AS299" i="2"/>
  <c r="AS292" i="2"/>
  <c r="AS262" i="2"/>
  <c r="AS239" i="2"/>
  <c r="AS318" i="2"/>
  <c r="AS387" i="2"/>
  <c r="AS290" i="2"/>
  <c r="AS619" i="2"/>
  <c r="AS650" i="2"/>
  <c r="AS270" i="2"/>
  <c r="AS72" i="2"/>
  <c r="AS527" i="2"/>
  <c r="AS371" i="2"/>
  <c r="AS238" i="2"/>
  <c r="AS540" i="2"/>
  <c r="AS368" i="2"/>
  <c r="AS561" i="2"/>
  <c r="AS719" i="2"/>
  <c r="AS35" i="2"/>
  <c r="AS252" i="2"/>
  <c r="AS628" i="2"/>
  <c r="AS12" i="2"/>
  <c r="AS695" i="2"/>
  <c r="AS538" i="2"/>
  <c r="AS123" i="2"/>
  <c r="AS276" i="2"/>
  <c r="AS366" i="2"/>
  <c r="AS302" i="2"/>
  <c r="AS732" i="2"/>
  <c r="AS225" i="2"/>
  <c r="AS570" i="2"/>
  <c r="AS221" i="2"/>
  <c r="AS621" i="2"/>
  <c r="AS156" i="2"/>
  <c r="AS372" i="2"/>
  <c r="AS145" i="2"/>
  <c r="AS300" i="2"/>
  <c r="AS233" i="2"/>
  <c r="AS98" i="2"/>
  <c r="AS14" i="2"/>
  <c r="AS494" i="2"/>
  <c r="AS503" i="2"/>
  <c r="AS161" i="2"/>
  <c r="AS566" i="2"/>
  <c r="AS227" i="2"/>
  <c r="AS461" i="2"/>
  <c r="AS346" i="2"/>
  <c r="AS408" i="2"/>
  <c r="AS343" i="2"/>
  <c r="AT287" i="2"/>
  <c r="AT708" i="2"/>
  <c r="AT127" i="2"/>
  <c r="AT58" i="2"/>
  <c r="AT163" i="2"/>
  <c r="AT726" i="2"/>
  <c r="AT457" i="2"/>
  <c r="AT511" i="2"/>
  <c r="AT597" i="2"/>
  <c r="AT103" i="2"/>
  <c r="AT472" i="2"/>
  <c r="AS667" i="2"/>
  <c r="AS686" i="2"/>
  <c r="AS369" i="2"/>
  <c r="AS287" i="2"/>
  <c r="AS194" i="2"/>
  <c r="AS550" i="2"/>
  <c r="AS554" i="2"/>
  <c r="AS77" i="2"/>
  <c r="AS708" i="2"/>
  <c r="AS309" i="2"/>
  <c r="AS407" i="2"/>
  <c r="AS462" i="2"/>
  <c r="AS127" i="2"/>
  <c r="AS600" i="2"/>
  <c r="AS720" i="2"/>
  <c r="AS367" i="2"/>
  <c r="AS58" i="2"/>
  <c r="AS66" i="2"/>
  <c r="AS593" i="2"/>
  <c r="AS647" i="2"/>
  <c r="AS163" i="2"/>
  <c r="AS661" i="2"/>
  <c r="AS585" i="2"/>
  <c r="AS89" i="2"/>
  <c r="AS726" i="2"/>
  <c r="AS412" i="2"/>
  <c r="AS528" i="2"/>
  <c r="AS347" i="2"/>
  <c r="AS457" i="2"/>
  <c r="AS113" i="2"/>
  <c r="AS187" i="2"/>
  <c r="AS36" i="2"/>
  <c r="AS511" i="2"/>
  <c r="AS91" i="2"/>
  <c r="AS139" i="2"/>
  <c r="AS219" i="2"/>
  <c r="AS422" i="2"/>
  <c r="AS142" i="2"/>
  <c r="AS685" i="2"/>
  <c r="AS536" i="2"/>
  <c r="AS700" i="2"/>
  <c r="AS513" i="2"/>
  <c r="AS351" i="2"/>
  <c r="AS27" i="2"/>
  <c r="AS414" i="2"/>
  <c r="AS294" i="2"/>
  <c r="AS592" i="2"/>
  <c r="AS259" i="2"/>
  <c r="AS171" i="2"/>
  <c r="AS84" i="2"/>
  <c r="AS572" i="2"/>
  <c r="AS24" i="2"/>
  <c r="AS53" i="2"/>
  <c r="AS42" i="2"/>
  <c r="AT369" i="2"/>
  <c r="AT554" i="2"/>
  <c r="AT462" i="2"/>
  <c r="AT367" i="2"/>
  <c r="AT647" i="2"/>
  <c r="AT89" i="2"/>
  <c r="AT347" i="2"/>
  <c r="AT36" i="2"/>
  <c r="AT219" i="2"/>
  <c r="AT243" i="2"/>
  <c r="AT485" i="2"/>
  <c r="AT226" i="2"/>
  <c r="AS738" i="2"/>
  <c r="AS691" i="2"/>
  <c r="AS693" i="2"/>
  <c r="AS562" i="2"/>
  <c r="AS402" i="2"/>
  <c r="AS268" i="2"/>
  <c r="AS496" i="2"/>
  <c r="AS608" i="2"/>
  <c r="AS132" i="2"/>
  <c r="AS95" i="2"/>
  <c r="AS605" i="2"/>
  <c r="AS201" i="2"/>
  <c r="AS679" i="2"/>
  <c r="AS586" i="2"/>
  <c r="AS568" i="2"/>
  <c r="AS26" i="2"/>
  <c r="AS198" i="2"/>
  <c r="AS256" i="2"/>
  <c r="AS701" i="2"/>
  <c r="AS616" i="2"/>
  <c r="AS94" i="2"/>
  <c r="AS487" i="2"/>
  <c r="AS279" i="2"/>
  <c r="AS10" i="2"/>
  <c r="AS401" i="2"/>
  <c r="AS37" i="2"/>
  <c r="AS212" i="2"/>
  <c r="AS130" i="2"/>
  <c r="AS15" i="2"/>
  <c r="AS162" i="2"/>
  <c r="AS74" i="2"/>
  <c r="AS455" i="2"/>
  <c r="AS119" i="2"/>
  <c r="AS2" i="2"/>
  <c r="AS242" i="2"/>
  <c r="AS563" i="2"/>
  <c r="AS4" i="2"/>
  <c r="AS479" i="2"/>
  <c r="AS644" i="2"/>
  <c r="AS272" i="2"/>
  <c r="AS92" i="2"/>
  <c r="AS189" i="2"/>
  <c r="AS321" i="2"/>
  <c r="AS604" i="2"/>
  <c r="AS339" i="2"/>
  <c r="AS488" i="2"/>
  <c r="AS553" i="2"/>
  <c r="AS170" i="2"/>
  <c r="AS509" i="2"/>
  <c r="AS215" i="2"/>
  <c r="AS234" i="2"/>
  <c r="AS664" i="2"/>
  <c r="AS410" i="2"/>
  <c r="AS413" i="2"/>
  <c r="AS59" i="2"/>
  <c r="AS293" i="2"/>
  <c r="AT686" i="2"/>
  <c r="AT77" i="2"/>
  <c r="AS729" i="2"/>
  <c r="AS681" i="2"/>
  <c r="AS637" i="2"/>
  <c r="AS575" i="2"/>
  <c r="AS344" i="2"/>
  <c r="AS411" i="2"/>
  <c r="AS93" i="2"/>
  <c r="AS291" i="2"/>
  <c r="AS659" i="2"/>
  <c r="AS375" i="2"/>
  <c r="AS615" i="2"/>
  <c r="AS425" i="2"/>
  <c r="AS610" i="2"/>
  <c r="AS61" i="2"/>
  <c r="AS254" i="2"/>
  <c r="AS451" i="2"/>
  <c r="AS447" i="2"/>
  <c r="AS47" i="2"/>
  <c r="AS716" i="2"/>
  <c r="AS640" i="2"/>
  <c r="AS548" i="2"/>
  <c r="AS289" i="2"/>
  <c r="AS169" i="2"/>
  <c r="AS255" i="2"/>
  <c r="AS505" i="2"/>
  <c r="AS357" i="2"/>
  <c r="AS29" i="2"/>
  <c r="AS672" i="2"/>
  <c r="AS557" i="2"/>
  <c r="AS500" i="2"/>
  <c r="AS11" i="2"/>
  <c r="AS186" i="2"/>
  <c r="AS283" i="2"/>
  <c r="AS537" i="2"/>
  <c r="AS652" i="2"/>
  <c r="AS241" i="2"/>
  <c r="AS173" i="2"/>
  <c r="AS52" i="2"/>
  <c r="AS524" i="2"/>
  <c r="AS65" i="2"/>
  <c r="AS423" i="2"/>
  <c r="AS464" i="2"/>
  <c r="AS674" i="2"/>
  <c r="AS517" i="2"/>
  <c r="AS274" i="2"/>
  <c r="AS214" i="2"/>
  <c r="AS684" i="2"/>
  <c r="AS51" i="2"/>
  <c r="AS209" i="2"/>
  <c r="AS523" i="2"/>
  <c r="AS63" i="2"/>
  <c r="AS313" i="2"/>
  <c r="AS153" i="2"/>
  <c r="AS140" i="2"/>
  <c r="AS3" i="2"/>
  <c r="AS493" i="2"/>
  <c r="AS146" i="2"/>
  <c r="AS199" i="2"/>
  <c r="AS263" i="2"/>
  <c r="AS501" i="2"/>
  <c r="AS359" i="2"/>
  <c r="AS78" i="2"/>
  <c r="AS333" i="2"/>
  <c r="AS645" i="2"/>
  <c r="AS598" i="2"/>
  <c r="AS642" i="2"/>
  <c r="AS639" i="2"/>
  <c r="AS465" i="2"/>
  <c r="AS675" i="2"/>
  <c r="AS678" i="2"/>
  <c r="AS8" i="2"/>
  <c r="AS80" i="2"/>
  <c r="AS25" i="2"/>
  <c r="AS470" i="2"/>
  <c r="AS159" i="2"/>
  <c r="AS341" i="2"/>
  <c r="AS427" i="2"/>
  <c r="AS228" i="2"/>
  <c r="AS707" i="2"/>
  <c r="AS428" i="2"/>
  <c r="AS516" i="2"/>
  <c r="AT529" i="2"/>
  <c r="AT299" i="2"/>
  <c r="AT292" i="2"/>
  <c r="AT262" i="2"/>
  <c r="AT239" i="2"/>
  <c r="AT318" i="2"/>
  <c r="AT387" i="2"/>
  <c r="AT290" i="2"/>
  <c r="AT619" i="2"/>
  <c r="AT650" i="2"/>
  <c r="AT270" i="2"/>
  <c r="AT72" i="2"/>
  <c r="AT527" i="2"/>
  <c r="AT371" i="2"/>
  <c r="AT238" i="2"/>
  <c r="AT540" i="2"/>
  <c r="AT368" i="2"/>
  <c r="AT561" i="2"/>
  <c r="AT719" i="2"/>
  <c r="AT35" i="2"/>
  <c r="AT252" i="2"/>
  <c r="AT628" i="2"/>
  <c r="AT12" i="2"/>
  <c r="AT695" i="2"/>
  <c r="AT538" i="2"/>
  <c r="AT123" i="2"/>
  <c r="AT276" i="2"/>
  <c r="AT366" i="2"/>
  <c r="AT302" i="2"/>
  <c r="AT732" i="2"/>
  <c r="AT225" i="2"/>
  <c r="AT314" i="2"/>
  <c r="AT158" i="2"/>
  <c r="AT579" i="2"/>
  <c r="AT31" i="2"/>
  <c r="AT85" i="2"/>
  <c r="AT653" i="2"/>
  <c r="AT129" i="2"/>
  <c r="AT416" i="2"/>
  <c r="AT578" i="2"/>
  <c r="AT46" i="2"/>
  <c r="AT506" i="2"/>
  <c r="AT245" i="2"/>
  <c r="AT60" i="2"/>
  <c r="AT328" i="2"/>
  <c r="AT417" i="2"/>
  <c r="AT730" i="2"/>
  <c r="AT467" i="2"/>
  <c r="AT236" i="2"/>
  <c r="AT310" i="2"/>
  <c r="AT626" i="2"/>
  <c r="AR76" i="2"/>
  <c r="AR247" i="2"/>
  <c r="AR204" i="2"/>
  <c r="AR110" i="2"/>
  <c r="AR83" i="2"/>
  <c r="AR143" i="2"/>
  <c r="AR191" i="2"/>
  <c r="AR57" i="2"/>
  <c r="AR126" i="2"/>
  <c r="AR134" i="2"/>
  <c r="AR40" i="2"/>
  <c r="AR133" i="2"/>
  <c r="AR261" i="2"/>
  <c r="AU686" i="2"/>
  <c r="AU369" i="2"/>
  <c r="AU287" i="2"/>
  <c r="AU194" i="2"/>
  <c r="AU550" i="2"/>
  <c r="AU554" i="2"/>
  <c r="AU77" i="2"/>
  <c r="AU708" i="2"/>
  <c r="AU309" i="2"/>
  <c r="AU407" i="2"/>
  <c r="AU462" i="2"/>
  <c r="AU127" i="2"/>
  <c r="AU600" i="2"/>
  <c r="AU720" i="2"/>
  <c r="AU367" i="2"/>
  <c r="AU58" i="2"/>
  <c r="AU66" i="2"/>
  <c r="AU593" i="2"/>
  <c r="AU647" i="2"/>
  <c r="AU163" i="2"/>
  <c r="AU661" i="2"/>
  <c r="AU585" i="2"/>
  <c r="AU89" i="2"/>
  <c r="AU726" i="2"/>
  <c r="AU412" i="2"/>
  <c r="AU528" i="2"/>
  <c r="AU347" i="2"/>
  <c r="AU457" i="2"/>
  <c r="AU113" i="2"/>
  <c r="AU187" i="2"/>
  <c r="AU36" i="2"/>
  <c r="AU511" i="2"/>
  <c r="AU91" i="2"/>
  <c r="AU139" i="2"/>
  <c r="AU219" i="2"/>
  <c r="AU597" i="2"/>
  <c r="AU533" i="2"/>
  <c r="AU429" i="2"/>
  <c r="AU243" i="2"/>
  <c r="AU103" i="2"/>
  <c r="AU510" i="2"/>
  <c r="AU520" i="2"/>
  <c r="AU485" i="2"/>
  <c r="AU312" i="2"/>
  <c r="AU472" i="2"/>
  <c r="AU539" i="2"/>
  <c r="AU226" i="2"/>
  <c r="AU518" i="2"/>
  <c r="AU663" i="2"/>
  <c r="AU329" i="2"/>
  <c r="AU459" i="2"/>
  <c r="AU30" i="2"/>
  <c r="AU297" i="2"/>
  <c r="AU207" i="2"/>
  <c r="AU380" i="2"/>
  <c r="AU269" i="2"/>
  <c r="AU79" i="2"/>
  <c r="AU602" i="2"/>
  <c r="AU549" i="2"/>
  <c r="AU377" i="2"/>
  <c r="AS314" i="2"/>
  <c r="AS158" i="2"/>
  <c r="AS579" i="2"/>
  <c r="AS31" i="2"/>
  <c r="AS85" i="2"/>
  <c r="AS653" i="2"/>
  <c r="AS129" i="2"/>
  <c r="AS416" i="2"/>
  <c r="AS578" i="2"/>
  <c r="AS46" i="2"/>
  <c r="AS506" i="2"/>
  <c r="AS245" i="2"/>
  <c r="AS60" i="2"/>
  <c r="AS328" i="2"/>
  <c r="AS417" i="2"/>
  <c r="AS730" i="2"/>
  <c r="AS467" i="2"/>
  <c r="AS236" i="2"/>
  <c r="AS310" i="2"/>
  <c r="AS626" i="2"/>
  <c r="AS20" i="2"/>
  <c r="AS665" i="2"/>
  <c r="AS101" i="2"/>
  <c r="AS38" i="2"/>
  <c r="AS116" i="2"/>
  <c r="AS164" i="2"/>
  <c r="AS443" i="2"/>
  <c r="AS390" i="2"/>
  <c r="AS618" i="2"/>
  <c r="AS304" i="2"/>
  <c r="AT738" i="2"/>
  <c r="AT691" i="2"/>
  <c r="AT693" i="2"/>
  <c r="AT562" i="2"/>
  <c r="AT402" i="2"/>
  <c r="AT268" i="2"/>
  <c r="AT496" i="2"/>
  <c r="AT608" i="2"/>
  <c r="AT132" i="2"/>
  <c r="AT95" i="2"/>
  <c r="AT605" i="2"/>
  <c r="AT201" i="2"/>
  <c r="AT679" i="2"/>
  <c r="AT586" i="2"/>
  <c r="AT568" i="2"/>
  <c r="AT26" i="2"/>
  <c r="AT198" i="2"/>
  <c r="AT256" i="2"/>
  <c r="AT701" i="2"/>
  <c r="AT616" i="2"/>
  <c r="AT94" i="2"/>
  <c r="AT487" i="2"/>
  <c r="AT279" i="2"/>
  <c r="AT10" i="2"/>
  <c r="AT401" i="2"/>
  <c r="AT37" i="2"/>
  <c r="AT212" i="2"/>
  <c r="AT130" i="2"/>
  <c r="AT15" i="2"/>
  <c r="AT162" i="2"/>
  <c r="AT74" i="2"/>
  <c r="AT455" i="2"/>
  <c r="AT119" i="2"/>
  <c r="AT2" i="2"/>
  <c r="AT242" i="2"/>
  <c r="AT563" i="2"/>
  <c r="AT4" i="2"/>
  <c r="AT479" i="2"/>
  <c r="AT34" i="2"/>
  <c r="AT434" i="2"/>
  <c r="AT335" i="2"/>
  <c r="AT154" i="2"/>
  <c r="AT33" i="2"/>
  <c r="AT267" i="2"/>
  <c r="AT654" i="2"/>
  <c r="AT45" i="2"/>
  <c r="AT623" i="2"/>
  <c r="AT218" i="2"/>
  <c r="AT449" i="2"/>
  <c r="AT435" i="2"/>
  <c r="AT220" i="2"/>
  <c r="AT385" i="2"/>
  <c r="AT50" i="2"/>
  <c r="AT174" i="2"/>
  <c r="AS597" i="2"/>
  <c r="AS533" i="2"/>
  <c r="AS429" i="2"/>
  <c r="AS243" i="2"/>
  <c r="AS103" i="2"/>
  <c r="AS510" i="2"/>
  <c r="AS520" i="2"/>
  <c r="AS485" i="2"/>
  <c r="AS312" i="2"/>
  <c r="AS472" i="2"/>
  <c r="AS539" i="2"/>
  <c r="AS226" i="2"/>
  <c r="AS518" i="2"/>
  <c r="AS663" i="2"/>
  <c r="AS329" i="2"/>
  <c r="AS459" i="2"/>
  <c r="AS30" i="2"/>
  <c r="AS297" i="2"/>
  <c r="AS207" i="2"/>
  <c r="AS380" i="2"/>
  <c r="AS269" i="2"/>
  <c r="AS79" i="2"/>
  <c r="AS602" i="2"/>
  <c r="AS549" i="2"/>
  <c r="AS377" i="2"/>
  <c r="AT729" i="2"/>
  <c r="AT681" i="2"/>
  <c r="AT637" i="2"/>
  <c r="AT575" i="2"/>
  <c r="AT344" i="2"/>
  <c r="AT411" i="2"/>
  <c r="AT93" i="2"/>
  <c r="AT291" i="2"/>
  <c r="AT659" i="2"/>
  <c r="AT375" i="2"/>
  <c r="AT615" i="2"/>
  <c r="AT425" i="2"/>
  <c r="AT610" i="2"/>
  <c r="AT61" i="2"/>
  <c r="AT254" i="2"/>
  <c r="AT451" i="2"/>
  <c r="AT447" i="2"/>
  <c r="AT47" i="2"/>
  <c r="AT716" i="2"/>
  <c r="AT640" i="2"/>
  <c r="AT548" i="2"/>
  <c r="AT289" i="2"/>
  <c r="AT169" i="2"/>
  <c r="AT255" i="2"/>
  <c r="AT505" i="2"/>
  <c r="AT357" i="2"/>
  <c r="AT29" i="2"/>
  <c r="AT672" i="2"/>
  <c r="AT557" i="2"/>
  <c r="AT500" i="2"/>
  <c r="AT11" i="2"/>
  <c r="AT186" i="2"/>
  <c r="AT283" i="2"/>
  <c r="AT537" i="2"/>
  <c r="AT652" i="2"/>
  <c r="AT241" i="2"/>
  <c r="AT173" i="2"/>
  <c r="AT52" i="2"/>
  <c r="AT524" i="2"/>
  <c r="AT65" i="2"/>
  <c r="AT423" i="2"/>
  <c r="AT464" i="2"/>
  <c r="AT674" i="2"/>
  <c r="AT517" i="2"/>
  <c r="AT274" i="2"/>
  <c r="AT214" i="2"/>
  <c r="AT684" i="2"/>
  <c r="AT51" i="2"/>
  <c r="AT209" i="2"/>
  <c r="AT484" i="2"/>
  <c r="AT620" i="2"/>
  <c r="AT88" i="2"/>
  <c r="AT324" i="2"/>
  <c r="AT649" i="2"/>
  <c r="AT384" i="2"/>
  <c r="AT106" i="2"/>
  <c r="AT305" i="2"/>
  <c r="AT326" i="2"/>
  <c r="AT445" i="2"/>
  <c r="AT168" i="2"/>
  <c r="AS34" i="2"/>
  <c r="AS434" i="2"/>
  <c r="AS335" i="2"/>
  <c r="AS154" i="2"/>
  <c r="AS33" i="2"/>
  <c r="AS267" i="2"/>
  <c r="AS654" i="2"/>
  <c r="AS45" i="2"/>
  <c r="AS623" i="2"/>
  <c r="AS218" i="2"/>
  <c r="AS449" i="2"/>
  <c r="AS435" i="2"/>
  <c r="AS220" i="2"/>
  <c r="AS385" i="2"/>
  <c r="AS50" i="2"/>
  <c r="AS174" i="2"/>
  <c r="AS235" i="2"/>
  <c r="AS64" i="2"/>
  <c r="AS285" i="2"/>
  <c r="AS224" i="2"/>
  <c r="AS128" i="2"/>
  <c r="AS97" i="2"/>
  <c r="AS392" i="2"/>
  <c r="AS213" i="2"/>
  <c r="AT711" i="2"/>
  <c r="AT728" i="2"/>
  <c r="AT564" i="2"/>
  <c r="AT147" i="2"/>
  <c r="AT713" i="2"/>
  <c r="AT231" i="2"/>
  <c r="AT486" i="2"/>
  <c r="AT118" i="2"/>
  <c r="AT419" i="2"/>
  <c r="AT662" i="2"/>
  <c r="AT622" i="2"/>
  <c r="AT356" i="2"/>
  <c r="AT669" i="2"/>
  <c r="AT112" i="2"/>
  <c r="AT444" i="2"/>
  <c r="AT577" i="2"/>
  <c r="AT185" i="2"/>
  <c r="AT43" i="2"/>
  <c r="AT723" i="2"/>
  <c r="AT136" i="2"/>
  <c r="AT668" i="2"/>
  <c r="AT453" i="2"/>
  <c r="AT531" i="2"/>
  <c r="AT534" i="2"/>
  <c r="AT581" i="2"/>
  <c r="AT327" i="2"/>
  <c r="AT452" i="2"/>
  <c r="AT160" i="2"/>
  <c r="AT32" i="2"/>
  <c r="AT205" i="2"/>
  <c r="AT271" i="2"/>
  <c r="AT440" i="2"/>
  <c r="AT625" i="2"/>
  <c r="AT522" i="2"/>
  <c r="AT266" i="2"/>
  <c r="AT456" i="2"/>
  <c r="AT353" i="2"/>
  <c r="AT131" i="2"/>
  <c r="AT498" i="2"/>
  <c r="AT114" i="2"/>
  <c r="AT433" i="2"/>
  <c r="AT490" i="2"/>
  <c r="AT230" i="2"/>
  <c r="AT175" i="2"/>
  <c r="AT421" i="2"/>
  <c r="AT355" i="2"/>
  <c r="AT298" i="2"/>
  <c r="AT68" i="2"/>
  <c r="AT273" i="2"/>
  <c r="AT90" i="2"/>
  <c r="AT360" i="2"/>
  <c r="AT322" i="2"/>
  <c r="AT342" i="2"/>
  <c r="AT398" i="2"/>
  <c r="AT519" i="2"/>
  <c r="AT382" i="2"/>
  <c r="AT458" i="2"/>
  <c r="AT358" i="2"/>
  <c r="AT656" i="2"/>
  <c r="AS484" i="2"/>
  <c r="AS620" i="2"/>
  <c r="AS88" i="2"/>
  <c r="AS324" i="2"/>
  <c r="AS649" i="2"/>
  <c r="AS384" i="2"/>
  <c r="AS106" i="2"/>
  <c r="AS305" i="2"/>
  <c r="AS326" i="2"/>
  <c r="AS445" i="2"/>
  <c r="AS168" i="2"/>
  <c r="AS49" i="2"/>
  <c r="AS107" i="2"/>
  <c r="AT687" i="2"/>
  <c r="AT587" i="2"/>
  <c r="AT734" i="2"/>
  <c r="AT454" i="2"/>
  <c r="AT677" i="2"/>
  <c r="AT535" i="2"/>
  <c r="AT555" i="2"/>
  <c r="AT737" i="2"/>
  <c r="AT232" i="2"/>
  <c r="AT208" i="2"/>
  <c r="AT192" i="2"/>
  <c r="AT432" i="2"/>
  <c r="AT176" i="2"/>
  <c r="AT350" i="2"/>
  <c r="AT560" i="2"/>
  <c r="AT446" i="2"/>
  <c r="AT211" i="2"/>
  <c r="AT383" i="2"/>
  <c r="AT75" i="2"/>
  <c r="AT28" i="2"/>
  <c r="AT280" i="2"/>
  <c r="AT264" i="2"/>
  <c r="AT466" i="2"/>
  <c r="AT660" i="2"/>
  <c r="AT288" i="2"/>
  <c r="AT172" i="2"/>
  <c r="AT240" i="2"/>
  <c r="AT706" i="2"/>
  <c r="AT576" i="2"/>
  <c r="AT104" i="2"/>
  <c r="AT389" i="2"/>
  <c r="AT692" i="2"/>
  <c r="AT41" i="2"/>
  <c r="AT469" i="2"/>
  <c r="AT624" i="2"/>
  <c r="AT223" i="2"/>
  <c r="AT725" i="2"/>
  <c r="AT155" i="2"/>
  <c r="AT481" i="2"/>
  <c r="AT166" i="2"/>
  <c r="AT56" i="2"/>
  <c r="AT420" i="2"/>
  <c r="AT349" i="2"/>
  <c r="AT265" i="2"/>
  <c r="AT229" i="2"/>
  <c r="AT39" i="2"/>
  <c r="AT643" i="2"/>
  <c r="AT399" i="2"/>
  <c r="AT439" i="2"/>
  <c r="AT588" i="2"/>
  <c r="AT195" i="2"/>
  <c r="AT547" i="2"/>
  <c r="AT657" i="2"/>
  <c r="AT157" i="2"/>
  <c r="AT121" i="2"/>
  <c r="AT165" i="2"/>
  <c r="AT178" i="2"/>
  <c r="AT348" i="2"/>
  <c r="AT460" i="2"/>
  <c r="AT546" i="2"/>
  <c r="AT632" i="2"/>
  <c r="AT502" i="2"/>
  <c r="AS266" i="2"/>
  <c r="AS456" i="2"/>
  <c r="AS353" i="2"/>
  <c r="AS131" i="2"/>
  <c r="AS498" i="2"/>
  <c r="AS114" i="2"/>
  <c r="AS433" i="2"/>
  <c r="AS490" i="2"/>
  <c r="AS230" i="2"/>
  <c r="AS175" i="2"/>
  <c r="AS421" i="2"/>
  <c r="AS355" i="2"/>
  <c r="AS298" i="2"/>
  <c r="AS68" i="2"/>
  <c r="AS273" i="2"/>
  <c r="AS90" i="2"/>
  <c r="AS360" i="2"/>
  <c r="AS322" i="2"/>
  <c r="AS342" i="2"/>
  <c r="AS398" i="2"/>
  <c r="AS519" i="2"/>
  <c r="AS382" i="2"/>
  <c r="AS458" i="2"/>
  <c r="AS358" i="2"/>
  <c r="AS656" i="2"/>
  <c r="AS303" i="2"/>
  <c r="AS183" i="2"/>
  <c r="AS442" i="2"/>
  <c r="AT631" i="2"/>
  <c r="AT703" i="2"/>
  <c r="AT680" i="2"/>
  <c r="AT590" i="2"/>
  <c r="AT96" i="2"/>
  <c r="AT525" i="2"/>
  <c r="AT492" i="2"/>
  <c r="AT250" i="2"/>
  <c r="AT217" i="2"/>
  <c r="AT76" i="2"/>
  <c r="AT247" i="2"/>
  <c r="AT100" i="2"/>
  <c r="AT204" i="2"/>
  <c r="AT200" i="2"/>
  <c r="AT70" i="2"/>
  <c r="AT699" i="2"/>
  <c r="AT591" i="2"/>
  <c r="AT583" i="2"/>
  <c r="AT530" i="2"/>
  <c r="AT670" i="2"/>
  <c r="AT282" i="2"/>
  <c r="AT337" i="2"/>
  <c r="AT110" i="2"/>
  <c r="AT532" i="2"/>
  <c r="AT658" i="2"/>
  <c r="AT83" i="2"/>
  <c r="AT673" i="2"/>
  <c r="AT7" i="2"/>
  <c r="AT424" i="2"/>
  <c r="AT475" i="2"/>
  <c r="AT149" i="2"/>
  <c r="AT143" i="2"/>
  <c r="AT191" i="2"/>
  <c r="AT57" i="2"/>
  <c r="AT126" i="2"/>
  <c r="AT338" i="2"/>
  <c r="AT325" i="2"/>
  <c r="AT403" i="2"/>
  <c r="AT363" i="2"/>
  <c r="AT473" i="2"/>
  <c r="AT482" i="2"/>
  <c r="AT331" i="2"/>
  <c r="AT81" i="2"/>
  <c r="AT514" i="2"/>
  <c r="AT430" i="2"/>
  <c r="AT504" i="2"/>
  <c r="AT551" i="2"/>
  <c r="AT134" i="2"/>
  <c r="AT544" i="2"/>
  <c r="AT409" i="2"/>
  <c r="AT138" i="2"/>
  <c r="AT216" i="2"/>
  <c r="AS725" i="2"/>
  <c r="AS155" i="2"/>
  <c r="AS481" i="2"/>
  <c r="AS166" i="2"/>
  <c r="AS56" i="2"/>
  <c r="AS420" i="2"/>
  <c r="AS349" i="2"/>
  <c r="AS265" i="2"/>
  <c r="AS229" i="2"/>
  <c r="AS39" i="2"/>
  <c r="AS643" i="2"/>
  <c r="AS399" i="2"/>
  <c r="AS439" i="2"/>
  <c r="AS588" i="2"/>
  <c r="AS195" i="2"/>
  <c r="AS547" i="2"/>
  <c r="AS657" i="2"/>
  <c r="AS157" i="2"/>
  <c r="AS121" i="2"/>
  <c r="AS165" i="2"/>
  <c r="AS178" i="2"/>
  <c r="AS348" i="2"/>
  <c r="AS460" i="2"/>
  <c r="AS546" i="2"/>
  <c r="AS632" i="2"/>
  <c r="AS502" i="2"/>
  <c r="AT727" i="2"/>
  <c r="AT556" i="2"/>
  <c r="AT617" i="2"/>
  <c r="AT571" i="2"/>
  <c r="AT735" i="2"/>
  <c r="AT702" i="2"/>
  <c r="AT491" i="2"/>
  <c r="AT611" i="2"/>
  <c r="AT463" i="2"/>
  <c r="AT108" i="2"/>
  <c r="AT62" i="2"/>
  <c r="AT489" i="2"/>
  <c r="AT704" i="2"/>
  <c r="AT636" i="2"/>
  <c r="AT589" i="2"/>
  <c r="AT542" i="2"/>
  <c r="AT676" i="2"/>
  <c r="AT332" i="2"/>
  <c r="AT246" i="2"/>
  <c r="AT237" i="2"/>
  <c r="AT724" i="2"/>
  <c r="AT418" i="2"/>
  <c r="AT682" i="2"/>
  <c r="AT190" i="2"/>
  <c r="AT284" i="2"/>
  <c r="AT609" i="2"/>
  <c r="AT316" i="2"/>
  <c r="AT646" i="2"/>
  <c r="AT144" i="2"/>
  <c r="AT606" i="2"/>
  <c r="AT109" i="2"/>
  <c r="AT627" i="2"/>
  <c r="AT122" i="2"/>
  <c r="AT54" i="2"/>
  <c r="AT117" i="2"/>
  <c r="AT82" i="2"/>
  <c r="AT137" i="2"/>
  <c r="AT437" i="2"/>
  <c r="AT559" i="2"/>
  <c r="AT696" i="2"/>
  <c r="AT601" i="2"/>
  <c r="AT689" i="2"/>
  <c r="AT275" i="2"/>
  <c r="AT391" i="2"/>
  <c r="AT438" i="2"/>
  <c r="AT584" i="2"/>
  <c r="AT634" i="2"/>
  <c r="AT508" i="2"/>
  <c r="AT177" i="2"/>
  <c r="AT352" i="2"/>
  <c r="AT388" i="2"/>
  <c r="AT721" i="2"/>
  <c r="AT364" i="2"/>
  <c r="AT330" i="2"/>
  <c r="AT336" i="2"/>
  <c r="AT541" i="2"/>
  <c r="AT296" i="2"/>
  <c r="AT499" i="2"/>
  <c r="AT374" i="2"/>
  <c r="AT249" i="2"/>
  <c r="AS216" i="2"/>
  <c r="AS40" i="2"/>
  <c r="AS99" i="2"/>
  <c r="AS543" i="2"/>
  <c r="AS133" i="2"/>
  <c r="AS261" i="2"/>
  <c r="AS595" i="2"/>
  <c r="AS19" i="2"/>
  <c r="AS512" i="2"/>
  <c r="AS120" i="2"/>
  <c r="AS635" i="2"/>
  <c r="AT731" i="2"/>
  <c r="AT441" i="2"/>
  <c r="AT376" i="2"/>
  <c r="AT476" i="2"/>
  <c r="AT278" i="2"/>
  <c r="AT629" i="2"/>
  <c r="AT210" i="2"/>
  <c r="AT648" i="2"/>
  <c r="AT717" i="2"/>
  <c r="AT526" i="2"/>
  <c r="AT644" i="2"/>
  <c r="AT570" i="2"/>
  <c r="AT102" i="2"/>
  <c r="AT422" i="2"/>
  <c r="AT44" i="2"/>
  <c r="AT569" i="2"/>
  <c r="AT558" i="2"/>
  <c r="AT477" i="2"/>
  <c r="AT253" i="2"/>
  <c r="AT361" i="2"/>
  <c r="AT272" i="2"/>
  <c r="AT221" i="2"/>
  <c r="AT111" i="2"/>
  <c r="AT9" i="2"/>
  <c r="AT142" i="2"/>
  <c r="AT206" i="2"/>
  <c r="AT471" i="2"/>
  <c r="AT13" i="2"/>
  <c r="AT48" i="2"/>
  <c r="AT257" i="2"/>
  <c r="AT709" i="2"/>
  <c r="AT92" i="2"/>
  <c r="AT621" i="2"/>
  <c r="AT181" i="2"/>
  <c r="AT308" i="2"/>
  <c r="AT685" i="2"/>
  <c r="AT148" i="2"/>
  <c r="AT370" i="2"/>
  <c r="AT697" i="2"/>
  <c r="AT714" i="2"/>
  <c r="AT124" i="2"/>
  <c r="AT22" i="2"/>
  <c r="AT189" i="2"/>
  <c r="AT156" i="2"/>
  <c r="AT599" i="2"/>
  <c r="AT202" i="2"/>
  <c r="AT536" i="2"/>
  <c r="AT258" i="2"/>
  <c r="AT21" i="2"/>
  <c r="AT365" i="2"/>
  <c r="AT180" i="2"/>
  <c r="AT125" i="2"/>
  <c r="AT478" i="2"/>
  <c r="AT321" i="2"/>
  <c r="AS437" i="2"/>
  <c r="AS559" i="2"/>
  <c r="AS696" i="2"/>
  <c r="AS601" i="2"/>
  <c r="AS689" i="2"/>
  <c r="AS275" i="2"/>
  <c r="AS391" i="2"/>
  <c r="AS438" i="2"/>
  <c r="AS584" i="2"/>
  <c r="AS634" i="2"/>
  <c r="AS508" i="2"/>
  <c r="AS177" i="2"/>
  <c r="AS352" i="2"/>
  <c r="AS388" i="2"/>
  <c r="AS721" i="2"/>
  <c r="AS364" i="2"/>
  <c r="AS330" i="2"/>
  <c r="AS336" i="2"/>
  <c r="AS541" i="2"/>
  <c r="AS296" i="2"/>
  <c r="AS499" i="2"/>
  <c r="AS374" i="2"/>
  <c r="AS249" i="2"/>
  <c r="AS319" i="2"/>
  <c r="AT700" i="2"/>
  <c r="AT651" i="2"/>
  <c r="AT193" i="2"/>
  <c r="AT594" i="2"/>
  <c r="AT474" i="2"/>
  <c r="AT497" i="2"/>
  <c r="AT736" i="2"/>
  <c r="AT604" i="2"/>
  <c r="AT145" i="2"/>
  <c r="AT582" i="2"/>
  <c r="AT513" i="2"/>
  <c r="AT671" i="2"/>
  <c r="AT567" i="2"/>
  <c r="AT733" i="2"/>
  <c r="AT87" i="2"/>
  <c r="AT323" i="2"/>
  <c r="AT515" i="2"/>
  <c r="AT339" i="2"/>
  <c r="AT300" i="2"/>
  <c r="AT277" i="2"/>
  <c r="AT351" i="2"/>
  <c r="AT150" i="2"/>
  <c r="AT507" i="2"/>
  <c r="AT115" i="2"/>
  <c r="AT393" i="2"/>
  <c r="AT450" i="2"/>
  <c r="AT488" i="2"/>
  <c r="AT233" i="2"/>
  <c r="AT286" i="2"/>
  <c r="AT86" i="2"/>
  <c r="AT27" i="2"/>
  <c r="AT141" i="2"/>
  <c r="AT545" i="2"/>
  <c r="AT334" i="2"/>
  <c r="AT362" i="2"/>
  <c r="AT553" i="2"/>
  <c r="AT98" i="2"/>
  <c r="AT431" i="2"/>
  <c r="AT395" i="2"/>
  <c r="AT573" i="2"/>
  <c r="AT414" i="2"/>
  <c r="AT18" i="2"/>
  <c r="AT381" i="2"/>
  <c r="AT5" i="2"/>
  <c r="AT666" i="2"/>
  <c r="AT170" i="2"/>
  <c r="AT14" i="2"/>
  <c r="AT633" i="2"/>
  <c r="AT480" i="2"/>
  <c r="AT17" i="2"/>
  <c r="AT294" i="2"/>
  <c r="AT307" i="2"/>
  <c r="AT394" i="2"/>
  <c r="AT415" i="2"/>
  <c r="AT630" i="2"/>
  <c r="AT509" i="2"/>
  <c r="AT494" i="2"/>
  <c r="AT378" i="2"/>
  <c r="AT151" i="2"/>
  <c r="AT222" i="2"/>
  <c r="AT683" i="2"/>
  <c r="AT295" i="2"/>
  <c r="AT718" i="2"/>
  <c r="AT712" i="2"/>
  <c r="AT317" i="2"/>
  <c r="AT574" i="2"/>
  <c r="AT105" i="2"/>
  <c r="AT320" i="2"/>
  <c r="AT468" i="2"/>
  <c r="AT281" i="2"/>
  <c r="AT607" i="2"/>
  <c r="AT311" i="2"/>
  <c r="AT612" i="2"/>
  <c r="AT552" i="2"/>
  <c r="AT167" i="2"/>
  <c r="AT23" i="2"/>
  <c r="AT386" i="2"/>
  <c r="AT614" i="2"/>
  <c r="AT203" i="2"/>
  <c r="AT16" i="2"/>
  <c r="AT580" i="2"/>
  <c r="AT688" i="2"/>
  <c r="AT67" i="2"/>
  <c r="AT523" i="2"/>
  <c r="AT63" i="2"/>
  <c r="AT313" i="2"/>
  <c r="AT153" i="2"/>
  <c r="AT140" i="2"/>
  <c r="AT3" i="2"/>
  <c r="AT493" i="2"/>
  <c r="AT146" i="2"/>
  <c r="AT199" i="2"/>
  <c r="AT263" i="2"/>
  <c r="AT501" i="2"/>
  <c r="AT359" i="2"/>
  <c r="AT78" i="2"/>
  <c r="AT333" i="2"/>
  <c r="AT645" i="2"/>
  <c r="AT598" i="2"/>
  <c r="AT642" i="2"/>
  <c r="AT639" i="2"/>
  <c r="AT465" i="2"/>
  <c r="AT675" i="2"/>
  <c r="AT678" i="2"/>
  <c r="AT8" i="2"/>
  <c r="AT80" i="2"/>
  <c r="AT25" i="2"/>
  <c r="AT470" i="2"/>
  <c r="AT159" i="2"/>
  <c r="AT341" i="2"/>
  <c r="AT427" i="2"/>
  <c r="AT228" i="2"/>
  <c r="AT235" i="2"/>
  <c r="AT64" i="2"/>
  <c r="AT285" i="2"/>
  <c r="AT224" i="2"/>
  <c r="AT128" i="2"/>
  <c r="AT97" i="2"/>
  <c r="AT392" i="2"/>
  <c r="AT213" i="2"/>
  <c r="AR246" i="2"/>
  <c r="AR190" i="2"/>
  <c r="AR109" i="2"/>
  <c r="AR122" i="2"/>
  <c r="AR54" i="2"/>
  <c r="AR82" i="2"/>
  <c r="AR437" i="2"/>
  <c r="AR177" i="2"/>
  <c r="AR336" i="2"/>
  <c r="AU738" i="2"/>
  <c r="AU691" i="2"/>
  <c r="AU693" i="2"/>
  <c r="AU562" i="2"/>
  <c r="AU402" i="2"/>
  <c r="AU268" i="2"/>
  <c r="AU496" i="2"/>
  <c r="AU608" i="2"/>
  <c r="AU132" i="2"/>
  <c r="AU95" i="2"/>
  <c r="AU605" i="2"/>
  <c r="AU201" i="2"/>
  <c r="AU679" i="2"/>
  <c r="AU586" i="2"/>
  <c r="AU568" i="2"/>
  <c r="AU26" i="2"/>
  <c r="AU198" i="2"/>
  <c r="AU256" i="2"/>
  <c r="AU701" i="2"/>
  <c r="AU616" i="2"/>
  <c r="AU94" i="2"/>
  <c r="AU487" i="2"/>
  <c r="AU279" i="2"/>
  <c r="AU10" i="2"/>
  <c r="AU401" i="2"/>
  <c r="AU37" i="2"/>
  <c r="AU212" i="2"/>
  <c r="AU130" i="2"/>
  <c r="AU15" i="2"/>
  <c r="AU162" i="2"/>
  <c r="AU74" i="2"/>
  <c r="AU455" i="2"/>
  <c r="AU119" i="2"/>
  <c r="AU2" i="2"/>
  <c r="AU242" i="2"/>
  <c r="AU563" i="2"/>
  <c r="AU4" i="2"/>
  <c r="AU479" i="2"/>
  <c r="AU34" i="2"/>
  <c r="AU434" i="2"/>
  <c r="AU335" i="2"/>
  <c r="AU154" i="2"/>
  <c r="AU33" i="2"/>
  <c r="AU267" i="2"/>
  <c r="AU654" i="2"/>
  <c r="AU45" i="2"/>
  <c r="AU623" i="2"/>
  <c r="AU218" i="2"/>
  <c r="AU449" i="2"/>
  <c r="AU435" i="2"/>
  <c r="AU220" i="2"/>
  <c r="AU385" i="2"/>
  <c r="AU50" i="2"/>
  <c r="AU174" i="2"/>
  <c r="AU235" i="2"/>
  <c r="AU64" i="2"/>
  <c r="AU285" i="2"/>
  <c r="AU224" i="2"/>
  <c r="AU128" i="2"/>
  <c r="AU97" i="2"/>
  <c r="AU392" i="2"/>
  <c r="AU213" i="2"/>
  <c r="AT49" i="2"/>
  <c r="AT107" i="2"/>
  <c r="AR44" i="2"/>
  <c r="AR272" i="2"/>
  <c r="AR9" i="2"/>
  <c r="AR13" i="2"/>
  <c r="AR92" i="2"/>
  <c r="AR181" i="2"/>
  <c r="AR148" i="2"/>
  <c r="AR22" i="2"/>
  <c r="AR202" i="2"/>
  <c r="AR21" i="2"/>
  <c r="AR180" i="2"/>
  <c r="AR125" i="2"/>
  <c r="AR73" i="2"/>
  <c r="AR379" i="2"/>
  <c r="AR196" i="2"/>
  <c r="AU729" i="2"/>
  <c r="AU681" i="2"/>
  <c r="AU637" i="2"/>
  <c r="AU575" i="2"/>
  <c r="AU344" i="2"/>
  <c r="AU411" i="2"/>
  <c r="AU93" i="2"/>
  <c r="AU291" i="2"/>
  <c r="AU659" i="2"/>
  <c r="AU375" i="2"/>
  <c r="AU615" i="2"/>
  <c r="AU425" i="2"/>
  <c r="AU610" i="2"/>
  <c r="AU61" i="2"/>
  <c r="AU254" i="2"/>
  <c r="AU451" i="2"/>
  <c r="AU447" i="2"/>
  <c r="AU47" i="2"/>
  <c r="AU716" i="2"/>
  <c r="AU640" i="2"/>
  <c r="AU548" i="2"/>
  <c r="AU289" i="2"/>
  <c r="AU169" i="2"/>
  <c r="AU255" i="2"/>
  <c r="AU505" i="2"/>
  <c r="AU357" i="2"/>
  <c r="AU29" i="2"/>
  <c r="AU672" i="2"/>
  <c r="AU557" i="2"/>
  <c r="AU500" i="2"/>
  <c r="AU11" i="2"/>
  <c r="AU186" i="2"/>
  <c r="AU283" i="2"/>
  <c r="AU537" i="2"/>
  <c r="AU652" i="2"/>
  <c r="AU241" i="2"/>
  <c r="AU173" i="2"/>
  <c r="AU52" i="2"/>
  <c r="AU524" i="2"/>
  <c r="AU65" i="2"/>
  <c r="AU423" i="2"/>
  <c r="AU464" i="2"/>
  <c r="AU674" i="2"/>
  <c r="AU517" i="2"/>
  <c r="AU274" i="2"/>
  <c r="AU214" i="2"/>
  <c r="AU684" i="2"/>
  <c r="AU51" i="2"/>
  <c r="AU209" i="2"/>
  <c r="AU484" i="2"/>
  <c r="AU620" i="2"/>
  <c r="AU88" i="2"/>
  <c r="AU324" i="2"/>
  <c r="AU649" i="2"/>
  <c r="AU384" i="2"/>
  <c r="AU106" i="2"/>
  <c r="AU305" i="2"/>
  <c r="AU326" i="2"/>
  <c r="AU445" i="2"/>
  <c r="AU168" i="2"/>
  <c r="AU49" i="2"/>
  <c r="AU107" i="2"/>
  <c r="AT303" i="2"/>
  <c r="AT183" i="2"/>
  <c r="AT442" i="2"/>
  <c r="AR87" i="2"/>
  <c r="AR115" i="2"/>
  <c r="AR86" i="2"/>
  <c r="AR27" i="2"/>
  <c r="AR553" i="2"/>
  <c r="AR98" i="2"/>
  <c r="AR431" i="2"/>
  <c r="AR395" i="2"/>
  <c r="AR18" i="2"/>
  <c r="AR5" i="2"/>
  <c r="AR170" i="2"/>
  <c r="AR14" i="2"/>
  <c r="AR17" i="2"/>
  <c r="AR294" i="2"/>
  <c r="AR415" i="2"/>
  <c r="AU711" i="2"/>
  <c r="AU728" i="2"/>
  <c r="AU564" i="2"/>
  <c r="AU147" i="2"/>
  <c r="AU713" i="2"/>
  <c r="AU231" i="2"/>
  <c r="AU486" i="2"/>
  <c r="AU118" i="2"/>
  <c r="AU419" i="2"/>
  <c r="AU662" i="2"/>
  <c r="AU622" i="2"/>
  <c r="AU356" i="2"/>
  <c r="AU669" i="2"/>
  <c r="AU112" i="2"/>
  <c r="AU444" i="2"/>
  <c r="AU577" i="2"/>
  <c r="AU185" i="2"/>
  <c r="AU43" i="2"/>
  <c r="AU723" i="2"/>
  <c r="AU136" i="2"/>
  <c r="AU668" i="2"/>
  <c r="AU453" i="2"/>
  <c r="AU531" i="2"/>
  <c r="AU534" i="2"/>
  <c r="AU581" i="2"/>
  <c r="AU327" i="2"/>
  <c r="AU452" i="2"/>
  <c r="AU160" i="2"/>
  <c r="AU32" i="2"/>
  <c r="AU205" i="2"/>
  <c r="AU271" i="2"/>
  <c r="AU440" i="2"/>
  <c r="AU625" i="2"/>
  <c r="AU522" i="2"/>
  <c r="AU266" i="2"/>
  <c r="AU456" i="2"/>
  <c r="AU353" i="2"/>
  <c r="AU131" i="2"/>
  <c r="AU498" i="2"/>
  <c r="AU114" i="2"/>
  <c r="AU433" i="2"/>
  <c r="AU490" i="2"/>
  <c r="AU230" i="2"/>
  <c r="AU175" i="2"/>
  <c r="AU421" i="2"/>
  <c r="AU355" i="2"/>
  <c r="AU298" i="2"/>
  <c r="AU68" i="2"/>
  <c r="AU273" i="2"/>
  <c r="AU90" i="2"/>
  <c r="AU360" i="2"/>
  <c r="AU322" i="2"/>
  <c r="AU342" i="2"/>
  <c r="AU398" i="2"/>
  <c r="AU519" i="2"/>
  <c r="AU382" i="2"/>
  <c r="AU458" i="2"/>
  <c r="AU358" i="2"/>
  <c r="AU656" i="2"/>
  <c r="AU303" i="2"/>
  <c r="AU183" i="2"/>
  <c r="AR400" i="2"/>
  <c r="AR295" i="2"/>
  <c r="AR105" i="2"/>
  <c r="AR320" i="2"/>
  <c r="AR23" i="2"/>
  <c r="AR16" i="2"/>
  <c r="AR67" i="2"/>
  <c r="AR3" i="2"/>
  <c r="AR501" i="2"/>
  <c r="AR78" i="2"/>
  <c r="AR333" i="2"/>
  <c r="AR465" i="2"/>
  <c r="AR8" i="2"/>
  <c r="AR25" i="2"/>
  <c r="AR341" i="2"/>
  <c r="AU687" i="2"/>
  <c r="AU587" i="2"/>
  <c r="AU734" i="2"/>
  <c r="AU454" i="2"/>
  <c r="AU677" i="2"/>
  <c r="AU535" i="2"/>
  <c r="AU555" i="2"/>
  <c r="AU737" i="2"/>
  <c r="AU232" i="2"/>
  <c r="AU208" i="2"/>
  <c r="AU192" i="2"/>
  <c r="AU432" i="2"/>
  <c r="AU176" i="2"/>
  <c r="AU350" i="2"/>
  <c r="AU560" i="2"/>
  <c r="AU446" i="2"/>
  <c r="AU211" i="2"/>
  <c r="AU383" i="2"/>
  <c r="AU75" i="2"/>
  <c r="AU28" i="2"/>
  <c r="AU280" i="2"/>
  <c r="AU264" i="2"/>
  <c r="AU466" i="2"/>
  <c r="AU660" i="2"/>
  <c r="AU288" i="2"/>
  <c r="AU172" i="2"/>
  <c r="AU240" i="2"/>
  <c r="AU706" i="2"/>
  <c r="AU576" i="2"/>
  <c r="AU104" i="2"/>
  <c r="AU389" i="2"/>
  <c r="AU692" i="2"/>
  <c r="AU41" i="2"/>
  <c r="AU469" i="2"/>
  <c r="AU624" i="2"/>
  <c r="AU223" i="2"/>
  <c r="AU725" i="2"/>
  <c r="AU155" i="2"/>
  <c r="AU481" i="2"/>
  <c r="AU166" i="2"/>
  <c r="AU56" i="2"/>
  <c r="AU420" i="2"/>
  <c r="AU349" i="2"/>
  <c r="AU265" i="2"/>
  <c r="AU229" i="2"/>
  <c r="AU39" i="2"/>
  <c r="AU643" i="2"/>
  <c r="AU399" i="2"/>
  <c r="AU439" i="2"/>
  <c r="AU588" i="2"/>
  <c r="AU195" i="2"/>
  <c r="AU547" i="2"/>
  <c r="AU657" i="2"/>
  <c r="AU157" i="2"/>
  <c r="AU121" i="2"/>
  <c r="AU165" i="2"/>
  <c r="AU178" i="2"/>
  <c r="AU348" i="2"/>
  <c r="AU460" i="2"/>
  <c r="AU546" i="2"/>
  <c r="AU632" i="2"/>
  <c r="AU502" i="2"/>
  <c r="AT40" i="2"/>
  <c r="AT99" i="2"/>
  <c r="AT543" i="2"/>
  <c r="AT133" i="2"/>
  <c r="AT261" i="2"/>
  <c r="AT595" i="2"/>
  <c r="AT19" i="2"/>
  <c r="AT512" i="2"/>
  <c r="AT120" i="2"/>
  <c r="AT635" i="2"/>
  <c r="AR188" i="2"/>
  <c r="AR161" i="2"/>
  <c r="AR6" i="2"/>
  <c r="AR184" i="2"/>
  <c r="AR413" i="2"/>
  <c r="AR346" i="2"/>
  <c r="AR53" i="2"/>
  <c r="AR59" i="2"/>
  <c r="AR42" i="2"/>
  <c r="AU631" i="2"/>
  <c r="AU703" i="2"/>
  <c r="AU680" i="2"/>
  <c r="AU590" i="2"/>
  <c r="AU96" i="2"/>
  <c r="AU525" i="2"/>
  <c r="AU492" i="2"/>
  <c r="AU250" i="2"/>
  <c r="AU217" i="2"/>
  <c r="AU76" i="2"/>
  <c r="AU247" i="2"/>
  <c r="AU100" i="2"/>
  <c r="AU204" i="2"/>
  <c r="AU200" i="2"/>
  <c r="AU70" i="2"/>
  <c r="AU699" i="2"/>
  <c r="AU591" i="2"/>
  <c r="AU583" i="2"/>
  <c r="AU530" i="2"/>
  <c r="AU670" i="2"/>
  <c r="AU282" i="2"/>
  <c r="AU337" i="2"/>
  <c r="AU110" i="2"/>
  <c r="AU532" i="2"/>
  <c r="AU658" i="2"/>
  <c r="AU83" i="2"/>
  <c r="AU673" i="2"/>
  <c r="AU7" i="2"/>
  <c r="AU424" i="2"/>
  <c r="AU475" i="2"/>
  <c r="AU149" i="2"/>
  <c r="AU143" i="2"/>
  <c r="AU191" i="2"/>
  <c r="AU57" i="2"/>
  <c r="AU126" i="2"/>
  <c r="AU338" i="2"/>
  <c r="AU325" i="2"/>
  <c r="AU403" i="2"/>
  <c r="AU363" i="2"/>
  <c r="AU473" i="2"/>
  <c r="AU482" i="2"/>
  <c r="AU331" i="2"/>
  <c r="AU81" i="2"/>
  <c r="AU514" i="2"/>
  <c r="AU430" i="2"/>
  <c r="AU504" i="2"/>
  <c r="AU551" i="2"/>
  <c r="AU134" i="2"/>
  <c r="AU544" i="2"/>
  <c r="AU409" i="2"/>
  <c r="AU138" i="2"/>
  <c r="AU216" i="2"/>
  <c r="AU40" i="2"/>
  <c r="AU99" i="2"/>
  <c r="AU543" i="2"/>
  <c r="AU133" i="2"/>
  <c r="AU261" i="2"/>
  <c r="AU595" i="2"/>
  <c r="AU19" i="2"/>
  <c r="AU512" i="2"/>
  <c r="AU120" i="2"/>
  <c r="AU635" i="2"/>
  <c r="AT319" i="2"/>
  <c r="AR239" i="2"/>
  <c r="AR290" i="2"/>
  <c r="AR238" i="2"/>
  <c r="AR561" i="2"/>
  <c r="AR35" i="2"/>
  <c r="AR252" i="2"/>
  <c r="AR12" i="2"/>
  <c r="AR123" i="2"/>
  <c r="AR31" i="2"/>
  <c r="AR46" i="2"/>
  <c r="AR328" i="2"/>
  <c r="AR101" i="2"/>
  <c r="AR38" i="2"/>
  <c r="AR116" i="2"/>
  <c r="AR304" i="2"/>
  <c r="AU727" i="2"/>
  <c r="AU556" i="2"/>
  <c r="AU617" i="2"/>
  <c r="AU571" i="2"/>
  <c r="AU735" i="2"/>
  <c r="AU702" i="2"/>
  <c r="AU491" i="2"/>
  <c r="AU611" i="2"/>
  <c r="AU463" i="2"/>
  <c r="AU108" i="2"/>
  <c r="AU62" i="2"/>
  <c r="AU489" i="2"/>
  <c r="AU704" i="2"/>
  <c r="AU636" i="2"/>
  <c r="AU589" i="2"/>
  <c r="AU542" i="2"/>
  <c r="AU676" i="2"/>
  <c r="AU332" i="2"/>
  <c r="AU246" i="2"/>
  <c r="AU237" i="2"/>
  <c r="AU724" i="2"/>
  <c r="AU418" i="2"/>
  <c r="AU682" i="2"/>
  <c r="AU190" i="2"/>
  <c r="AU284" i="2"/>
  <c r="AU609" i="2"/>
  <c r="AU316" i="2"/>
  <c r="AU646" i="2"/>
  <c r="AU144" i="2"/>
  <c r="AU606" i="2"/>
  <c r="AU109" i="2"/>
  <c r="AU627" i="2"/>
  <c r="AU122" i="2"/>
  <c r="AU54" i="2"/>
  <c r="AU117" i="2"/>
  <c r="AU82" i="2"/>
  <c r="AU137" i="2"/>
  <c r="AU437" i="2"/>
  <c r="AU559" i="2"/>
  <c r="AU696" i="2"/>
  <c r="AU601" i="2"/>
  <c r="AU689" i="2"/>
  <c r="AU275" i="2"/>
  <c r="AU391" i="2"/>
  <c r="AU438" i="2"/>
  <c r="AU584" i="2"/>
  <c r="AU634" i="2"/>
  <c r="AU508" i="2"/>
  <c r="AU177" i="2"/>
  <c r="AU352" i="2"/>
  <c r="AU388" i="2"/>
  <c r="AU721" i="2"/>
  <c r="AU364" i="2"/>
  <c r="AU330" i="2"/>
  <c r="AU336" i="2"/>
  <c r="AU541" i="2"/>
  <c r="AU296" i="2"/>
  <c r="AU499" i="2"/>
  <c r="AU374" i="2"/>
  <c r="AU249" i="2"/>
  <c r="AT372" i="2"/>
  <c r="AT404" i="2"/>
  <c r="AT406" i="2"/>
  <c r="AT483" i="2"/>
  <c r="AT73" i="2"/>
  <c r="AT379" i="2"/>
  <c r="AT196" i="2"/>
  <c r="AR369" i="2"/>
  <c r="AR287" i="2"/>
  <c r="AR77" i="2"/>
  <c r="AR309" i="2"/>
  <c r="AR600" i="2"/>
  <c r="AR58" i="2"/>
  <c r="AR66" i="2"/>
  <c r="AR89" i="2"/>
  <c r="AR412" i="2"/>
  <c r="AR219" i="2"/>
  <c r="AR103" i="2"/>
  <c r="AR226" i="2"/>
  <c r="AU731" i="2"/>
  <c r="AU441" i="2"/>
  <c r="AU376" i="2"/>
  <c r="AU476" i="2"/>
  <c r="AU278" i="2"/>
  <c r="AU629" i="2"/>
  <c r="AU210" i="2"/>
  <c r="AU648" i="2"/>
  <c r="AU717" i="2"/>
  <c r="AU526" i="2"/>
  <c r="AU644" i="2"/>
  <c r="AU570" i="2"/>
  <c r="AU102" i="2"/>
  <c r="AU422" i="2"/>
  <c r="AU44" i="2"/>
  <c r="AU569" i="2"/>
  <c r="AU558" i="2"/>
  <c r="AU477" i="2"/>
  <c r="AU253" i="2"/>
  <c r="AU361" i="2"/>
  <c r="AU272" i="2"/>
  <c r="AU221" i="2"/>
  <c r="AU111" i="2"/>
  <c r="AU9" i="2"/>
  <c r="AU142" i="2"/>
  <c r="AU206" i="2"/>
  <c r="AU471" i="2"/>
  <c r="AU13" i="2"/>
  <c r="AU48" i="2"/>
  <c r="AU257" i="2"/>
  <c r="AU709" i="2"/>
  <c r="AU92" i="2"/>
  <c r="AU621" i="2"/>
  <c r="AU181" i="2"/>
  <c r="AU308" i="2"/>
  <c r="AU685" i="2"/>
  <c r="AU148" i="2"/>
  <c r="AU370" i="2"/>
  <c r="AU697" i="2"/>
  <c r="AU714" i="2"/>
  <c r="AU124" i="2"/>
  <c r="AU22" i="2"/>
  <c r="AU189" i="2"/>
  <c r="AU156" i="2"/>
  <c r="AU599" i="2"/>
  <c r="AU202" i="2"/>
  <c r="AU536" i="2"/>
  <c r="AU258" i="2"/>
  <c r="AU21" i="2"/>
  <c r="AU365" i="2"/>
  <c r="AU180" i="2"/>
  <c r="AU125" i="2"/>
  <c r="AU478" i="2"/>
  <c r="AU321" i="2"/>
  <c r="AU372" i="2"/>
  <c r="AU404" i="2"/>
  <c r="AU406" i="2"/>
  <c r="AU483" i="2"/>
  <c r="AU73" i="2"/>
  <c r="AU379" i="2"/>
  <c r="AU196" i="2"/>
  <c r="AT354" i="2"/>
  <c r="AT592" i="2"/>
  <c r="AR268" i="2"/>
  <c r="AR201" i="2"/>
  <c r="AR26" i="2"/>
  <c r="AR256" i="2"/>
  <c r="AR279" i="2"/>
  <c r="AR10" i="2"/>
  <c r="AR130" i="2"/>
  <c r="AR162" i="2"/>
  <c r="AR74" i="2"/>
  <c r="AR2" i="2"/>
  <c r="AR4" i="2"/>
  <c r="AR434" i="2"/>
  <c r="AR154" i="2"/>
  <c r="AR33" i="2"/>
  <c r="AR45" i="2"/>
  <c r="AR218" i="2"/>
  <c r="AR235" i="2"/>
  <c r="AR224" i="2"/>
  <c r="AR213" i="2"/>
  <c r="AU700" i="2"/>
  <c r="AU651" i="2"/>
  <c r="AU193" i="2"/>
  <c r="AU594" i="2"/>
  <c r="AU474" i="2"/>
  <c r="AU497" i="2"/>
  <c r="AU736" i="2"/>
  <c r="AU604" i="2"/>
  <c r="AU145" i="2"/>
  <c r="AU582" i="2"/>
  <c r="AU513" i="2"/>
  <c r="AU671" i="2"/>
  <c r="AU567" i="2"/>
  <c r="AU733" i="2"/>
  <c r="AU87" i="2"/>
  <c r="AU323" i="2"/>
  <c r="AU515" i="2"/>
  <c r="AU339" i="2"/>
  <c r="AU300" i="2"/>
  <c r="AU277" i="2"/>
  <c r="AU351" i="2"/>
  <c r="AU150" i="2"/>
  <c r="AU507" i="2"/>
  <c r="AU115" i="2"/>
  <c r="AU393" i="2"/>
  <c r="AU450" i="2"/>
  <c r="AU488" i="2"/>
  <c r="AU233" i="2"/>
  <c r="AU286" i="2"/>
  <c r="AU86" i="2"/>
  <c r="AU27" i="2"/>
  <c r="AU141" i="2"/>
  <c r="AU545" i="2"/>
  <c r="AU334" i="2"/>
  <c r="AU362" i="2"/>
  <c r="AU553" i="2"/>
  <c r="AU98" i="2"/>
  <c r="AU431" i="2"/>
  <c r="AU395" i="2"/>
  <c r="AU573" i="2"/>
  <c r="AU414" i="2"/>
  <c r="AU18" i="2"/>
  <c r="AU381" i="2"/>
  <c r="AU5" i="2"/>
  <c r="AU666" i="2"/>
  <c r="AU170" i="2"/>
  <c r="AU14" i="2"/>
  <c r="AU633" i="2"/>
  <c r="AU480" i="2"/>
  <c r="AU17" i="2"/>
  <c r="AU294" i="2"/>
  <c r="AU307" i="2"/>
  <c r="AU394" i="2"/>
  <c r="AU415" i="2"/>
  <c r="AU630" i="2"/>
  <c r="AU509" i="2"/>
  <c r="AU494" i="2"/>
  <c r="AU378" i="2"/>
  <c r="AU151" i="2"/>
  <c r="AU354" i="2"/>
  <c r="AU592" i="2"/>
  <c r="AT707" i="2"/>
  <c r="AT428" i="2"/>
  <c r="AT516" i="2"/>
  <c r="AR291" i="2"/>
  <c r="AR61" i="2"/>
  <c r="AR47" i="2"/>
  <c r="AR289" i="2"/>
  <c r="AR169" i="2"/>
  <c r="AR29" i="2"/>
  <c r="AR11" i="2"/>
  <c r="AR186" i="2"/>
  <c r="AR241" i="2"/>
  <c r="AR173" i="2"/>
  <c r="AR52" i="2"/>
  <c r="AR65" i="2"/>
  <c r="AR274" i="2"/>
  <c r="AR51" i="2"/>
  <c r="AR326" i="2"/>
  <c r="AU710" i="2"/>
  <c r="AU641" i="2"/>
  <c r="AU694" i="2"/>
  <c r="AU400" i="2"/>
  <c r="AU315" i="2"/>
  <c r="AU222" i="2"/>
  <c r="AU683" i="2"/>
  <c r="AU295" i="2"/>
  <c r="AU718" i="2"/>
  <c r="AU712" i="2"/>
  <c r="AU317" i="2"/>
  <c r="AU574" i="2"/>
  <c r="AU105" i="2"/>
  <c r="AU320" i="2"/>
  <c r="AU468" i="2"/>
  <c r="AU281" i="2"/>
  <c r="AU607" i="2"/>
  <c r="AU311" i="2"/>
  <c r="AU612" i="2"/>
  <c r="AU552" i="2"/>
  <c r="AU167" i="2"/>
  <c r="AU23" i="2"/>
  <c r="AU386" i="2"/>
  <c r="AU614" i="2"/>
  <c r="AU203" i="2"/>
  <c r="AU16" i="2"/>
  <c r="AU580" i="2"/>
  <c r="AU688" i="2"/>
  <c r="AU67" i="2"/>
  <c r="AU523" i="2"/>
  <c r="AU63" i="2"/>
  <c r="AU313" i="2"/>
  <c r="AU153" i="2"/>
  <c r="AU140" i="2"/>
  <c r="AU3" i="2"/>
  <c r="AU493" i="2"/>
  <c r="AU146" i="2"/>
  <c r="AU199" i="2"/>
  <c r="AU263" i="2"/>
  <c r="AU501" i="2"/>
  <c r="AU359" i="2"/>
  <c r="AU78" i="2"/>
  <c r="AU333" i="2"/>
  <c r="AU645" i="2"/>
  <c r="AU598" i="2"/>
  <c r="AU642" i="2"/>
  <c r="AU639" i="2"/>
  <c r="AU465" i="2"/>
  <c r="AU675" i="2"/>
  <c r="AU678" i="2"/>
  <c r="AU8" i="2"/>
  <c r="AU80" i="2"/>
  <c r="AU25" i="2"/>
  <c r="AU470" i="2"/>
  <c r="AU159" i="2"/>
  <c r="AU341" i="2"/>
  <c r="AU427" i="2"/>
  <c r="AU228" i="2"/>
  <c r="AU707" i="2"/>
  <c r="AU428" i="2"/>
  <c r="AR231" i="2"/>
  <c r="AR118" i="2"/>
  <c r="AR112" i="2"/>
  <c r="AR43" i="2"/>
  <c r="AR32" i="2"/>
  <c r="AR131" i="2"/>
  <c r="AR114" i="2"/>
  <c r="AR442" i="2"/>
  <c r="AU690" i="2"/>
  <c r="AU503" i="2"/>
  <c r="AU301" i="2"/>
  <c r="AU188" i="2"/>
  <c r="AU705" i="2"/>
  <c r="AU259" i="2"/>
  <c r="AU596" i="2"/>
  <c r="AU215" i="2"/>
  <c r="AU715" i="2"/>
  <c r="AU161" i="2"/>
  <c r="AU373" i="2"/>
  <c r="AU260" i="2"/>
  <c r="AU426" i="2"/>
  <c r="AU171" i="2"/>
  <c r="AU405" i="2"/>
  <c r="AU234" i="2"/>
  <c r="AU638" i="2"/>
  <c r="AU566" i="2"/>
  <c r="AU396" i="2"/>
  <c r="AU251" i="2"/>
  <c r="AU722" i="2"/>
  <c r="AU84" i="2"/>
  <c r="AU244" i="2"/>
  <c r="AU664" i="2"/>
  <c r="AU6" i="2"/>
  <c r="AU227" i="2"/>
  <c r="AU655" i="2"/>
  <c r="AU565" i="2"/>
  <c r="AU436" i="2"/>
  <c r="AU572" i="2"/>
  <c r="AU495" i="2"/>
  <c r="AU410" i="2"/>
  <c r="AU197" i="2"/>
  <c r="AU461" i="2"/>
  <c r="AU152" i="2"/>
  <c r="AU184" i="2"/>
  <c r="AU69" i="2"/>
  <c r="AU24" i="2"/>
  <c r="AU71" i="2"/>
  <c r="AU413" i="2"/>
  <c r="AU603" i="2"/>
  <c r="AU346" i="2"/>
  <c r="AU179" i="2"/>
  <c r="AU55" i="2"/>
  <c r="AU613" i="2"/>
  <c r="AU53" i="2"/>
  <c r="AU521" i="2"/>
  <c r="AU59" i="2"/>
  <c r="AU135" i="2"/>
  <c r="AU408" i="2"/>
  <c r="AU340" i="2"/>
  <c r="AU345" i="2"/>
  <c r="AU248" i="2"/>
  <c r="AU42" i="2"/>
  <c r="AU182" i="2"/>
  <c r="AU293" i="2"/>
  <c r="AU448" i="2"/>
  <c r="AU343" i="2"/>
  <c r="AU698" i="2"/>
  <c r="AU397" i="2"/>
  <c r="AU306" i="2"/>
  <c r="AT20" i="2"/>
  <c r="AT665" i="2"/>
  <c r="AT101" i="2"/>
  <c r="AT38" i="2"/>
  <c r="AT116" i="2"/>
  <c r="AT164" i="2"/>
  <c r="AT443" i="2"/>
  <c r="AT390" i="2"/>
  <c r="AT618" i="2"/>
  <c r="AT304" i="2"/>
  <c r="AR232" i="2"/>
  <c r="AR75" i="2"/>
  <c r="AR280" i="2"/>
  <c r="AR264" i="2"/>
  <c r="AR288" i="2"/>
  <c r="AR172" i="2"/>
  <c r="AR41" i="2"/>
  <c r="AR155" i="2"/>
  <c r="AR56" i="2"/>
  <c r="AR349" i="2"/>
  <c r="AR229" i="2"/>
  <c r="AR399" i="2"/>
  <c r="AR195" i="2"/>
  <c r="AU529" i="2"/>
  <c r="AU299" i="2"/>
  <c r="AU292" i="2"/>
  <c r="AU262" i="2"/>
  <c r="AU239" i="2"/>
  <c r="AU318" i="2"/>
  <c r="AU387" i="2"/>
  <c r="AU290" i="2"/>
  <c r="AU619" i="2"/>
  <c r="AU650" i="2"/>
  <c r="AU270" i="2"/>
  <c r="AU72" i="2"/>
  <c r="AU527" i="2"/>
  <c r="AU371" i="2"/>
  <c r="AU238" i="2"/>
  <c r="AU540" i="2"/>
  <c r="AU368" i="2"/>
  <c r="AU561" i="2"/>
  <c r="AU719" i="2"/>
  <c r="AU35" i="2"/>
  <c r="AU252" i="2"/>
  <c r="AU628" i="2"/>
  <c r="AU12" i="2"/>
  <c r="AU695" i="2"/>
  <c r="AU538" i="2"/>
  <c r="AU123" i="2"/>
  <c r="AU276" i="2"/>
  <c r="AU366" i="2"/>
  <c r="AU302" i="2"/>
  <c r="AU732" i="2"/>
  <c r="AU225" i="2"/>
  <c r="AU314" i="2"/>
  <c r="AU158" i="2"/>
  <c r="AU579" i="2"/>
  <c r="AU31" i="2"/>
  <c r="AU85" i="2"/>
  <c r="AU653" i="2"/>
  <c r="AU129" i="2"/>
  <c r="AU416" i="2"/>
  <c r="AU578" i="2"/>
  <c r="AU46" i="2"/>
  <c r="AU506" i="2"/>
  <c r="AU245" i="2"/>
  <c r="AU60" i="2"/>
  <c r="AU328" i="2"/>
  <c r="AU417" i="2"/>
  <c r="AU730" i="2"/>
  <c r="AU467" i="2"/>
  <c r="AU236" i="2"/>
  <c r="AU310" i="2"/>
  <c r="AU626" i="2"/>
  <c r="AU20" i="2"/>
  <c r="AU665" i="2"/>
  <c r="AU101" i="2"/>
  <c r="AU38" i="2"/>
  <c r="AU116" i="2"/>
  <c r="AU164" i="2"/>
  <c r="AU443" i="2"/>
  <c r="AU390" i="2"/>
  <c r="AU618" i="2"/>
  <c r="AU304" i="2"/>
  <c r="AU442" i="2"/>
  <c r="AU319" i="2"/>
  <c r="AU516" i="2"/>
  <c r="AV510" i="2" l="1"/>
  <c r="Y112" i="3"/>
  <c r="Y25" i="3"/>
  <c r="AV663" i="2"/>
  <c r="AV533" i="2"/>
  <c r="Y108" i="3"/>
  <c r="Y38" i="3"/>
  <c r="W34" i="3"/>
  <c r="Y110" i="3"/>
  <c r="W16" i="3"/>
  <c r="W48" i="3"/>
  <c r="W64" i="3"/>
  <c r="W79" i="3"/>
  <c r="Y91" i="3"/>
  <c r="Y13" i="3"/>
  <c r="Y124" i="3"/>
  <c r="W116" i="3"/>
  <c r="Y43" i="3"/>
  <c r="W124" i="3"/>
  <c r="W43" i="3"/>
  <c r="Y107" i="3"/>
  <c r="Y113" i="3"/>
  <c r="W15" i="3"/>
  <c r="Y73" i="3"/>
  <c r="Y12" i="3"/>
  <c r="Y2" i="3"/>
  <c r="Y64" i="3"/>
  <c r="W117" i="3"/>
  <c r="Y37" i="3"/>
  <c r="W28" i="3"/>
  <c r="Y72" i="3"/>
  <c r="Y105" i="3"/>
  <c r="W87" i="3"/>
  <c r="W89" i="3"/>
  <c r="W68" i="3"/>
  <c r="W62" i="3"/>
  <c r="W80" i="3"/>
  <c r="Y11" i="3"/>
  <c r="W29" i="3"/>
  <c r="Y41" i="3"/>
  <c r="W56" i="3"/>
  <c r="Y65" i="3"/>
  <c r="Y8" i="3"/>
  <c r="W122" i="3"/>
  <c r="Y10" i="3"/>
  <c r="W27" i="3"/>
  <c r="Y19" i="3"/>
  <c r="Y23" i="3"/>
  <c r="W49" i="3"/>
  <c r="W101" i="3"/>
  <c r="Y34" i="3"/>
  <c r="Y17" i="3"/>
  <c r="Y115" i="3"/>
  <c r="W104" i="3"/>
  <c r="Y32" i="3"/>
  <c r="Y16" i="3"/>
  <c r="W109" i="3"/>
  <c r="W103" i="3"/>
  <c r="Y4" i="3"/>
  <c r="W84" i="3"/>
  <c r="W21" i="3"/>
  <c r="W86" i="3"/>
  <c r="W32" i="3"/>
  <c r="Y51" i="3"/>
  <c r="W51" i="3"/>
  <c r="W22" i="3"/>
  <c r="Y69" i="3"/>
  <c r="W98" i="3"/>
  <c r="Y80" i="3"/>
  <c r="Y71" i="3"/>
  <c r="Y22" i="3"/>
  <c r="W13" i="3"/>
  <c r="Y33" i="3"/>
  <c r="W63" i="3"/>
  <c r="W26" i="3"/>
  <c r="W46" i="3"/>
  <c r="W85" i="3"/>
  <c r="W33" i="3"/>
  <c r="Y84" i="3"/>
  <c r="Y125" i="3"/>
  <c r="W54" i="3"/>
  <c r="W18" i="3"/>
  <c r="W88" i="3"/>
  <c r="W126" i="3"/>
  <c r="W83" i="3"/>
  <c r="W40" i="3"/>
  <c r="W94" i="3"/>
  <c r="W92" i="3"/>
  <c r="Y96" i="3"/>
  <c r="W23" i="3"/>
  <c r="W55" i="3"/>
  <c r="Y45" i="3"/>
  <c r="W73" i="3"/>
  <c r="Y24" i="3"/>
  <c r="W30" i="3"/>
  <c r="W38" i="3"/>
  <c r="W70" i="3"/>
  <c r="W99" i="3"/>
  <c r="W110" i="3"/>
  <c r="W50" i="3"/>
  <c r="W5" i="3"/>
  <c r="Y102" i="3"/>
  <c r="Y14" i="3"/>
  <c r="Y114" i="3"/>
  <c r="Y104" i="3"/>
  <c r="Y106" i="3"/>
  <c r="W119" i="3"/>
  <c r="Y58" i="3"/>
  <c r="W111" i="3"/>
  <c r="W69" i="3"/>
  <c r="W76" i="3"/>
  <c r="Y56" i="3"/>
  <c r="Y27" i="3"/>
  <c r="Y7" i="3"/>
  <c r="W12" i="3"/>
  <c r="Y5" i="3"/>
  <c r="Y116" i="3"/>
  <c r="W45" i="3"/>
  <c r="W57" i="3"/>
  <c r="W39" i="3"/>
  <c r="W81" i="3"/>
  <c r="Y70" i="3"/>
  <c r="W93" i="3"/>
  <c r="W47" i="3"/>
  <c r="W42" i="3"/>
  <c r="Y28" i="3"/>
  <c r="Y29" i="3"/>
  <c r="W24" i="3"/>
  <c r="W67" i="3"/>
  <c r="W102" i="3"/>
  <c r="W7" i="3"/>
  <c r="Y63" i="3"/>
  <c r="Y117" i="3"/>
  <c r="W108" i="3"/>
  <c r="Y87" i="3"/>
  <c r="W25" i="3"/>
  <c r="Y89" i="3"/>
  <c r="Y47" i="3"/>
  <c r="Y30" i="3"/>
  <c r="W118" i="3"/>
  <c r="Y122" i="3"/>
  <c r="Y55" i="3"/>
  <c r="W10" i="3"/>
  <c r="W53" i="3"/>
  <c r="W11" i="3"/>
  <c r="W6" i="3"/>
  <c r="Y26" i="3"/>
  <c r="Y99" i="3"/>
  <c r="Y50" i="3"/>
  <c r="W66" i="3"/>
  <c r="W44" i="3"/>
  <c r="Y9" i="3"/>
  <c r="W72" i="3"/>
  <c r="Y98" i="3"/>
  <c r="W90" i="3"/>
  <c r="W120" i="3"/>
  <c r="Y67" i="3"/>
  <c r="Y21" i="3"/>
  <c r="W2" i="3"/>
  <c r="Y49" i="3"/>
  <c r="Y66" i="3"/>
  <c r="Y77" i="3"/>
  <c r="Y15" i="3"/>
  <c r="Y53" i="3"/>
  <c r="W71" i="3"/>
  <c r="W112" i="3"/>
  <c r="W17" i="3"/>
  <c r="Y46" i="3"/>
  <c r="Y93" i="3"/>
  <c r="W74" i="3"/>
  <c r="Y68" i="3"/>
  <c r="Y97" i="3"/>
  <c r="Y101" i="3"/>
  <c r="W4" i="3"/>
  <c r="Y86" i="3"/>
  <c r="W95" i="3"/>
  <c r="Y118" i="3"/>
  <c r="Y62" i="3"/>
  <c r="W36" i="3"/>
  <c r="W96" i="3"/>
  <c r="W113" i="3"/>
  <c r="Y57" i="3"/>
  <c r="Y82" i="3"/>
  <c r="W31" i="3"/>
  <c r="W82" i="3"/>
  <c r="W14" i="3"/>
  <c r="W19" i="3"/>
  <c r="Y92" i="3"/>
  <c r="Y40" i="3"/>
  <c r="W59" i="3"/>
  <c r="Y36" i="3"/>
  <c r="Y60" i="3"/>
  <c r="W35" i="3"/>
  <c r="W41" i="3"/>
  <c r="Y54" i="3"/>
  <c r="W37" i="3"/>
  <c r="Y88" i="3"/>
  <c r="W52" i="3"/>
  <c r="Y126" i="3"/>
  <c r="Y95" i="3"/>
  <c r="Y111" i="3"/>
  <c r="Y90" i="3"/>
  <c r="Y83" i="3"/>
  <c r="Y59" i="3"/>
  <c r="W9" i="3"/>
  <c r="Y35" i="3"/>
  <c r="Y74" i="3"/>
  <c r="Y78" i="3"/>
  <c r="Y85" i="3"/>
  <c r="Y76" i="3"/>
  <c r="W20" i="3"/>
  <c r="Y3" i="3"/>
  <c r="W91" i="3"/>
  <c r="W3" i="3"/>
  <c r="W114" i="3"/>
  <c r="W107" i="3"/>
  <c r="Y109" i="3"/>
  <c r="Y42" i="3"/>
  <c r="W105" i="3"/>
  <c r="W115" i="3"/>
  <c r="Y100" i="3"/>
  <c r="Y20" i="3"/>
  <c r="Y18" i="3"/>
  <c r="W106" i="3"/>
  <c r="W97" i="3"/>
  <c r="Y123" i="3"/>
  <c r="W77" i="3"/>
  <c r="Y44" i="3"/>
  <c r="Y79" i="3"/>
  <c r="W121" i="3"/>
  <c r="W60" i="3"/>
  <c r="Y119" i="3"/>
  <c r="Y31" i="3"/>
  <c r="Y52" i="3"/>
  <c r="Y103" i="3"/>
  <c r="Y94" i="3"/>
  <c r="Y120" i="3"/>
  <c r="W8" i="3"/>
  <c r="Y75" i="3"/>
  <c r="W65" i="3"/>
  <c r="W75" i="3"/>
  <c r="W125" i="3"/>
  <c r="Y6" i="3"/>
  <c r="W123" i="3"/>
  <c r="Y81" i="3"/>
  <c r="Y48" i="3"/>
  <c r="Y39" i="3"/>
  <c r="Y61" i="3"/>
  <c r="W58" i="3"/>
  <c r="W78" i="3"/>
  <c r="Y121" i="3"/>
  <c r="W61" i="3"/>
  <c r="W100" i="3"/>
  <c r="AV329" i="2"/>
  <c r="AV429" i="2"/>
  <c r="AV667" i="2"/>
  <c r="AV30" i="2"/>
  <c r="AV103" i="2"/>
  <c r="AV376" i="2"/>
  <c r="AV441" i="2"/>
  <c r="AV79" i="2"/>
  <c r="AV297" i="2"/>
  <c r="AV520" i="2"/>
  <c r="AV207" i="2"/>
  <c r="AV476" i="2"/>
  <c r="AV459" i="2"/>
  <c r="AV243" i="2"/>
  <c r="AV731" i="2"/>
  <c r="AV377" i="2"/>
  <c r="AV597" i="2"/>
  <c r="AV203" i="2"/>
  <c r="AV105" i="2"/>
  <c r="AV710" i="2"/>
  <c r="AV497" i="2"/>
  <c r="AV307" i="2"/>
  <c r="AV609" i="2"/>
  <c r="AV636" i="2"/>
  <c r="AV556" i="2"/>
  <c r="AV185" i="2"/>
  <c r="AV715" i="2"/>
  <c r="AV526" i="2"/>
  <c r="AV473" i="2"/>
  <c r="AV7" i="2"/>
  <c r="AV699" i="2"/>
  <c r="AV43" i="2"/>
  <c r="AV569" i="2"/>
  <c r="AV172" i="2"/>
  <c r="AV350" i="2"/>
  <c r="AV587" i="2"/>
  <c r="AV577" i="2"/>
  <c r="AV596" i="2"/>
  <c r="AV602" i="2"/>
  <c r="AV539" i="2"/>
  <c r="AV397" i="2"/>
  <c r="AV277" i="2"/>
  <c r="AV472" i="2"/>
  <c r="AV528" i="2"/>
  <c r="AV720" i="2"/>
  <c r="AV369" i="2"/>
  <c r="AV98" i="2"/>
  <c r="AV366" i="2"/>
  <c r="AV540" i="2"/>
  <c r="AV262" i="2"/>
  <c r="AV426" i="2"/>
  <c r="AV455" i="2"/>
  <c r="AV616" i="2"/>
  <c r="AV608" i="2"/>
  <c r="AV84" i="2"/>
  <c r="AV142" i="2"/>
  <c r="AV388" i="2"/>
  <c r="AV559" i="2"/>
  <c r="AV595" i="2"/>
  <c r="AV178" i="2"/>
  <c r="AV229" i="2"/>
  <c r="AV360" i="2"/>
  <c r="AV498" i="2"/>
  <c r="AV305" i="2"/>
  <c r="AV285" i="2"/>
  <c r="AV654" i="2"/>
  <c r="AV380" i="2"/>
  <c r="AV485" i="2"/>
  <c r="AV626" i="2"/>
  <c r="AV416" i="2"/>
  <c r="AV516" i="2"/>
  <c r="AV675" i="2"/>
  <c r="AV146" i="2"/>
  <c r="AV274" i="2"/>
  <c r="AV283" i="2"/>
  <c r="AV548" i="2"/>
  <c r="AV659" i="2"/>
  <c r="AV59" i="2"/>
  <c r="AV321" i="2"/>
  <c r="AV373" i="2"/>
  <c r="AV352" i="2"/>
  <c r="AV437" i="2"/>
  <c r="AV261" i="2"/>
  <c r="AV165" i="2"/>
  <c r="AV265" i="2"/>
  <c r="AV442" i="2"/>
  <c r="AV90" i="2"/>
  <c r="AV131" i="2"/>
  <c r="AV106" i="2"/>
  <c r="AV64" i="2"/>
  <c r="AV267" i="2"/>
  <c r="AV310" i="2"/>
  <c r="AV129" i="2"/>
  <c r="AV428" i="2"/>
  <c r="AV465" i="2"/>
  <c r="AV493" i="2"/>
  <c r="AV517" i="2"/>
  <c r="AV186" i="2"/>
  <c r="AV640" i="2"/>
  <c r="AV291" i="2"/>
  <c r="AV413" i="2"/>
  <c r="AV189" i="2"/>
  <c r="AV74" i="2"/>
  <c r="AV701" i="2"/>
  <c r="AV496" i="2"/>
  <c r="AV171" i="2"/>
  <c r="AV422" i="2"/>
  <c r="AV412" i="2"/>
  <c r="AV600" i="2"/>
  <c r="AV686" i="2"/>
  <c r="AV233" i="2"/>
  <c r="AV276" i="2"/>
  <c r="AV238" i="2"/>
  <c r="AV292" i="2"/>
  <c r="AV705" i="2"/>
  <c r="AV345" i="2"/>
  <c r="AV582" i="2"/>
  <c r="AV614" i="2"/>
  <c r="AV574" i="2"/>
  <c r="AV125" i="2"/>
  <c r="AV18" i="2"/>
  <c r="AV137" i="2"/>
  <c r="AV284" i="2"/>
  <c r="AV704" i="2"/>
  <c r="AV727" i="2"/>
  <c r="AV112" i="2"/>
  <c r="AV690" i="2"/>
  <c r="AV138" i="2"/>
  <c r="AV363" i="2"/>
  <c r="AV673" i="2"/>
  <c r="AV70" i="2"/>
  <c r="AV444" i="2"/>
  <c r="AV301" i="2"/>
  <c r="AV278" i="2"/>
  <c r="AV288" i="2"/>
  <c r="AV176" i="2"/>
  <c r="AV687" i="2"/>
  <c r="AV669" i="2"/>
  <c r="AV394" i="2"/>
  <c r="AV319" i="2"/>
  <c r="AV177" i="2"/>
  <c r="AV133" i="2"/>
  <c r="AV121" i="2"/>
  <c r="AV349" i="2"/>
  <c r="AV183" i="2"/>
  <c r="AV273" i="2"/>
  <c r="AV353" i="2"/>
  <c r="AV384" i="2"/>
  <c r="AV235" i="2"/>
  <c r="AV33" i="2"/>
  <c r="AV304" i="2"/>
  <c r="AV236" i="2"/>
  <c r="AV653" i="2"/>
  <c r="AV707" i="2"/>
  <c r="AV639" i="2"/>
  <c r="AV3" i="2"/>
  <c r="AV674" i="2"/>
  <c r="AV11" i="2"/>
  <c r="AV716" i="2"/>
  <c r="AV93" i="2"/>
  <c r="AV410" i="2"/>
  <c r="AV92" i="2"/>
  <c r="AV162" i="2"/>
  <c r="AV256" i="2"/>
  <c r="AV268" i="2"/>
  <c r="AV259" i="2"/>
  <c r="AV726" i="2"/>
  <c r="AV127" i="2"/>
  <c r="AV343" i="2"/>
  <c r="AV300" i="2"/>
  <c r="AV123" i="2"/>
  <c r="AV371" i="2"/>
  <c r="AV299" i="2"/>
  <c r="AV354" i="2"/>
  <c r="AV55" i="2"/>
  <c r="AV404" i="2"/>
  <c r="AV386" i="2"/>
  <c r="AV317" i="2"/>
  <c r="AV124" i="2"/>
  <c r="AV141" i="2"/>
  <c r="AV82" i="2"/>
  <c r="AV190" i="2"/>
  <c r="AV489" i="2"/>
  <c r="AV204" i="2"/>
  <c r="AV622" i="2"/>
  <c r="AV630" i="2"/>
  <c r="AV409" i="2"/>
  <c r="AV403" i="2"/>
  <c r="AV83" i="2"/>
  <c r="AV200" i="2"/>
  <c r="AV356" i="2"/>
  <c r="AV151" i="2"/>
  <c r="AV223" i="2"/>
  <c r="AV660" i="2"/>
  <c r="AV432" i="2"/>
  <c r="AV522" i="2"/>
  <c r="AV662" i="2"/>
  <c r="AV381" i="2"/>
  <c r="AV249" i="2"/>
  <c r="AV508" i="2"/>
  <c r="AV543" i="2"/>
  <c r="AV157" i="2"/>
  <c r="AV420" i="2"/>
  <c r="AV303" i="2"/>
  <c r="AV68" i="2"/>
  <c r="AV456" i="2"/>
  <c r="AV649" i="2"/>
  <c r="AV174" i="2"/>
  <c r="AV154" i="2"/>
  <c r="AV618" i="2"/>
  <c r="AV467" i="2"/>
  <c r="AV85" i="2"/>
  <c r="AV228" i="2"/>
  <c r="AV642" i="2"/>
  <c r="AV140" i="2"/>
  <c r="AV464" i="2"/>
  <c r="AV500" i="2"/>
  <c r="AV47" i="2"/>
  <c r="AV411" i="2"/>
  <c r="AV664" i="2"/>
  <c r="AV272" i="2"/>
  <c r="AV15" i="2"/>
  <c r="AV198" i="2"/>
  <c r="AV402" i="2"/>
  <c r="AV592" i="2"/>
  <c r="AV219" i="2"/>
  <c r="AV89" i="2"/>
  <c r="AV462" i="2"/>
  <c r="AV408" i="2"/>
  <c r="AV145" i="2"/>
  <c r="AV538" i="2"/>
  <c r="AV527" i="2"/>
  <c r="AV529" i="2"/>
  <c r="AV17" i="2"/>
  <c r="AV184" i="2"/>
  <c r="AV599" i="2"/>
  <c r="AV23" i="2"/>
  <c r="AV712" i="2"/>
  <c r="AV257" i="2"/>
  <c r="AV507" i="2"/>
  <c r="AV117" i="2"/>
  <c r="AV682" i="2"/>
  <c r="AV62" i="2"/>
  <c r="AV247" i="2"/>
  <c r="AV118" i="2"/>
  <c r="AV666" i="2"/>
  <c r="AV544" i="2"/>
  <c r="AV325" i="2"/>
  <c r="AV658" i="2"/>
  <c r="AV100" i="2"/>
  <c r="AV419" i="2"/>
  <c r="AV480" i="2"/>
  <c r="AV624" i="2"/>
  <c r="AV466" i="2"/>
  <c r="AV192" i="2"/>
  <c r="AV625" i="2"/>
  <c r="AV486" i="2"/>
  <c r="AV545" i="2"/>
  <c r="AV374" i="2"/>
  <c r="AV634" i="2"/>
  <c r="AV99" i="2"/>
  <c r="AV657" i="2"/>
  <c r="AV56" i="2"/>
  <c r="AV656" i="2"/>
  <c r="AV298" i="2"/>
  <c r="AV266" i="2"/>
  <c r="AV324" i="2"/>
  <c r="AV50" i="2"/>
  <c r="AV335" i="2"/>
  <c r="AV390" i="2"/>
  <c r="AV730" i="2"/>
  <c r="AV31" i="2"/>
  <c r="AV427" i="2"/>
  <c r="AV598" i="2"/>
  <c r="AV153" i="2"/>
  <c r="AV423" i="2"/>
  <c r="AV557" i="2"/>
  <c r="AV447" i="2"/>
  <c r="AV344" i="2"/>
  <c r="AV234" i="2"/>
  <c r="AV644" i="2"/>
  <c r="AV130" i="2"/>
  <c r="AV26" i="2"/>
  <c r="AV562" i="2"/>
  <c r="AV294" i="2"/>
  <c r="AV139" i="2"/>
  <c r="AV585" i="2"/>
  <c r="AV407" i="2"/>
  <c r="AV346" i="2"/>
  <c r="AV372" i="2"/>
  <c r="AV695" i="2"/>
  <c r="AV72" i="2"/>
  <c r="AV573" i="2"/>
  <c r="AV565" i="2"/>
  <c r="AV308" i="2"/>
  <c r="AV167" i="2"/>
  <c r="AV718" i="2"/>
  <c r="AV253" i="2"/>
  <c r="AV733" i="2"/>
  <c r="AV196" i="2"/>
  <c r="AV54" i="2"/>
  <c r="AV418" i="2"/>
  <c r="AV108" i="2"/>
  <c r="AV217" i="2"/>
  <c r="AV713" i="2"/>
  <c r="AV362" i="2"/>
  <c r="AV134" i="2"/>
  <c r="AV338" i="2"/>
  <c r="AV532" i="2"/>
  <c r="AV76" i="2"/>
  <c r="AV231" i="2"/>
  <c r="AV395" i="2"/>
  <c r="AV469" i="2"/>
  <c r="AV264" i="2"/>
  <c r="AV208" i="2"/>
  <c r="AV440" i="2"/>
  <c r="AV147" i="2"/>
  <c r="AV115" i="2"/>
  <c r="AV499" i="2"/>
  <c r="AV584" i="2"/>
  <c r="AV40" i="2"/>
  <c r="AV547" i="2"/>
  <c r="AV166" i="2"/>
  <c r="AV358" i="2"/>
  <c r="AV355" i="2"/>
  <c r="AV88" i="2"/>
  <c r="AV385" i="2"/>
  <c r="AV434" i="2"/>
  <c r="AV443" i="2"/>
  <c r="AV417" i="2"/>
  <c r="AV579" i="2"/>
  <c r="AV341" i="2"/>
  <c r="AV645" i="2"/>
  <c r="AV313" i="2"/>
  <c r="AV65" i="2"/>
  <c r="AV672" i="2"/>
  <c r="AV451" i="2"/>
  <c r="AV575" i="2"/>
  <c r="AV215" i="2"/>
  <c r="AV212" i="2"/>
  <c r="AV568" i="2"/>
  <c r="AV693" i="2"/>
  <c r="AV414" i="2"/>
  <c r="AV91" i="2"/>
  <c r="AV661" i="2"/>
  <c r="AV309" i="2"/>
  <c r="AV461" i="2"/>
  <c r="AV156" i="2"/>
  <c r="AV12" i="2"/>
  <c r="AV270" i="2"/>
  <c r="AV671" i="2"/>
  <c r="AV251" i="2"/>
  <c r="AV9" i="2"/>
  <c r="AV552" i="2"/>
  <c r="AV295" i="2"/>
  <c r="AV717" i="2"/>
  <c r="AV594" i="2"/>
  <c r="AV379" i="2"/>
  <c r="AV122" i="2"/>
  <c r="AV724" i="2"/>
  <c r="AV463" i="2"/>
  <c r="AV492" i="2"/>
  <c r="AV728" i="2"/>
  <c r="AV450" i="2"/>
  <c r="AV551" i="2"/>
  <c r="AV126" i="2"/>
  <c r="AV110" i="2"/>
  <c r="AV250" i="2"/>
  <c r="AV564" i="2"/>
  <c r="AV86" i="2"/>
  <c r="AV41" i="2"/>
  <c r="AV280" i="2"/>
  <c r="AV232" i="2"/>
  <c r="AV271" i="2"/>
  <c r="AV711" i="2"/>
  <c r="AV87" i="2"/>
  <c r="AV648" i="2"/>
  <c r="AV296" i="2"/>
  <c r="AV438" i="2"/>
  <c r="AV216" i="2"/>
  <c r="AV195" i="2"/>
  <c r="AV481" i="2"/>
  <c r="AV458" i="2"/>
  <c r="AV421" i="2"/>
  <c r="AV620" i="2"/>
  <c r="AV220" i="2"/>
  <c r="AV34" i="2"/>
  <c r="AV164" i="2"/>
  <c r="AV328" i="2"/>
  <c r="AV158" i="2"/>
  <c r="AV159" i="2"/>
  <c r="AV333" i="2"/>
  <c r="AV63" i="2"/>
  <c r="AV524" i="2"/>
  <c r="AV29" i="2"/>
  <c r="AV254" i="2"/>
  <c r="AV637" i="2"/>
  <c r="AV509" i="2"/>
  <c r="AV479" i="2"/>
  <c r="AV37" i="2"/>
  <c r="AV586" i="2"/>
  <c r="AV691" i="2"/>
  <c r="AV27" i="2"/>
  <c r="AV511" i="2"/>
  <c r="AV163" i="2"/>
  <c r="AV708" i="2"/>
  <c r="AV227" i="2"/>
  <c r="AV621" i="2"/>
  <c r="AV628" i="2"/>
  <c r="AV650" i="2"/>
  <c r="AV306" i="2"/>
  <c r="AV651" i="2"/>
  <c r="AV260" i="2"/>
  <c r="AV102" i="2"/>
  <c r="AV612" i="2"/>
  <c r="AV683" i="2"/>
  <c r="AV365" i="2"/>
  <c r="AV73" i="2"/>
  <c r="AV627" i="2"/>
  <c r="AV237" i="2"/>
  <c r="AV611" i="2"/>
  <c r="AV96" i="2"/>
  <c r="AV448" i="2"/>
  <c r="AV515" i="2"/>
  <c r="AV504" i="2"/>
  <c r="AV57" i="2"/>
  <c r="AV337" i="2"/>
  <c r="AV525" i="2"/>
  <c r="AV698" i="2"/>
  <c r="AV150" i="2"/>
  <c r="AV692" i="2"/>
  <c r="AV28" i="2"/>
  <c r="AV737" i="2"/>
  <c r="AV205" i="2"/>
  <c r="AV182" i="2"/>
  <c r="AV474" i="2"/>
  <c r="AV541" i="2"/>
  <c r="AV391" i="2"/>
  <c r="AV502" i="2"/>
  <c r="AV588" i="2"/>
  <c r="AV155" i="2"/>
  <c r="AV382" i="2"/>
  <c r="AV175" i="2"/>
  <c r="AV107" i="2"/>
  <c r="AV484" i="2"/>
  <c r="AV213" i="2"/>
  <c r="AV435" i="2"/>
  <c r="AV518" i="2"/>
  <c r="AV116" i="2"/>
  <c r="AV60" i="2"/>
  <c r="AV314" i="2"/>
  <c r="AV470" i="2"/>
  <c r="AV78" i="2"/>
  <c r="AV523" i="2"/>
  <c r="AV52" i="2"/>
  <c r="AV357" i="2"/>
  <c r="AV61" i="2"/>
  <c r="AV681" i="2"/>
  <c r="AV170" i="2"/>
  <c r="AV4" i="2"/>
  <c r="AV401" i="2"/>
  <c r="AV679" i="2"/>
  <c r="AV738" i="2"/>
  <c r="AV351" i="2"/>
  <c r="AV36" i="2"/>
  <c r="AV647" i="2"/>
  <c r="AV77" i="2"/>
  <c r="AV566" i="2"/>
  <c r="AV221" i="2"/>
  <c r="AV252" i="2"/>
  <c r="AV619" i="2"/>
  <c r="AV248" i="2"/>
  <c r="AV258" i="2"/>
  <c r="AV188" i="2"/>
  <c r="AV311" i="2"/>
  <c r="AV222" i="2"/>
  <c r="AV415" i="2"/>
  <c r="AV697" i="2"/>
  <c r="AV483" i="2"/>
  <c r="AV109" i="2"/>
  <c r="AV246" i="2"/>
  <c r="AV491" i="2"/>
  <c r="AV680" i="2"/>
  <c r="AV135" i="2"/>
  <c r="AV736" i="2"/>
  <c r="AV430" i="2"/>
  <c r="AV191" i="2"/>
  <c r="AV282" i="2"/>
  <c r="AV590" i="2"/>
  <c r="AV340" i="2"/>
  <c r="AV567" i="2"/>
  <c r="AV389" i="2"/>
  <c r="AV75" i="2"/>
  <c r="AV555" i="2"/>
  <c r="AV32" i="2"/>
  <c r="AV521" i="2"/>
  <c r="AV180" i="2"/>
  <c r="AV336" i="2"/>
  <c r="AV275" i="2"/>
  <c r="AV635" i="2"/>
  <c r="AV632" i="2"/>
  <c r="AV439" i="2"/>
  <c r="AV725" i="2"/>
  <c r="AV519" i="2"/>
  <c r="AV230" i="2"/>
  <c r="AV49" i="2"/>
  <c r="AV392" i="2"/>
  <c r="AV449" i="2"/>
  <c r="AV549" i="2"/>
  <c r="AV226" i="2"/>
  <c r="AV38" i="2"/>
  <c r="AV245" i="2"/>
  <c r="AV25" i="2"/>
  <c r="AV359" i="2"/>
  <c r="AV209" i="2"/>
  <c r="AV173" i="2"/>
  <c r="AV505" i="2"/>
  <c r="AV610" i="2"/>
  <c r="AV729" i="2"/>
  <c r="AV553" i="2"/>
  <c r="AV563" i="2"/>
  <c r="AV10" i="2"/>
  <c r="AV201" i="2"/>
  <c r="AV42" i="2"/>
  <c r="AV513" i="2"/>
  <c r="AV187" i="2"/>
  <c r="AV593" i="2"/>
  <c r="AV554" i="2"/>
  <c r="AV161" i="2"/>
  <c r="AV570" i="2"/>
  <c r="AV35" i="2"/>
  <c r="AV290" i="2"/>
  <c r="AV613" i="2"/>
  <c r="AV148" i="2"/>
  <c r="AV378" i="2"/>
  <c r="AV67" i="2"/>
  <c r="AV607" i="2"/>
  <c r="AV315" i="2"/>
  <c r="AV5" i="2"/>
  <c r="AV13" i="2"/>
  <c r="AV406" i="2"/>
  <c r="AV606" i="2"/>
  <c r="AV332" i="2"/>
  <c r="AV702" i="2"/>
  <c r="AV631" i="2"/>
  <c r="AV603" i="2"/>
  <c r="AV478" i="2"/>
  <c r="AV514" i="2"/>
  <c r="AV143" i="2"/>
  <c r="AV670" i="2"/>
  <c r="AV703" i="2"/>
  <c r="AV179" i="2"/>
  <c r="AV193" i="2"/>
  <c r="AV104" i="2"/>
  <c r="AV383" i="2"/>
  <c r="AV535" i="2"/>
  <c r="AV160" i="2"/>
  <c r="AV71" i="2"/>
  <c r="AV714" i="2"/>
  <c r="AV330" i="2"/>
  <c r="AV689" i="2"/>
  <c r="AV120" i="2"/>
  <c r="AV546" i="2"/>
  <c r="AV399" i="2"/>
  <c r="AV398" i="2"/>
  <c r="AV490" i="2"/>
  <c r="AV168" i="2"/>
  <c r="AV97" i="2"/>
  <c r="AV218" i="2"/>
  <c r="AV101" i="2"/>
  <c r="AV506" i="2"/>
  <c r="AV80" i="2"/>
  <c r="AV501" i="2"/>
  <c r="AV51" i="2"/>
  <c r="AV241" i="2"/>
  <c r="AV255" i="2"/>
  <c r="AV425" i="2"/>
  <c r="AV488" i="2"/>
  <c r="AV242" i="2"/>
  <c r="AV279" i="2"/>
  <c r="AV605" i="2"/>
  <c r="AV53" i="2"/>
  <c r="AV700" i="2"/>
  <c r="AV113" i="2"/>
  <c r="AV66" i="2"/>
  <c r="AV550" i="2"/>
  <c r="AV503" i="2"/>
  <c r="AV225" i="2"/>
  <c r="AV719" i="2"/>
  <c r="AV387" i="2"/>
  <c r="AV69" i="2"/>
  <c r="AV206" i="2"/>
  <c r="AV633" i="2"/>
  <c r="AV688" i="2"/>
  <c r="AV281" i="2"/>
  <c r="AV400" i="2"/>
  <c r="AV334" i="2"/>
  <c r="AV558" i="2"/>
  <c r="AV202" i="2"/>
  <c r="AV144" i="2"/>
  <c r="AV676" i="2"/>
  <c r="AV735" i="2"/>
  <c r="AV327" i="2"/>
  <c r="AV197" i="2"/>
  <c r="AV22" i="2"/>
  <c r="AV81" i="2"/>
  <c r="AV149" i="2"/>
  <c r="AV530" i="2"/>
  <c r="AV452" i="2"/>
  <c r="AV152" i="2"/>
  <c r="AV21" i="2"/>
  <c r="AV576" i="2"/>
  <c r="AV211" i="2"/>
  <c r="AV677" i="2"/>
  <c r="AV581" i="2"/>
  <c r="AV495" i="2"/>
  <c r="AV48" i="2"/>
  <c r="AV364" i="2"/>
  <c r="AV601" i="2"/>
  <c r="AV512" i="2"/>
  <c r="AV460" i="2"/>
  <c r="AV643" i="2"/>
  <c r="AV342" i="2"/>
  <c r="AV433" i="2"/>
  <c r="AV445" i="2"/>
  <c r="AV128" i="2"/>
  <c r="AV623" i="2"/>
  <c r="AV665" i="2"/>
  <c r="AV46" i="2"/>
  <c r="AV8" i="2"/>
  <c r="AV263" i="2"/>
  <c r="AV684" i="2"/>
  <c r="AV652" i="2"/>
  <c r="AV169" i="2"/>
  <c r="AV615" i="2"/>
  <c r="AV339" i="2"/>
  <c r="AV2" i="2"/>
  <c r="AV487" i="2"/>
  <c r="AV95" i="2"/>
  <c r="AV24" i="2"/>
  <c r="AV536" i="2"/>
  <c r="AV457" i="2"/>
  <c r="AV58" i="2"/>
  <c r="AV194" i="2"/>
  <c r="AV494" i="2"/>
  <c r="AV732" i="2"/>
  <c r="AV561" i="2"/>
  <c r="AV318" i="2"/>
  <c r="AV436" i="2"/>
  <c r="AV44" i="2"/>
  <c r="AV431" i="2"/>
  <c r="AV580" i="2"/>
  <c r="AV468" i="2"/>
  <c r="AV694" i="2"/>
  <c r="AV393" i="2"/>
  <c r="AV629" i="2"/>
  <c r="AV181" i="2"/>
  <c r="AV646" i="2"/>
  <c r="AV542" i="2"/>
  <c r="AV571" i="2"/>
  <c r="AV531" i="2"/>
  <c r="AV6" i="2"/>
  <c r="AV709" i="2"/>
  <c r="AV331" i="2"/>
  <c r="AV475" i="2"/>
  <c r="AV583" i="2"/>
  <c r="AV534" i="2"/>
  <c r="AV655" i="2"/>
  <c r="AV370" i="2"/>
  <c r="AV706" i="2"/>
  <c r="AV446" i="2"/>
  <c r="AV454" i="2"/>
  <c r="AV453" i="2"/>
  <c r="AV244" i="2"/>
  <c r="AV477" i="2"/>
  <c r="AV721" i="2"/>
  <c r="AV696" i="2"/>
  <c r="AV19" i="2"/>
  <c r="AV348" i="2"/>
  <c r="AV39" i="2"/>
  <c r="AV322" i="2"/>
  <c r="AV114" i="2"/>
  <c r="AV326" i="2"/>
  <c r="AV224" i="2"/>
  <c r="AV45" i="2"/>
  <c r="AV269" i="2"/>
  <c r="AV312" i="2"/>
  <c r="AV20" i="2"/>
  <c r="AV578" i="2"/>
  <c r="AV678" i="2"/>
  <c r="AV199" i="2"/>
  <c r="AV214" i="2"/>
  <c r="AV537" i="2"/>
  <c r="AV289" i="2"/>
  <c r="AV375" i="2"/>
  <c r="AV293" i="2"/>
  <c r="AV604" i="2"/>
  <c r="AV119" i="2"/>
  <c r="AV94" i="2"/>
  <c r="AV132" i="2"/>
  <c r="AV572" i="2"/>
  <c r="AV685" i="2"/>
  <c r="AV347" i="2"/>
  <c r="AV367" i="2"/>
  <c r="AV287" i="2"/>
  <c r="AV14" i="2"/>
  <c r="AV302" i="2"/>
  <c r="AV368" i="2"/>
  <c r="AV239" i="2"/>
  <c r="AV722" i="2"/>
  <c r="AV286" i="2"/>
  <c r="AV16" i="2"/>
  <c r="AV320" i="2"/>
  <c r="AV641" i="2"/>
  <c r="AV323" i="2"/>
  <c r="AV111" i="2"/>
  <c r="AV316" i="2"/>
  <c r="AV589" i="2"/>
  <c r="AV617" i="2"/>
  <c r="AV136" i="2"/>
  <c r="AV638" i="2"/>
  <c r="AV361" i="2"/>
  <c r="AV482" i="2"/>
  <c r="AV424" i="2"/>
  <c r="AV591" i="2"/>
  <c r="AV668" i="2"/>
  <c r="AV396" i="2"/>
  <c r="AV471" i="2"/>
  <c r="AV240" i="2"/>
  <c r="AV560" i="2"/>
  <c r="AV734" i="2"/>
  <c r="AV723" i="2"/>
  <c r="AV405" i="2"/>
  <c r="AV210" i="2"/>
  <c r="Z119" i="3" l="1"/>
  <c r="Z78" i="3"/>
  <c r="X117" i="3"/>
  <c r="X34" i="3"/>
  <c r="Z99" i="3"/>
  <c r="X60" i="3"/>
  <c r="X93" i="3"/>
  <c r="Z34" i="3"/>
  <c r="X29" i="3"/>
  <c r="Z64" i="3"/>
  <c r="Z13" i="3"/>
  <c r="X125" i="3"/>
  <c r="X121" i="3"/>
  <c r="Z42" i="3"/>
  <c r="Z35" i="3"/>
  <c r="X41" i="3"/>
  <c r="Z57" i="3"/>
  <c r="X74" i="3"/>
  <c r="Z21" i="3"/>
  <c r="X6" i="3"/>
  <c r="X108" i="3"/>
  <c r="Z70" i="3"/>
  <c r="X69" i="3"/>
  <c r="X99" i="3"/>
  <c r="X40" i="3"/>
  <c r="X63" i="3"/>
  <c r="X86" i="3"/>
  <c r="X101" i="3"/>
  <c r="Z11" i="3"/>
  <c r="Z2" i="3"/>
  <c r="Z91" i="3"/>
  <c r="X31" i="3"/>
  <c r="X46" i="3"/>
  <c r="Z54" i="3"/>
  <c r="Z87" i="3"/>
  <c r="X75" i="3"/>
  <c r="X111" i="3"/>
  <c r="X61" i="3"/>
  <c r="X65" i="3"/>
  <c r="Z44" i="3"/>
  <c r="X107" i="3"/>
  <c r="Z59" i="3"/>
  <c r="Z60" i="3"/>
  <c r="X96" i="3"/>
  <c r="Z46" i="3"/>
  <c r="X120" i="3"/>
  <c r="X53" i="3"/>
  <c r="Z63" i="3"/>
  <c r="X39" i="3"/>
  <c r="Z58" i="3"/>
  <c r="X38" i="3"/>
  <c r="X126" i="3"/>
  <c r="X13" i="3"/>
  <c r="X84" i="3"/>
  <c r="Z23" i="3"/>
  <c r="X62" i="3"/>
  <c r="Z73" i="3"/>
  <c r="X64" i="3"/>
  <c r="X115" i="3"/>
  <c r="X50" i="3"/>
  <c r="Z6" i="3"/>
  <c r="X110" i="3"/>
  <c r="X35" i="3"/>
  <c r="Z117" i="3"/>
  <c r="X80" i="3"/>
  <c r="Z75" i="3"/>
  <c r="X114" i="3"/>
  <c r="Z83" i="3"/>
  <c r="Z36" i="3"/>
  <c r="X36" i="3"/>
  <c r="X17" i="3"/>
  <c r="X90" i="3"/>
  <c r="X10" i="3"/>
  <c r="X7" i="3"/>
  <c r="X57" i="3"/>
  <c r="X119" i="3"/>
  <c r="X30" i="3"/>
  <c r="X88" i="3"/>
  <c r="Z22" i="3"/>
  <c r="Z4" i="3"/>
  <c r="Z19" i="3"/>
  <c r="X68" i="3"/>
  <c r="X15" i="3"/>
  <c r="X48" i="3"/>
  <c r="X37" i="3"/>
  <c r="X92" i="3"/>
  <c r="Z74" i="3"/>
  <c r="X94" i="3"/>
  <c r="Z79" i="3"/>
  <c r="Z93" i="3"/>
  <c r="X21" i="3"/>
  <c r="Z121" i="3"/>
  <c r="X8" i="3"/>
  <c r="Z123" i="3"/>
  <c r="X3" i="3"/>
  <c r="Z90" i="3"/>
  <c r="X59" i="3"/>
  <c r="Z62" i="3"/>
  <c r="X112" i="3"/>
  <c r="Z98" i="3"/>
  <c r="Z55" i="3"/>
  <c r="X102" i="3"/>
  <c r="X45" i="3"/>
  <c r="Z106" i="3"/>
  <c r="Z24" i="3"/>
  <c r="X18" i="3"/>
  <c r="Z71" i="3"/>
  <c r="X103" i="3"/>
  <c r="X27" i="3"/>
  <c r="X89" i="3"/>
  <c r="Z113" i="3"/>
  <c r="X16" i="3"/>
  <c r="Z97" i="3"/>
  <c r="Z56" i="3"/>
  <c r="Z41" i="3"/>
  <c r="X76" i="3"/>
  <c r="X9" i="3"/>
  <c r="X70" i="3"/>
  <c r="Z12" i="3"/>
  <c r="X58" i="3"/>
  <c r="Z120" i="3"/>
  <c r="X97" i="3"/>
  <c r="X91" i="3"/>
  <c r="Z111" i="3"/>
  <c r="Z40" i="3"/>
  <c r="Z118" i="3"/>
  <c r="X71" i="3"/>
  <c r="X72" i="3"/>
  <c r="Z122" i="3"/>
  <c r="X67" i="3"/>
  <c r="Z116" i="3"/>
  <c r="Z104" i="3"/>
  <c r="X73" i="3"/>
  <c r="X54" i="3"/>
  <c r="Z80" i="3"/>
  <c r="X109" i="3"/>
  <c r="Z10" i="3"/>
  <c r="X87" i="3"/>
  <c r="Z107" i="3"/>
  <c r="Z110" i="3"/>
  <c r="X25" i="3"/>
  <c r="X105" i="3"/>
  <c r="Z26" i="3"/>
  <c r="X100" i="3"/>
  <c r="X81" i="3"/>
  <c r="Z33" i="3"/>
  <c r="X77" i="3"/>
  <c r="Z61" i="3"/>
  <c r="Z94" i="3"/>
  <c r="X106" i="3"/>
  <c r="Z3" i="3"/>
  <c r="Z95" i="3"/>
  <c r="Z92" i="3"/>
  <c r="X95" i="3"/>
  <c r="Z53" i="3"/>
  <c r="Z9" i="3"/>
  <c r="X118" i="3"/>
  <c r="X24" i="3"/>
  <c r="Z5" i="3"/>
  <c r="Z114" i="3"/>
  <c r="Z45" i="3"/>
  <c r="Z125" i="3"/>
  <c r="X98" i="3"/>
  <c r="Z16" i="3"/>
  <c r="X122" i="3"/>
  <c r="Z105" i="3"/>
  <c r="X43" i="3"/>
  <c r="Z49" i="3"/>
  <c r="Z51" i="3"/>
  <c r="Z82" i="3"/>
  <c r="X26" i="3"/>
  <c r="Z109" i="3"/>
  <c r="Z67" i="3"/>
  <c r="X49" i="3"/>
  <c r="X78" i="3"/>
  <c r="Z39" i="3"/>
  <c r="Z103" i="3"/>
  <c r="Z18" i="3"/>
  <c r="X20" i="3"/>
  <c r="Z126" i="3"/>
  <c r="X19" i="3"/>
  <c r="Z86" i="3"/>
  <c r="Z15" i="3"/>
  <c r="X44" i="3"/>
  <c r="Z30" i="3"/>
  <c r="Z29" i="3"/>
  <c r="X12" i="3"/>
  <c r="Z14" i="3"/>
  <c r="X55" i="3"/>
  <c r="Z84" i="3"/>
  <c r="Z69" i="3"/>
  <c r="Z32" i="3"/>
  <c r="Z8" i="3"/>
  <c r="Z72" i="3"/>
  <c r="X124" i="3"/>
  <c r="Z38" i="3"/>
  <c r="X2" i="3"/>
  <c r="X113" i="3"/>
  <c r="X83" i="3"/>
  <c r="Z48" i="3"/>
  <c r="Z20" i="3"/>
  <c r="Z76" i="3"/>
  <c r="X52" i="3"/>
  <c r="X14" i="3"/>
  <c r="X4" i="3"/>
  <c r="Z77" i="3"/>
  <c r="X66" i="3"/>
  <c r="Z47" i="3"/>
  <c r="Z28" i="3"/>
  <c r="Z7" i="3"/>
  <c r="Z102" i="3"/>
  <c r="X23" i="3"/>
  <c r="X33" i="3"/>
  <c r="X22" i="3"/>
  <c r="X104" i="3"/>
  <c r="Z65" i="3"/>
  <c r="X28" i="3"/>
  <c r="Z43" i="3"/>
  <c r="Z108" i="3"/>
  <c r="X123" i="3"/>
  <c r="X47" i="3"/>
  <c r="Z17" i="3"/>
  <c r="Z68" i="3"/>
  <c r="X32" i="3"/>
  <c r="X11" i="3"/>
  <c r="X79" i="3"/>
  <c r="Z52" i="3"/>
  <c r="Z81" i="3"/>
  <c r="Z31" i="3"/>
  <c r="Z100" i="3"/>
  <c r="Z85" i="3"/>
  <c r="Z88" i="3"/>
  <c r="X82" i="3"/>
  <c r="Z101" i="3"/>
  <c r="Z66" i="3"/>
  <c r="Z50" i="3"/>
  <c r="Z89" i="3"/>
  <c r="X42" i="3"/>
  <c r="Z27" i="3"/>
  <c r="X5" i="3"/>
  <c r="Z96" i="3"/>
  <c r="X85" i="3"/>
  <c r="X51" i="3"/>
  <c r="Z115" i="3"/>
  <c r="X56" i="3"/>
  <c r="Z37" i="3"/>
  <c r="X116" i="3"/>
  <c r="Z25" i="3"/>
  <c r="Z124" i="3"/>
  <c r="Z112" i="3"/>
</calcChain>
</file>

<file path=xl/sharedStrings.xml><?xml version="1.0" encoding="utf-8"?>
<sst xmlns="http://schemas.openxmlformats.org/spreadsheetml/2006/main" count="10472" uniqueCount="3170">
  <si>
    <t>Name</t>
  </si>
  <si>
    <t>Ticker</t>
  </si>
  <si>
    <t>Sub-Sector</t>
  </si>
  <si>
    <t>Market Cap</t>
  </si>
  <si>
    <t>Close Price</t>
  </si>
  <si>
    <t>1Y Return vs Nifty</t>
  </si>
  <si>
    <t>1M Return vs Nifty</t>
  </si>
  <si>
    <t>6M Return vs Nifty</t>
  </si>
  <si>
    <t>1W Return vs Nifty</t>
  </si>
  <si>
    <t>50D EMA</t>
  </si>
  <si>
    <t>200D EMA</t>
  </si>
  <si>
    <t>RSI Exponential â€“ 14D</t>
  </si>
  <si>
    <t>Relative Volume</t>
  </si>
  <si>
    <t>% Away From 52W High</t>
  </si>
  <si>
    <t>% Away From 52W Low</t>
  </si>
  <si>
    <t>Sharpe Ratio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</si>
  <si>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</si>
  <si>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</si>
  <si>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</si>
  <si>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</si>
  <si>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</si>
  <si>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</si>
  <si>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</si>
  <si>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</si>
  <si>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</si>
  <si>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Bharti Airtel Ltd</t>
  </si>
  <si>
    <t>BHARTIARTL</t>
  </si>
  <si>
    <t>Telecom Services</t>
  </si>
  <si>
    <t>ICICI Bank Ltd</t>
  </si>
  <si>
    <t>ICICIBANK</t>
  </si>
  <si>
    <t>Infosys Ltd</t>
  </si>
  <si>
    <t>INFY</t>
  </si>
  <si>
    <t>State Bank of India</t>
  </si>
  <si>
    <t>SBIN</t>
  </si>
  <si>
    <t>Public Banks</t>
  </si>
  <si>
    <t>ITC Ltd</t>
  </si>
  <si>
    <t>ITC</t>
  </si>
  <si>
    <t>FMCG - Tobacco</t>
  </si>
  <si>
    <t>Life Insurance Corporation Of India</t>
  </si>
  <si>
    <t>LICI</t>
  </si>
  <si>
    <t>Insurance</t>
  </si>
  <si>
    <t>Hindustan Unilever Ltd</t>
  </si>
  <si>
    <t>HINDUNILVR</t>
  </si>
  <si>
    <t>FMCG - Household Products</t>
  </si>
  <si>
    <t>HCL Technologies Ltd</t>
  </si>
  <si>
    <t>HCLTECH</t>
  </si>
  <si>
    <t>Larsen and Toubro Ltd</t>
  </si>
  <si>
    <t>LT</t>
  </si>
  <si>
    <t>Construction &amp; Engineering</t>
  </si>
  <si>
    <t>Sun Pharmaceutical Industries Ltd</t>
  </si>
  <si>
    <t>SUNPHARMA</t>
  </si>
  <si>
    <t>Pharmaceuticals</t>
  </si>
  <si>
    <t>Bajaj Finance Ltd</t>
  </si>
  <si>
    <t>BAJFINANCE</t>
  </si>
  <si>
    <t>Consumer Finance</t>
  </si>
  <si>
    <t>NTPC Ltd</t>
  </si>
  <si>
    <t>NTPC</t>
  </si>
  <si>
    <t>Power Generation</t>
  </si>
  <si>
    <t>Mahindra and Mahindra Ltd</t>
  </si>
  <si>
    <t>M&amp;M</t>
  </si>
  <si>
    <t>Four Wheelers</t>
  </si>
  <si>
    <t>Axis Bank Ltd</t>
  </si>
  <si>
    <t>AXISBANK</t>
  </si>
  <si>
    <t>Maruti Suzuki India Ltd</t>
  </si>
  <si>
    <t>MARUTI</t>
  </si>
  <si>
    <t>Kotak Mahindra Bank Ltd</t>
  </si>
  <si>
    <t>KOTAKBANK</t>
  </si>
  <si>
    <t>Adani Enterprises Ltd</t>
  </si>
  <si>
    <t>ADANIENT</t>
  </si>
  <si>
    <t>Commodities Trading</t>
  </si>
  <si>
    <t>Oil and Natural Gas Corporation Ltd</t>
  </si>
  <si>
    <t>ONGC</t>
  </si>
  <si>
    <t>Oil &amp; Gas - Exploration &amp; Production</t>
  </si>
  <si>
    <t>UltraTech Cement Ltd</t>
  </si>
  <si>
    <t>ULTRACEMCO</t>
  </si>
  <si>
    <t>Cement</t>
  </si>
  <si>
    <t>Wipro Ltd</t>
  </si>
  <si>
    <t>WIPRO</t>
  </si>
  <si>
    <t>Power Grid Corporation of India Ltd</t>
  </si>
  <si>
    <t>POWERGRID</t>
  </si>
  <si>
    <t>Power Transmission &amp; Distribution</t>
  </si>
  <si>
    <t>Tata Motors Ltd</t>
  </si>
  <si>
    <t>TATAMOTORS</t>
  </si>
  <si>
    <t>Titan Company Ltd</t>
  </si>
  <si>
    <t>TITAN</t>
  </si>
  <si>
    <t>Precious Metals, Jewellery &amp; Watches</t>
  </si>
  <si>
    <t>Adani Ports and Special Economic Zone Ltd</t>
  </si>
  <si>
    <t>ADANIPORTS</t>
  </si>
  <si>
    <t>Ports</t>
  </si>
  <si>
    <t>Hindustan Aeronautics Ltd</t>
  </si>
  <si>
    <t>HAL</t>
  </si>
  <si>
    <t>Aerospace &amp; Defense Equipments</t>
  </si>
  <si>
    <t>Bajaj Auto Limited</t>
  </si>
  <si>
    <t>BAJAJ-AUTO</t>
  </si>
  <si>
    <t>Two Wheelers</t>
  </si>
  <si>
    <t>Bajaj Finserv Ltd</t>
  </si>
  <si>
    <t>BAJAJFINSV</t>
  </si>
  <si>
    <t>Coal India Ltd</t>
  </si>
  <si>
    <t>COALINDIA</t>
  </si>
  <si>
    <t>Mining - Coal</t>
  </si>
  <si>
    <t>Avenue Supermarts Ltd</t>
  </si>
  <si>
    <t>DMART</t>
  </si>
  <si>
    <t>Retail - Department Stores</t>
  </si>
  <si>
    <t>Asian Paints Ltd</t>
  </si>
  <si>
    <t>ASIANPAINT</t>
  </si>
  <si>
    <t>Paints</t>
  </si>
  <si>
    <t>Siemens Ltd</t>
  </si>
  <si>
    <t>SIEMENS</t>
  </si>
  <si>
    <t>Conglomerates</t>
  </si>
  <si>
    <t>Zomato Ltd</t>
  </si>
  <si>
    <t>ZOMATO</t>
  </si>
  <si>
    <t>Online Services</t>
  </si>
  <si>
    <t>JSW Steel Ltd</t>
  </si>
  <si>
    <t>JSWSTEEL</t>
  </si>
  <si>
    <t>Iron &amp; Steel</t>
  </si>
  <si>
    <t>Trent Ltd</t>
  </si>
  <si>
    <t>TRENT</t>
  </si>
  <si>
    <t>Retail - Apparel</t>
  </si>
  <si>
    <t>Adani Green Energy Ltd</t>
  </si>
  <si>
    <t>ADANIGREEN</t>
  </si>
  <si>
    <t>Renewable Energy</t>
  </si>
  <si>
    <t>Nestle India Ltd</t>
  </si>
  <si>
    <t>NESTLEIND</t>
  </si>
  <si>
    <t>FMCG - Foods</t>
  </si>
  <si>
    <t>Hindustan Zinc Ltd</t>
  </si>
  <si>
    <t>HINDZINC</t>
  </si>
  <si>
    <t>Mining - Diversified</t>
  </si>
  <si>
    <t>Varun Beverages Ltd</t>
  </si>
  <si>
    <t>VBL</t>
  </si>
  <si>
    <t>Soft Drinks</t>
  </si>
  <si>
    <t>Bharat Electronics Ltd</t>
  </si>
  <si>
    <t>BEL</t>
  </si>
  <si>
    <t>Electronic Equipments</t>
  </si>
  <si>
    <t>Jio Financial Services Ltd</t>
  </si>
  <si>
    <t>JIOFIN</t>
  </si>
  <si>
    <t>Adani Power Ltd</t>
  </si>
  <si>
    <t>ADANIPOWER</t>
  </si>
  <si>
    <t>Indian Railway Finance Corp Ltd</t>
  </si>
  <si>
    <t>IRFC</t>
  </si>
  <si>
    <t>Specialized Finance</t>
  </si>
  <si>
    <t>DLF Ltd</t>
  </si>
  <si>
    <t>DLF</t>
  </si>
  <si>
    <t>Real Estate</t>
  </si>
  <si>
    <t>Indian Oil Corporation Ltd</t>
  </si>
  <si>
    <t>IOC</t>
  </si>
  <si>
    <t>LTIMindtree Ltd</t>
  </si>
  <si>
    <t>LTIM</t>
  </si>
  <si>
    <t>Tata Steel Ltd</t>
  </si>
  <si>
    <t>TATASTEEL</t>
  </si>
  <si>
    <t>Vedanta Ltd</t>
  </si>
  <si>
    <t>VEDL</t>
  </si>
  <si>
    <t>Metals - Diversified</t>
  </si>
  <si>
    <t>Grasim Industries Ltd</t>
  </si>
  <si>
    <t>GRASIM</t>
  </si>
  <si>
    <t>Tech Mahindra Ltd</t>
  </si>
  <si>
    <t>TECHM</t>
  </si>
  <si>
    <t>Divi's Laboratories Ltd</t>
  </si>
  <si>
    <t>DIVISLAB</t>
  </si>
  <si>
    <t>Labs &amp; Life Sciences Services</t>
  </si>
  <si>
    <t>Interglobe Aviation Ltd</t>
  </si>
  <si>
    <t>INDIGO</t>
  </si>
  <si>
    <t>Airlines</t>
  </si>
  <si>
    <t>Power Finance Corporation Ltd</t>
  </si>
  <si>
    <t>PFC</t>
  </si>
  <si>
    <t>Pidilite Industries Ltd</t>
  </si>
  <si>
    <t>PIDILITIND</t>
  </si>
  <si>
    <t>Diversified Chemicals</t>
  </si>
  <si>
    <t>SBI Life Insurance Company Ltd</t>
  </si>
  <si>
    <t>SBILIFE</t>
  </si>
  <si>
    <t>Hyundai Motor India Ltd</t>
  </si>
  <si>
    <t>HYUNDAI</t>
  </si>
  <si>
    <t>HDFC Life Insurance Company Ltd</t>
  </si>
  <si>
    <t>HDFCLIFE</t>
  </si>
  <si>
    <t>Hindalco Industries Ltd</t>
  </si>
  <si>
    <t>HINDALCO</t>
  </si>
  <si>
    <t>Metals - Aluminium</t>
  </si>
  <si>
    <t>ABB India Ltd</t>
  </si>
  <si>
    <t>ABB</t>
  </si>
  <si>
    <t>Heavy Electrical Equipments</t>
  </si>
  <si>
    <t>Eicher Motors Ltd</t>
  </si>
  <si>
    <t>EICHERMOT</t>
  </si>
  <si>
    <t>Trucks &amp; Buses</t>
  </si>
  <si>
    <t>REC Limited</t>
  </si>
  <si>
    <t>RECLTD</t>
  </si>
  <si>
    <t>Ambuja Cements Ltd</t>
  </si>
  <si>
    <t>AMBUJACEM</t>
  </si>
  <si>
    <t>Tata Power Company Ltd</t>
  </si>
  <si>
    <t>TATAPOWER</t>
  </si>
  <si>
    <t>Macrotech Developers Ltd</t>
  </si>
  <si>
    <t>LODHA</t>
  </si>
  <si>
    <t>Bharat Petroleum Corporation Ltd</t>
  </si>
  <si>
    <t>BPCL</t>
  </si>
  <si>
    <t>JSW Energy Ltd</t>
  </si>
  <si>
    <t>JSWENERGY</t>
  </si>
  <si>
    <t>Gail (India) Ltd</t>
  </si>
  <si>
    <t>GAIL</t>
  </si>
  <si>
    <t>Gas Distribution</t>
  </si>
  <si>
    <t>Bank of Baroda Ltd</t>
  </si>
  <si>
    <t>BANKBARODA</t>
  </si>
  <si>
    <t>Godrej Consumer Products Ltd</t>
  </si>
  <si>
    <t>GODREJCP</t>
  </si>
  <si>
    <t>FMCG - Personal Products</t>
  </si>
  <si>
    <t>Cipla Ltd</t>
  </si>
  <si>
    <t>CIPLA</t>
  </si>
  <si>
    <t>Britannia Industries Ltd</t>
  </si>
  <si>
    <t>BRITANNIA</t>
  </si>
  <si>
    <t>Bajaj Holdings and Investment Ltd</t>
  </si>
  <si>
    <t>BAJAJHLDNG</t>
  </si>
  <si>
    <t>Asset Management</t>
  </si>
  <si>
    <t>Samvardhana Motherson International Ltd</t>
  </si>
  <si>
    <t>MOTHERSON</t>
  </si>
  <si>
    <t>Auto Parts</t>
  </si>
  <si>
    <t>Punjab National Bank</t>
  </si>
  <si>
    <t>PNB</t>
  </si>
  <si>
    <t>TVS Motor Company Ltd</t>
  </si>
  <si>
    <t>TVSMOTOR</t>
  </si>
  <si>
    <t>CG Power and Industrial Solutions Ltd</t>
  </si>
  <si>
    <t>CGPOWER</t>
  </si>
  <si>
    <t>United Spirits Ltd</t>
  </si>
  <si>
    <t>UNITDSPR</t>
  </si>
  <si>
    <t>Alcoholic Beverages</t>
  </si>
  <si>
    <t>Indian Hotels Company Ltd</t>
  </si>
  <si>
    <t>INDHOTEL</t>
  </si>
  <si>
    <t>Hotels, Resorts &amp; Cruise Lines</t>
  </si>
  <si>
    <t>Shriram Finance Ltd</t>
  </si>
  <si>
    <t>SHRIRAMFIN</t>
  </si>
  <si>
    <t>Bajaj Housing Finance Ltd</t>
  </si>
  <si>
    <t>BAJAJHFL</t>
  </si>
  <si>
    <t>Torrent Pharmaceuticals Ltd</t>
  </si>
  <si>
    <t>TORNTPHARM</t>
  </si>
  <si>
    <t>Adani Energy Solutions Ltd</t>
  </si>
  <si>
    <t>ADANIENSOL</t>
  </si>
  <si>
    <t>Power Infrastructure</t>
  </si>
  <si>
    <t>Cholamandalam Investment and Finance Company Ltd</t>
  </si>
  <si>
    <t>CHOLAFIN</t>
  </si>
  <si>
    <t>Mankind Pharma Ltd</t>
  </si>
  <si>
    <t>MANKIND</t>
  </si>
  <si>
    <t>Havells India Ltd</t>
  </si>
  <si>
    <t>HAVELLS</t>
  </si>
  <si>
    <t>Electrical Components &amp; Equipments</t>
  </si>
  <si>
    <t>Bosch Ltd</t>
  </si>
  <si>
    <t>BOSCHLTD</t>
  </si>
  <si>
    <t>Dr Reddy's Laboratories Ltd</t>
  </si>
  <si>
    <t>DRREDDY</t>
  </si>
  <si>
    <t>ICICI Prudential Life Insurance Company Ltd</t>
  </si>
  <si>
    <t>ICICIPRULI</t>
  </si>
  <si>
    <t>Info Edge (India) Ltd</t>
  </si>
  <si>
    <t>NAUKRI</t>
  </si>
  <si>
    <t>Polycab India Ltd</t>
  </si>
  <si>
    <t>POLYCAB</t>
  </si>
  <si>
    <t>Max Healthcare Institute Ltd</t>
  </si>
  <si>
    <t>MAXHEALTH</t>
  </si>
  <si>
    <t>Hospitals &amp; Diagnostic Centres</t>
  </si>
  <si>
    <t>Oracle Financial Services Software Ltd</t>
  </si>
  <si>
    <t>OFSS</t>
  </si>
  <si>
    <t>Software Services</t>
  </si>
  <si>
    <t>Indian Overseas Bank</t>
  </si>
  <si>
    <t>IOB</t>
  </si>
  <si>
    <t>Apollo Hospitals Enterprise Ltd</t>
  </si>
  <si>
    <t>APOLLOHOSP</t>
  </si>
  <si>
    <t>Hero MotoCorp Ltd</t>
  </si>
  <si>
    <t>HEROMOTOCO</t>
  </si>
  <si>
    <t>Zydus Lifesciences Ltd</t>
  </si>
  <si>
    <t>ZYDUSLIFE</t>
  </si>
  <si>
    <t>Lupin Ltd</t>
  </si>
  <si>
    <t>LUPIN</t>
  </si>
  <si>
    <t>Swiggy Ltd</t>
  </si>
  <si>
    <t>SWIGGY</t>
  </si>
  <si>
    <t>Cummins India Ltd</t>
  </si>
  <si>
    <t>CUMMINSIND</t>
  </si>
  <si>
    <t>Industrial Machinery</t>
  </si>
  <si>
    <t>ICICI Lombard General Insurance Company Ltd</t>
  </si>
  <si>
    <t>ICICIGI</t>
  </si>
  <si>
    <t>Tata Consumer Products Ltd</t>
  </si>
  <si>
    <t>TATACONSUM</t>
  </si>
  <si>
    <t>Tea &amp; Coffee</t>
  </si>
  <si>
    <t>Solar Industries India Ltd</t>
  </si>
  <si>
    <t>SOLARINDS</t>
  </si>
  <si>
    <t>Commodity Chemicals</t>
  </si>
  <si>
    <t>Rail Vikas Nigam Ltd</t>
  </si>
  <si>
    <t>RVNL</t>
  </si>
  <si>
    <t>Dabur India Ltd</t>
  </si>
  <si>
    <t>DABUR</t>
  </si>
  <si>
    <t>HDFC Asset Management Company Ltd</t>
  </si>
  <si>
    <t>HDFCAMC</t>
  </si>
  <si>
    <t>Dixon Technologies (India) Ltd</t>
  </si>
  <si>
    <t>DIXON</t>
  </si>
  <si>
    <t>Home Electronics &amp; Appliances</t>
  </si>
  <si>
    <t>Canara Bank Ltd</t>
  </si>
  <si>
    <t>CANBK</t>
  </si>
  <si>
    <t>Union Bank of India Ltd</t>
  </si>
  <si>
    <t>UNIONBANK</t>
  </si>
  <si>
    <t>Jindal Steel And Power Ltd</t>
  </si>
  <si>
    <t>JINDALSTEL</t>
  </si>
  <si>
    <t>Persistent Systems Ltd</t>
  </si>
  <si>
    <t>PERSISTENT</t>
  </si>
  <si>
    <t>Shree Cement Ltd</t>
  </si>
  <si>
    <t>SHREECEM</t>
  </si>
  <si>
    <t>Indus Towers Ltd</t>
  </si>
  <si>
    <t>INDUSTOWER</t>
  </si>
  <si>
    <t>Telecom Infrastructure</t>
  </si>
  <si>
    <t>GMR Airports Ltd</t>
  </si>
  <si>
    <t>GMRINFRA</t>
  </si>
  <si>
    <t>Suzlon Energy Ltd</t>
  </si>
  <si>
    <t>SUZLON</t>
  </si>
  <si>
    <t>Renewable Energy Equipment &amp; Services</t>
  </si>
  <si>
    <t>IDBI Bank Ltd</t>
  </si>
  <si>
    <t>IDBI</t>
  </si>
  <si>
    <t>Private Bank</t>
  </si>
  <si>
    <t>Waaree Energies Ltd</t>
  </si>
  <si>
    <t>WAAREEENER</t>
  </si>
  <si>
    <t>Mazagon Dock Shipbuilders Ltd</t>
  </si>
  <si>
    <t>MAZDOCK</t>
  </si>
  <si>
    <t>Shipbuilding</t>
  </si>
  <si>
    <t>NHPC Ltd</t>
  </si>
  <si>
    <t>NHPC</t>
  </si>
  <si>
    <t>Oil India Ltd</t>
  </si>
  <si>
    <t>OIL</t>
  </si>
  <si>
    <t>Bharat Heavy Electricals Ltd</t>
  </si>
  <si>
    <t>BHEL</t>
  </si>
  <si>
    <t>PB Fintech Ltd</t>
  </si>
  <si>
    <t>POLICYBZR</t>
  </si>
  <si>
    <t>Indusind Bank Ltd</t>
  </si>
  <si>
    <t>INDUSINDBK</t>
  </si>
  <si>
    <t>Hindustan Petroleum Corp Ltd</t>
  </si>
  <si>
    <t>HINDPETRO</t>
  </si>
  <si>
    <t>Marico Ltd</t>
  </si>
  <si>
    <t>MARICO</t>
  </si>
  <si>
    <t>Muthoot Finance Ltd</t>
  </si>
  <si>
    <t>MUTHOOTFIN</t>
  </si>
  <si>
    <t>Torrent Power Ltd</t>
  </si>
  <si>
    <t>TORNTPOWER</t>
  </si>
  <si>
    <t>Godrej Properties Ltd</t>
  </si>
  <si>
    <t>GODREJPROP</t>
  </si>
  <si>
    <t>Colgate-Palmolive (India) Ltd</t>
  </si>
  <si>
    <t>COLPAL</t>
  </si>
  <si>
    <t>Adani Total Gas Ltd</t>
  </si>
  <si>
    <t>ATGL</t>
  </si>
  <si>
    <t>Aurobindo Pharma Ltd</t>
  </si>
  <si>
    <t>AUROPHARMA</t>
  </si>
  <si>
    <t>Kalyan Jewellers India Ltd</t>
  </si>
  <si>
    <t>KALYANKJIL</t>
  </si>
  <si>
    <t>Indian Bank</t>
  </si>
  <si>
    <t>INDIANB</t>
  </si>
  <si>
    <t>Oberoi Realty Ltd</t>
  </si>
  <si>
    <t>OBEROIRLTY</t>
  </si>
  <si>
    <t>Tube Investments of India Ltd</t>
  </si>
  <si>
    <t>TIINDIA</t>
  </si>
  <si>
    <t>Cycles</t>
  </si>
  <si>
    <t>Bharti Hexacom Ltd</t>
  </si>
  <si>
    <t>BHARTIHEXA</t>
  </si>
  <si>
    <t>Prestige Estates Projects Ltd</t>
  </si>
  <si>
    <t>PRESTIGE</t>
  </si>
  <si>
    <t>Patanjali Foods Ltd</t>
  </si>
  <si>
    <t>PATANJALI</t>
  </si>
  <si>
    <t>Packaged Foods &amp; Meats</t>
  </si>
  <si>
    <t>Alkem Laboratories Ltd</t>
  </si>
  <si>
    <t>ALKEM</t>
  </si>
  <si>
    <t>SRF Ltd</t>
  </si>
  <si>
    <t>SRF</t>
  </si>
  <si>
    <t>General Insurance Corporation of India</t>
  </si>
  <si>
    <t>GICRE</t>
  </si>
  <si>
    <t>SBI Cards and Payment Services Ltd</t>
  </si>
  <si>
    <t>SBICARD</t>
  </si>
  <si>
    <t>Payment Infrastructure</t>
  </si>
  <si>
    <t>Ashok Leyland Ltd</t>
  </si>
  <si>
    <t>ASHOKLEY</t>
  </si>
  <si>
    <t>NMDC Ltd</t>
  </si>
  <si>
    <t>NMDC</t>
  </si>
  <si>
    <t>Mining - Iron Ore</t>
  </si>
  <si>
    <t>Indian Railway Catering and Tourism Corporation Ltd</t>
  </si>
  <si>
    <t>IRCTC</t>
  </si>
  <si>
    <t>BSE Ltd</t>
  </si>
  <si>
    <t>BSE</t>
  </si>
  <si>
    <t>Stock Exchanges &amp; Ratings</t>
  </si>
  <si>
    <t>PI Industries Ltd</t>
  </si>
  <si>
    <t>PIIND</t>
  </si>
  <si>
    <t>JSW Infrastructure Ltd</t>
  </si>
  <si>
    <t>JSWINFRA</t>
  </si>
  <si>
    <t>Bharat Forge Ltd</t>
  </si>
  <si>
    <t>BHARATFORG</t>
  </si>
  <si>
    <t>Yes Bank Ltd</t>
  </si>
  <si>
    <t>YESBANK</t>
  </si>
  <si>
    <t>UNO Minda Ltd</t>
  </si>
  <si>
    <t>UNOMINDA</t>
  </si>
  <si>
    <t>Supreme Industries Ltd</t>
  </si>
  <si>
    <t>SUPREMEIND</t>
  </si>
  <si>
    <t>Plastic Products</t>
  </si>
  <si>
    <t>Abbott India Ltd</t>
  </si>
  <si>
    <t>ABBOTINDIA</t>
  </si>
  <si>
    <t>Linde India Ltd</t>
  </si>
  <si>
    <t>LINDEINDIA</t>
  </si>
  <si>
    <t>Jindal Stainless Ltd</t>
  </si>
  <si>
    <t>JSL</t>
  </si>
  <si>
    <t>Voltas Ltd</t>
  </si>
  <si>
    <t>VOLTAS</t>
  </si>
  <si>
    <t>Berger Paints India Ltd</t>
  </si>
  <si>
    <t>BERGEPAINT</t>
  </si>
  <si>
    <t>L&amp;T Technology Services Ltd</t>
  </si>
  <si>
    <t>LTTS</t>
  </si>
  <si>
    <t>Motilal Oswal Financial Services Ltd</t>
  </si>
  <si>
    <t>MOTILALOFS</t>
  </si>
  <si>
    <t>Diversified Financials</t>
  </si>
  <si>
    <t>Coforge Ltd</t>
  </si>
  <si>
    <t>COFORGE</t>
  </si>
  <si>
    <t>Balkrishna Industries Ltd</t>
  </si>
  <si>
    <t>BALKRISIND</t>
  </si>
  <si>
    <t>Tires &amp; Rubber</t>
  </si>
  <si>
    <t>Schaeffler India Ltd</t>
  </si>
  <si>
    <t>SCHAEFFLER</t>
  </si>
  <si>
    <t>Phoenix Mills Ltd</t>
  </si>
  <si>
    <t>PHOENIXLTD</t>
  </si>
  <si>
    <t>Fertilisers And Chemicals Travancore Ltd</t>
  </si>
  <si>
    <t>FACT</t>
  </si>
  <si>
    <t>Fertilizers &amp; Agro Chemicals</t>
  </si>
  <si>
    <t>Mphasis Ltd</t>
  </si>
  <si>
    <t>MPHASIS</t>
  </si>
  <si>
    <t>Thermax Limited</t>
  </si>
  <si>
    <t>THERMAX</t>
  </si>
  <si>
    <t>MRF Ltd</t>
  </si>
  <si>
    <t>MRF</t>
  </si>
  <si>
    <t>Coromandel International Ltd</t>
  </si>
  <si>
    <t>COROMANDEL</t>
  </si>
  <si>
    <t>One 97 Communications Ltd</t>
  </si>
  <si>
    <t>PAYTM</t>
  </si>
  <si>
    <t>Business Support Services</t>
  </si>
  <si>
    <t>Procter &amp; Gamble Hygiene and Health Care Ltd</t>
  </si>
  <si>
    <t>PGHH</t>
  </si>
  <si>
    <t>Indian Renewable Energy Development Agency Ltd</t>
  </si>
  <si>
    <t>IREDA</t>
  </si>
  <si>
    <t>UCO Bank</t>
  </si>
  <si>
    <t>UCOBANK</t>
  </si>
  <si>
    <t>Federal Bank Ltd</t>
  </si>
  <si>
    <t>FEDERALBNK</t>
  </si>
  <si>
    <t>Page Industries Ltd</t>
  </si>
  <si>
    <t>PAGEIND</t>
  </si>
  <si>
    <t>Apparel &amp; Accessories</t>
  </si>
  <si>
    <t>Hitachi Energy India Ltd</t>
  </si>
  <si>
    <t>POWERINDIA</t>
  </si>
  <si>
    <t>Fortis Healthcare Ltd</t>
  </si>
  <si>
    <t>FORTIS</t>
  </si>
  <si>
    <t>Lloyds Metals And Energy Ltd</t>
  </si>
  <si>
    <t>LLOYDSME</t>
  </si>
  <si>
    <t>Tata Communications Ltd</t>
  </si>
  <si>
    <t>TATACOMM</t>
  </si>
  <si>
    <t>Vodafone Idea Ltd</t>
  </si>
  <si>
    <t>IDEA</t>
  </si>
  <si>
    <t>Premier Energies Ltd</t>
  </si>
  <si>
    <t>PREMIERENE</t>
  </si>
  <si>
    <t>United Breweries Ltd</t>
  </si>
  <si>
    <t>UBL</t>
  </si>
  <si>
    <t>Fsn E-Commerce Ventures Ltd</t>
  </si>
  <si>
    <t>NYKAA</t>
  </si>
  <si>
    <t>Wellness Services</t>
  </si>
  <si>
    <t>GE Vernova T&amp;D India Ltd</t>
  </si>
  <si>
    <t>GVT&amp;D</t>
  </si>
  <si>
    <t>Aditya Birla Capital Ltd</t>
  </si>
  <si>
    <t>ABCAPITAL</t>
  </si>
  <si>
    <t>Container Corporation of India Ltd</t>
  </si>
  <si>
    <t>CONCOR</t>
  </si>
  <si>
    <t>Logistics</t>
  </si>
  <si>
    <t>Bank of India Ltd</t>
  </si>
  <si>
    <t>BANKINDIA</t>
  </si>
  <si>
    <t>IDFC First Bank Ltd</t>
  </si>
  <si>
    <t>IDFCFIRSTB</t>
  </si>
  <si>
    <t>Petronet LNG Ltd</t>
  </si>
  <si>
    <t>PETRONET</t>
  </si>
  <si>
    <t>Oil &amp; Gas - Storage &amp; Transportation</t>
  </si>
  <si>
    <t>Astral Ltd</t>
  </si>
  <si>
    <t>ASTRAL</t>
  </si>
  <si>
    <t>Building Products - Pipes</t>
  </si>
  <si>
    <t>Steel Authority of India Ltd</t>
  </si>
  <si>
    <t>SAIL</t>
  </si>
  <si>
    <t>Central Bank of India Ltd</t>
  </si>
  <si>
    <t>CENTRALBK</t>
  </si>
  <si>
    <t>Sundaram Finance Ltd</t>
  </si>
  <si>
    <t>SUNDARMFIN</t>
  </si>
  <si>
    <t>National Aluminium Co Ltd</t>
  </si>
  <si>
    <t>NATIONALUM</t>
  </si>
  <si>
    <t>AU Small Finance Bank Ltd</t>
  </si>
  <si>
    <t>AUBANK</t>
  </si>
  <si>
    <t>Nippon Life India Asset Management Ltd</t>
  </si>
  <si>
    <t>NAM-INDIA</t>
  </si>
  <si>
    <t>Gujarat Fluorochemicals Ltd</t>
  </si>
  <si>
    <t>FLUOROCHEM</t>
  </si>
  <si>
    <t>Specialty Chemicals</t>
  </si>
  <si>
    <t>Adani Wilmar Ltd</t>
  </si>
  <si>
    <t>AWL</t>
  </si>
  <si>
    <t>Sona BLW Precision Forgings Ltd</t>
  </si>
  <si>
    <t>SONACOMS</t>
  </si>
  <si>
    <t>Glenmark Pharmaceuticals Ltd</t>
  </si>
  <si>
    <t>GLENMARK</t>
  </si>
  <si>
    <t>SJVN Ltd</t>
  </si>
  <si>
    <t>SJVN</t>
  </si>
  <si>
    <t>Housing and Urban Development Corporation Ltd</t>
  </si>
  <si>
    <t>HUDCO</t>
  </si>
  <si>
    <t>360 One Wam Ltd</t>
  </si>
  <si>
    <t>360ONE</t>
  </si>
  <si>
    <t>Investment Banking &amp; Brokerage</t>
  </si>
  <si>
    <t>GlaxoSmithKline Pharmaceuticals Ltd</t>
  </si>
  <si>
    <t>GLAXO</t>
  </si>
  <si>
    <t>Max Financial Services Ltd</t>
  </si>
  <si>
    <t>MFSL</t>
  </si>
  <si>
    <t>ACC Ltd</t>
  </si>
  <si>
    <t>ACC</t>
  </si>
  <si>
    <t>UPL Ltd</t>
  </si>
  <si>
    <t>UPL</t>
  </si>
  <si>
    <t>Tata Elxsi Ltd</t>
  </si>
  <si>
    <t>TATAELXSI</t>
  </si>
  <si>
    <t>APL Apollo Tubes Ltd</t>
  </si>
  <si>
    <t>APLAPOLLO</t>
  </si>
  <si>
    <t>Bank of Maharashtra Ltd</t>
  </si>
  <si>
    <t>MAHABANK</t>
  </si>
  <si>
    <t>Jubilant Foodworks Ltd</t>
  </si>
  <si>
    <t>JUBLFOOD</t>
  </si>
  <si>
    <t>Restaurants &amp; Cafes</t>
  </si>
  <si>
    <t>IPCA Laboratories Ltd</t>
  </si>
  <si>
    <t>IPCALAB</t>
  </si>
  <si>
    <t>Biocon Ltd</t>
  </si>
  <si>
    <t>BIOCON</t>
  </si>
  <si>
    <t>Biotechnology</t>
  </si>
  <si>
    <t>CRISIL Ltd</t>
  </si>
  <si>
    <t>CRISIL</t>
  </si>
  <si>
    <t>Tata Technologies Ltd</t>
  </si>
  <si>
    <t>TATATECH</t>
  </si>
  <si>
    <t>Escorts Kubota Ltd</t>
  </si>
  <si>
    <t>ESCORTS</t>
  </si>
  <si>
    <t>Tractors</t>
  </si>
  <si>
    <t>Apar Industries Ltd</t>
  </si>
  <si>
    <t>APARINDS</t>
  </si>
  <si>
    <t>Blue Star Ltd</t>
  </si>
  <si>
    <t>BLUESTARCO</t>
  </si>
  <si>
    <t>Honeywell Automation India Ltd</t>
  </si>
  <si>
    <t>HONAUT</t>
  </si>
  <si>
    <t>Kaynes Technology India Ltd</t>
  </si>
  <si>
    <t>KAYNES</t>
  </si>
  <si>
    <t>Ajanta Pharma Ltd</t>
  </si>
  <si>
    <t>AJANTPHARM</t>
  </si>
  <si>
    <t>Deepak Nitrite Ltd</t>
  </si>
  <si>
    <t>DEEPAKNTR</t>
  </si>
  <si>
    <t>3M India Ltd</t>
  </si>
  <si>
    <t>3MINDIA</t>
  </si>
  <si>
    <t>Stationery</t>
  </si>
  <si>
    <t>Exide Industries Ltd</t>
  </si>
  <si>
    <t>EXIDEIND</t>
  </si>
  <si>
    <t>Batteries</t>
  </si>
  <si>
    <t>Cochin Shipyard Ltd</t>
  </si>
  <si>
    <t>COCHINSHIP</t>
  </si>
  <si>
    <t>KPIT Technologies Ltd</t>
  </si>
  <si>
    <t>KPITTECH</t>
  </si>
  <si>
    <t>Bharat Dynamics Ltd</t>
  </si>
  <si>
    <t>BDL</t>
  </si>
  <si>
    <t>L&amp;T Finance Ltd</t>
  </si>
  <si>
    <t>LTF</t>
  </si>
  <si>
    <t>KEI Industries Ltd</t>
  </si>
  <si>
    <t>KEI</t>
  </si>
  <si>
    <t>Cables</t>
  </si>
  <si>
    <t>Godrej Industries Ltd</t>
  </si>
  <si>
    <t>GODREJIND</t>
  </si>
  <si>
    <t>Syngene International Ltd</t>
  </si>
  <si>
    <t>SYNGENE</t>
  </si>
  <si>
    <t>LIC Housing Finance Ltd</t>
  </si>
  <si>
    <t>LICHSGFIN</t>
  </si>
  <si>
    <t>Home Financing</t>
  </si>
  <si>
    <t>Tata Investment Corporation Ltd</t>
  </si>
  <si>
    <t>TATAINVEST</t>
  </si>
  <si>
    <t>Endurance Technologies Ltd</t>
  </si>
  <si>
    <t>ENDURANCE</t>
  </si>
  <si>
    <t>Piramal Pharma Ltd</t>
  </si>
  <si>
    <t>PPLPHARMA</t>
  </si>
  <si>
    <t>Vedant Fashions Ltd</t>
  </si>
  <si>
    <t>MANYAVAR</t>
  </si>
  <si>
    <t>Textiles</t>
  </si>
  <si>
    <t>NLC India Ltd</t>
  </si>
  <si>
    <t>NLCINDIA</t>
  </si>
  <si>
    <t>Dalmia Bharat Ltd</t>
  </si>
  <si>
    <t>DALBHARAT</t>
  </si>
  <si>
    <t>Suven Pharmaceuticals Ltd</t>
  </si>
  <si>
    <t>SUVENPHAR</t>
  </si>
  <si>
    <t>Punjab &amp; Sind Bank</t>
  </si>
  <si>
    <t>PSB</t>
  </si>
  <si>
    <t>Embassy Office Parks REIT</t>
  </si>
  <si>
    <t>EMBASSY</t>
  </si>
  <si>
    <t>AIA Engineering Ltd</t>
  </si>
  <si>
    <t>AIAENG</t>
  </si>
  <si>
    <t>Mahindra and Mahindra Financial Services Ltd</t>
  </si>
  <si>
    <t>M&amp;MFIN</t>
  </si>
  <si>
    <t>KPR Mill Ltd</t>
  </si>
  <si>
    <t>KPRMILL</t>
  </si>
  <si>
    <t>Central Depository Services (India) Ltd</t>
  </si>
  <si>
    <t>CDSL</t>
  </si>
  <si>
    <t>Godfrey Phillips India Ltd</t>
  </si>
  <si>
    <t>GODFRYPHLP</t>
  </si>
  <si>
    <t>Multi Commodity Exchange of India Ltd</t>
  </si>
  <si>
    <t>MCX</t>
  </si>
  <si>
    <t>Gujarat Gas Ltd</t>
  </si>
  <si>
    <t>GUJGASLTD</t>
  </si>
  <si>
    <t>Apollo Tyres Ltd</t>
  </si>
  <si>
    <t>APOLLOTYRE</t>
  </si>
  <si>
    <t>Aditya Birla Fashion and Retail Ltd</t>
  </si>
  <si>
    <t>ABFRL</t>
  </si>
  <si>
    <t>J K Cement Ltd</t>
  </si>
  <si>
    <t>JKCEMENT</t>
  </si>
  <si>
    <t>Metro Brands Ltd</t>
  </si>
  <si>
    <t>METROBRAND</t>
  </si>
  <si>
    <t>Footwear</t>
  </si>
  <si>
    <t>Gillette India Ltd</t>
  </si>
  <si>
    <t>GILLETTE</t>
  </si>
  <si>
    <t>Radico Khaitan Ltd</t>
  </si>
  <si>
    <t>RADICO</t>
  </si>
  <si>
    <t>Aegis Logistics Ltd</t>
  </si>
  <si>
    <t>AEGISLOG</t>
  </si>
  <si>
    <t>Gland Pharma Ltd</t>
  </si>
  <si>
    <t>GLAND</t>
  </si>
  <si>
    <t>Global Health Ltd</t>
  </si>
  <si>
    <t>MEDANTA</t>
  </si>
  <si>
    <t>Sun Tv Network Ltd</t>
  </si>
  <si>
    <t>SUNTV</t>
  </si>
  <si>
    <t>TV Channels &amp; Broadcasters</t>
  </si>
  <si>
    <t>Cholamandalam Financial Holdings Ltd</t>
  </si>
  <si>
    <t>CHOLAHLDNG</t>
  </si>
  <si>
    <t>Go Digit General Insurance Ltd</t>
  </si>
  <si>
    <t>GODIGIT</t>
  </si>
  <si>
    <t>New India Assurance Company Ltd</t>
  </si>
  <si>
    <t>NIACL</t>
  </si>
  <si>
    <t>Ola Electric Mobility Ltd</t>
  </si>
  <si>
    <t>OLAELEC</t>
  </si>
  <si>
    <t>Brainbees Solutions Ltd</t>
  </si>
  <si>
    <t>FIRSTCRY</t>
  </si>
  <si>
    <t>IRB Infrastructure Developers Ltd</t>
  </si>
  <si>
    <t>IRB</t>
  </si>
  <si>
    <t>Aditya Birla Real Estate Ltd</t>
  </si>
  <si>
    <t>ABREL</t>
  </si>
  <si>
    <t>ZF Commercial Vehicle Control Systems India Ltd</t>
  </si>
  <si>
    <t>ZFCVINDIA</t>
  </si>
  <si>
    <t>ITI Ltd</t>
  </si>
  <si>
    <t>ITI</t>
  </si>
  <si>
    <t>Telecom Equipments</t>
  </si>
  <si>
    <t>Emami Ltd</t>
  </si>
  <si>
    <t>EMAMILTD</t>
  </si>
  <si>
    <t>Brigade Enterprises Ltd</t>
  </si>
  <si>
    <t>BRIGADE</t>
  </si>
  <si>
    <t>Poonawalla Fincorp Ltd</t>
  </si>
  <si>
    <t>POONAWALLA</t>
  </si>
  <si>
    <t>ICICI Securities Ltd</t>
  </si>
  <si>
    <t>ISEC</t>
  </si>
  <si>
    <t>Tata Chemicals Ltd</t>
  </si>
  <si>
    <t>TATACHEM</t>
  </si>
  <si>
    <t>Authum Investment &amp; Infrastructure Ltd</t>
  </si>
  <si>
    <t>AIIL</t>
  </si>
  <si>
    <t>Motherson Sumi Wiring India Ltd</t>
  </si>
  <si>
    <t>MSUMI</t>
  </si>
  <si>
    <t>Star Health and Allied Insurance Company Ltd</t>
  </si>
  <si>
    <t>STARHEALTH</t>
  </si>
  <si>
    <t>Bandhan Bank Ltd</t>
  </si>
  <si>
    <t>BANDHANBNK</t>
  </si>
  <si>
    <t>Carborundum Universal Ltd</t>
  </si>
  <si>
    <t>CARBORUNIV</t>
  </si>
  <si>
    <t>Jyoti CNC Automation Ltd</t>
  </si>
  <si>
    <t>JYOTICNC</t>
  </si>
  <si>
    <t>Computer Hardware</t>
  </si>
  <si>
    <t>KEC International Ltd</t>
  </si>
  <si>
    <t>KEC</t>
  </si>
  <si>
    <t>Poly Medicure Ltd</t>
  </si>
  <si>
    <t>POLYMED</t>
  </si>
  <si>
    <t>Health Care Equipment &amp; Supplies</t>
  </si>
  <si>
    <t>Laurus Labs Ltd</t>
  </si>
  <si>
    <t>LAURUSLABS</t>
  </si>
  <si>
    <t>TVS Holdings Ltd</t>
  </si>
  <si>
    <t>TVSHLTD</t>
  </si>
  <si>
    <t>Mangalore Refinery and Petrochemicals Ltd</t>
  </si>
  <si>
    <t>MRPL</t>
  </si>
  <si>
    <t>J B Chemicals and Pharmaceuticals Ltd</t>
  </si>
  <si>
    <t>JBCHEPHARM</t>
  </si>
  <si>
    <t>BASF India Ltd</t>
  </si>
  <si>
    <t>BASF</t>
  </si>
  <si>
    <t>Sumitomo Chemical India Ltd</t>
  </si>
  <si>
    <t>SUMICHEM</t>
  </si>
  <si>
    <t>Narayana Hrudayalaya Ltd</t>
  </si>
  <si>
    <t>NH</t>
  </si>
  <si>
    <t>Delhivery Ltd</t>
  </si>
  <si>
    <t>DELHIVERY</t>
  </si>
  <si>
    <t>Bayer Cropscience Ltd</t>
  </si>
  <si>
    <t>BAYERCROP</t>
  </si>
  <si>
    <t>Hindustan Copper Ltd</t>
  </si>
  <si>
    <t>HINDCOPPER</t>
  </si>
  <si>
    <t>Mining - Copper</t>
  </si>
  <si>
    <t>Dr. Lal PathLabs Ltd</t>
  </si>
  <si>
    <t>LALPATHLAB</t>
  </si>
  <si>
    <t>Crompton Greaves Consumer Electricals Ltd</t>
  </si>
  <si>
    <t>CROMPTON</t>
  </si>
  <si>
    <t>Sundram Fasteners Ltd</t>
  </si>
  <si>
    <t>SUNDRMFAST</t>
  </si>
  <si>
    <t>Inox Wind Ltd</t>
  </si>
  <si>
    <t>INOXWIND</t>
  </si>
  <si>
    <t>Emcure Pharmaceuticals Ltd</t>
  </si>
  <si>
    <t>EMCURE</t>
  </si>
  <si>
    <t>Timken India Ltd</t>
  </si>
  <si>
    <t>TIMKEN</t>
  </si>
  <si>
    <t>Natco Pharma Ltd</t>
  </si>
  <si>
    <t>NATCOPHARM</t>
  </si>
  <si>
    <t>Himadri Speciality Chemical Ltd</t>
  </si>
  <si>
    <t>HSCL</t>
  </si>
  <si>
    <t>NBCC (India) Ltd</t>
  </si>
  <si>
    <t>NBCC</t>
  </si>
  <si>
    <t>Hatsun Agro Product Ltd</t>
  </si>
  <si>
    <t>HATSUN</t>
  </si>
  <si>
    <t>Angel One Ltd</t>
  </si>
  <si>
    <t>ANGELONE</t>
  </si>
  <si>
    <t>Ratnamani Metals and Tubes Ltd</t>
  </si>
  <si>
    <t>RATNAMANI</t>
  </si>
  <si>
    <t>Piramal Enterprises Ltd</t>
  </si>
  <si>
    <t>PEL</t>
  </si>
  <si>
    <t>Pfizer Ltd</t>
  </si>
  <si>
    <t>PFIZER</t>
  </si>
  <si>
    <t>Nuvama Wealth Management Ltd</t>
  </si>
  <si>
    <t>NUVAMA</t>
  </si>
  <si>
    <t>Aditya Birla Sun Life AMC Ltd</t>
  </si>
  <si>
    <t>ABSLAMC</t>
  </si>
  <si>
    <t>Firstsource Solutions Ltd</t>
  </si>
  <si>
    <t>FSL</t>
  </si>
  <si>
    <t>Outsourced services</t>
  </si>
  <si>
    <t>Whirlpool of India Ltd</t>
  </si>
  <si>
    <t>WHIRLPOOL</t>
  </si>
  <si>
    <t>Grindwell Norton Ltd</t>
  </si>
  <si>
    <t>GRINDWELL</t>
  </si>
  <si>
    <t>SKF India Ltd</t>
  </si>
  <si>
    <t>SKFINDIA</t>
  </si>
  <si>
    <t>CPSE ETF</t>
  </si>
  <si>
    <t>CPSEETF</t>
  </si>
  <si>
    <t>Equity</t>
  </si>
  <si>
    <t>Shyam Metalics and Energy Ltd</t>
  </si>
  <si>
    <t>SHYAMMETL</t>
  </si>
  <si>
    <t>Amara Raja Energy &amp; Mobility Ltd</t>
  </si>
  <si>
    <t>ARE&amp;M</t>
  </si>
  <si>
    <t>Krishna Institute of Medical Sciences Ltd</t>
  </si>
  <si>
    <t>KIMS</t>
  </si>
  <si>
    <t>Tejas Networks Ltd</t>
  </si>
  <si>
    <t>TEJASNET</t>
  </si>
  <si>
    <t>CESC Ltd</t>
  </si>
  <si>
    <t>CESC</t>
  </si>
  <si>
    <t>PNB Housing Finance Ltd</t>
  </si>
  <si>
    <t>PNBHOUSING</t>
  </si>
  <si>
    <t>Indraprastha Gas Ltd</t>
  </si>
  <si>
    <t>IGL</t>
  </si>
  <si>
    <t>EIH Ltd</t>
  </si>
  <si>
    <t>EIHOTEL</t>
  </si>
  <si>
    <t>Computer Age Management Services Ltd</t>
  </si>
  <si>
    <t>CAMS</t>
  </si>
  <si>
    <t>Anant Raj Ltd</t>
  </si>
  <si>
    <t>ANANTRAJ</t>
  </si>
  <si>
    <t>Affle (India) Ltd</t>
  </si>
  <si>
    <t>AFFLE</t>
  </si>
  <si>
    <t>Advertising</t>
  </si>
  <si>
    <t>KIOCL Ltd</t>
  </si>
  <si>
    <t>KIOCL</t>
  </si>
  <si>
    <t>Triveni Turbine Ltd</t>
  </si>
  <si>
    <t>TRITURBINE</t>
  </si>
  <si>
    <t>Aster DM Healthcare Ltd</t>
  </si>
  <si>
    <t>ASTERDM</t>
  </si>
  <si>
    <t>Atul Ltd</t>
  </si>
  <si>
    <t>ATUL</t>
  </si>
  <si>
    <t>Ramco Cements Limited</t>
  </si>
  <si>
    <t>RAMCOCEM</t>
  </si>
  <si>
    <t>Kansai Nerolac Paints Ltd</t>
  </si>
  <si>
    <t>KANSAINER</t>
  </si>
  <si>
    <t>Amber Enterprises India Ltd</t>
  </si>
  <si>
    <t>AMBER</t>
  </si>
  <si>
    <t>Alembic Pharmaceuticals Ltd</t>
  </si>
  <si>
    <t>APLLTD</t>
  </si>
  <si>
    <t>Nexus Select Trust</t>
  </si>
  <si>
    <t>NXST</t>
  </si>
  <si>
    <t>Mindspace Business Parks REIT</t>
  </si>
  <si>
    <t>MINDSPACE</t>
  </si>
  <si>
    <t>DCM Shriram Ltd</t>
  </si>
  <si>
    <t>DCMSHRIRAM</t>
  </si>
  <si>
    <t>Cyient Ltd</t>
  </si>
  <si>
    <t>CYIENT</t>
  </si>
  <si>
    <t>Concord Biotech Ltd</t>
  </si>
  <si>
    <t>CONCORDBIO</t>
  </si>
  <si>
    <t>Devyani International Ltd</t>
  </si>
  <si>
    <t>DEVYANI</t>
  </si>
  <si>
    <t>JSW Holdings Ltd</t>
  </si>
  <si>
    <t>JSWHL</t>
  </si>
  <si>
    <t>Kalpataru Projects International Ltd</t>
  </si>
  <si>
    <t>KPIL</t>
  </si>
  <si>
    <t>Wockhardt Ltd</t>
  </si>
  <si>
    <t>WOCKPHARMA</t>
  </si>
  <si>
    <t>Jindal SAW Ltd</t>
  </si>
  <si>
    <t>JINDALSAW</t>
  </si>
  <si>
    <t>Neuland Laboratories Ltd</t>
  </si>
  <si>
    <t>NEULANDLAB</t>
  </si>
  <si>
    <t>Castrol India Ltd</t>
  </si>
  <si>
    <t>CASTROLIND</t>
  </si>
  <si>
    <t>Jupiter Wagons Ltd</t>
  </si>
  <si>
    <t>JWL</t>
  </si>
  <si>
    <t>Rail</t>
  </si>
  <si>
    <t>HFCL Ltd</t>
  </si>
  <si>
    <t>HFCL</t>
  </si>
  <si>
    <t>Eris Lifesciences Ltd</t>
  </si>
  <si>
    <t>ERIS</t>
  </si>
  <si>
    <t>Five-Star Business Finance Ltd</t>
  </si>
  <si>
    <t>FIVESTAR</t>
  </si>
  <si>
    <t>Chambal Fertilisers and Chemicals Ltd</t>
  </si>
  <si>
    <t>CHAMBLFERT</t>
  </si>
  <si>
    <t>Kajaria Ceramics Ltd</t>
  </si>
  <si>
    <t>KAJARIACER</t>
  </si>
  <si>
    <t>Building Products - Ceramics</t>
  </si>
  <si>
    <t>V Guard Industries Ltd</t>
  </si>
  <si>
    <t>VGUARD</t>
  </si>
  <si>
    <t>Bikaji Foods International Ltd</t>
  </si>
  <si>
    <t>BIKAJI</t>
  </si>
  <si>
    <t>Vinati Organics Ltd</t>
  </si>
  <si>
    <t>VINATIORGA</t>
  </si>
  <si>
    <t>Gujarat State Petronet Ltd</t>
  </si>
  <si>
    <t>GSPL</t>
  </si>
  <si>
    <t>Chalet Hotels Ltd</t>
  </si>
  <si>
    <t>CHALET</t>
  </si>
  <si>
    <t>Aadhar Housing Finance Ltd</t>
  </si>
  <si>
    <t>AADHARHFC</t>
  </si>
  <si>
    <t>Signatureglobal (India) Ltd</t>
  </si>
  <si>
    <t>SIGNATURE</t>
  </si>
  <si>
    <t>Welspun Corp Ltd</t>
  </si>
  <si>
    <t>WELCORP</t>
  </si>
  <si>
    <t>Bombay Burmah Trading Corporation</t>
  </si>
  <si>
    <t>BBTC</t>
  </si>
  <si>
    <t>Jubilant Pharmova Ltd</t>
  </si>
  <si>
    <t>JUBLPHARMA</t>
  </si>
  <si>
    <t>Ircon International Ltd</t>
  </si>
  <si>
    <t>IRCON</t>
  </si>
  <si>
    <t>CIE Automotive India Ltd</t>
  </si>
  <si>
    <t>CIEINDIA</t>
  </si>
  <si>
    <t>IIFL Finance Ltd</t>
  </si>
  <si>
    <t>IIFL</t>
  </si>
  <si>
    <t>Afcons Infrastructure Ltd</t>
  </si>
  <si>
    <t>AFCONS</t>
  </si>
  <si>
    <t>PG Electroplast Ltd</t>
  </si>
  <si>
    <t>PGEL</t>
  </si>
  <si>
    <t>Elgi Equipments Ltd</t>
  </si>
  <si>
    <t>ELGIEQUIP</t>
  </si>
  <si>
    <t>NCC Ltd</t>
  </si>
  <si>
    <t>NCC</t>
  </si>
  <si>
    <t>Schneider Electric Infrastructure Ltd</t>
  </si>
  <si>
    <t>SCHNEIDER</t>
  </si>
  <si>
    <t>PTC Industries Ltd</t>
  </si>
  <si>
    <t>PTCIL</t>
  </si>
  <si>
    <t>Blue Dart Express Ltd</t>
  </si>
  <si>
    <t>BLUEDART</t>
  </si>
  <si>
    <t>R R Kabel Ltd</t>
  </si>
  <si>
    <t>RRKABEL</t>
  </si>
  <si>
    <t>Karur Vysya Bank Ltd</t>
  </si>
  <si>
    <t>KARURVYSYA</t>
  </si>
  <si>
    <t>Kfin Technologies Ltd</t>
  </si>
  <si>
    <t>KFINTECH</t>
  </si>
  <si>
    <t>Kirloskar Brothers Ltd</t>
  </si>
  <si>
    <t>KIRLOSBROS</t>
  </si>
  <si>
    <t>Cello World Ltd</t>
  </si>
  <si>
    <t>CELLO</t>
  </si>
  <si>
    <t>Sobha Ltd</t>
  </si>
  <si>
    <t>SOBHA</t>
  </si>
  <si>
    <t>Ramkrishna Forgings Ltd</t>
  </si>
  <si>
    <t>RKFORGE</t>
  </si>
  <si>
    <t>Techno Electric &amp; Engineering Company Ltd</t>
  </si>
  <si>
    <t>TECHNOE</t>
  </si>
  <si>
    <t>Finolex Cables Ltd</t>
  </si>
  <si>
    <t>FINCABLES</t>
  </si>
  <si>
    <t>JBM Auto Ltd</t>
  </si>
  <si>
    <t>JBMA</t>
  </si>
  <si>
    <t>Swan Energy Ltd</t>
  </si>
  <si>
    <t>SWANENERGY</t>
  </si>
  <si>
    <t>Jai Balaji Industries Ltd</t>
  </si>
  <si>
    <t>JAIBALAJI</t>
  </si>
  <si>
    <t>Anand Rathi Wealth Ltd</t>
  </si>
  <si>
    <t>ANANDRATHI</t>
  </si>
  <si>
    <t>Akzo Nobel India Ltd</t>
  </si>
  <si>
    <t>AKZOINDIA</t>
  </si>
  <si>
    <t>Navin Fluorine International Ltd</t>
  </si>
  <si>
    <t>NAVINFLUOR</t>
  </si>
  <si>
    <t>Doms Industries Ltd</t>
  </si>
  <si>
    <t>DOMS</t>
  </si>
  <si>
    <t>Office Supplies</t>
  </si>
  <si>
    <t>Bata India Ltd</t>
  </si>
  <si>
    <t>BATAINDIA</t>
  </si>
  <si>
    <t>LMW Ltd</t>
  </si>
  <si>
    <t>LMW</t>
  </si>
  <si>
    <t>Relaxo Footwears Ltd</t>
  </si>
  <si>
    <t>RELAXO</t>
  </si>
  <si>
    <t>UTI Asset Management Company Ltd</t>
  </si>
  <si>
    <t>UTIAMC</t>
  </si>
  <si>
    <t>Century Plyboards (India) Ltd</t>
  </si>
  <si>
    <t>CENTURYPLY</t>
  </si>
  <si>
    <t>Wood Products</t>
  </si>
  <si>
    <t>Kirloskar Oil Engines Ltd</t>
  </si>
  <si>
    <t>KIRLOSENG</t>
  </si>
  <si>
    <t>Astrazeneca Pharma India Ltd</t>
  </si>
  <si>
    <t>ASTRAZEN</t>
  </si>
  <si>
    <t>Finolex Industries Ltd</t>
  </si>
  <si>
    <t>FINPIPE</t>
  </si>
  <si>
    <t>Tbo Tek Ltd</t>
  </si>
  <si>
    <t>TBOTEK</t>
  </si>
  <si>
    <t>Tour &amp; Travel Services</t>
  </si>
  <si>
    <t>Garden Reach Shipbuilders &amp; Engineers Ltd</t>
  </si>
  <si>
    <t>GRSE</t>
  </si>
  <si>
    <t>Deepak Fertilisers and Petrochemicals Corp Ltd</t>
  </si>
  <si>
    <t>DEEPAKFERT</t>
  </si>
  <si>
    <t>Trident Ltd</t>
  </si>
  <si>
    <t>TRIDENT</t>
  </si>
  <si>
    <t>Rainbow Children's Medicare Ltd</t>
  </si>
  <si>
    <t>RAINBOW</t>
  </si>
  <si>
    <t>Netweb Technologies India Ltd</t>
  </si>
  <si>
    <t>NETWEB</t>
  </si>
  <si>
    <t>ACME Solar Holdings Ltd</t>
  </si>
  <si>
    <t>ACMESOLAR</t>
  </si>
  <si>
    <t>Asahi India Glass Ltd</t>
  </si>
  <si>
    <t>ASAHIINDIA</t>
  </si>
  <si>
    <t>Zensar Technologies Ltd</t>
  </si>
  <si>
    <t>ZENSARTECH</t>
  </si>
  <si>
    <t>Zen Technologies Ltd</t>
  </si>
  <si>
    <t>ZENTEC</t>
  </si>
  <si>
    <t>Bls International Services Ltd</t>
  </si>
  <si>
    <t>BLS</t>
  </si>
  <si>
    <t>IFCI Ltd</t>
  </si>
  <si>
    <t>IFCI</t>
  </si>
  <si>
    <t>Aarti Industries Ltd</t>
  </si>
  <si>
    <t>AARTIIND</t>
  </si>
  <si>
    <t>Capri Global Capital Ltd</t>
  </si>
  <si>
    <t>CGCL</t>
  </si>
  <si>
    <t>Aptus Value Housing Finance India Ltd</t>
  </si>
  <si>
    <t>APTUS</t>
  </si>
  <si>
    <t>Newgen Software Technologies Ltd</t>
  </si>
  <si>
    <t>NEWGEN</t>
  </si>
  <si>
    <t>UTI S&amp;P BSE Sensex ETF</t>
  </si>
  <si>
    <t>UTISENSETF</t>
  </si>
  <si>
    <t>BEML Ltd</t>
  </si>
  <si>
    <t>BEML</t>
  </si>
  <si>
    <t>Birlasoft Ltd</t>
  </si>
  <si>
    <t>BSOFT</t>
  </si>
  <si>
    <t>Indegene Ltd</t>
  </si>
  <si>
    <t>INDGN</t>
  </si>
  <si>
    <t>Sonata Software Ltd</t>
  </si>
  <si>
    <t>SONATSOFTW</t>
  </si>
  <si>
    <t>HBL Engineering Ltd</t>
  </si>
  <si>
    <t>HBLPOWER</t>
  </si>
  <si>
    <t>Great Eastern Shipping Company Ltd</t>
  </si>
  <si>
    <t>GESHIP</t>
  </si>
  <si>
    <t>Redington Ltd</t>
  </si>
  <si>
    <t>REDINGTON</t>
  </si>
  <si>
    <t>Technology Hardware</t>
  </si>
  <si>
    <t>eClerx Services Limited</t>
  </si>
  <si>
    <t>ECLERX</t>
  </si>
  <si>
    <t>G R Infraprojects Ltd</t>
  </si>
  <si>
    <t>GRINFRA</t>
  </si>
  <si>
    <t>Waaree Renewable Technologies Ltd</t>
  </si>
  <si>
    <t>WAAREERTL</t>
  </si>
  <si>
    <t>Titagarh Rail Systems Ltd</t>
  </si>
  <si>
    <t>TITAGARH</t>
  </si>
  <si>
    <t>Jyothy Labs Ltd</t>
  </si>
  <si>
    <t>JYOTHYLAB</t>
  </si>
  <si>
    <t>Caplin Point Laboratories Ltd</t>
  </si>
  <si>
    <t>CAPLIPOINT</t>
  </si>
  <si>
    <t>Action Construction Equipment Ltd</t>
  </si>
  <si>
    <t>ACE</t>
  </si>
  <si>
    <t>Heavy Machinery</t>
  </si>
  <si>
    <t>PCBL Chemical Ltd</t>
  </si>
  <si>
    <t>PCBL</t>
  </si>
  <si>
    <t>E I D-Parry (India) Ltd</t>
  </si>
  <si>
    <t>EIDPARRY</t>
  </si>
  <si>
    <t>Sugar</t>
  </si>
  <si>
    <t>Fine Organic Industries Ltd</t>
  </si>
  <si>
    <t>FINEORG</t>
  </si>
  <si>
    <t>PVR INOX Ltd</t>
  </si>
  <si>
    <t>PVRINOX</t>
  </si>
  <si>
    <t>Theatres</t>
  </si>
  <si>
    <t>Sarda Energy &amp; Minerals Ltd</t>
  </si>
  <si>
    <t>SARDAEN</t>
  </si>
  <si>
    <t>Indian Energy Exchange Ltd</t>
  </si>
  <si>
    <t>IEX</t>
  </si>
  <si>
    <t>Power Trading &amp; Consultancy</t>
  </si>
  <si>
    <t>Reliance Power Ltd</t>
  </si>
  <si>
    <t>RPOWER</t>
  </si>
  <si>
    <t>Gravita India Ltd</t>
  </si>
  <si>
    <t>GRAVITA</t>
  </si>
  <si>
    <t>Metals - Lead</t>
  </si>
  <si>
    <t>KSB Ltd</t>
  </si>
  <si>
    <t>KSB</t>
  </si>
  <si>
    <t>Sanofi India Ltd</t>
  </si>
  <si>
    <t>SANOFI</t>
  </si>
  <si>
    <t>Welspun Living Ltd</t>
  </si>
  <si>
    <t>WELSPUNLIV</t>
  </si>
  <si>
    <t>CreditAccess Grameen Ltd</t>
  </si>
  <si>
    <t>CREDITACC</t>
  </si>
  <si>
    <t>Transformers and Rectifiers (India) Ltd</t>
  </si>
  <si>
    <t>TARIL</t>
  </si>
  <si>
    <t>Godrej Agrovet Ltd</t>
  </si>
  <si>
    <t>GODREJAGRO</t>
  </si>
  <si>
    <t>Agro Products</t>
  </si>
  <si>
    <t>Marksans Pharma Ltd</t>
  </si>
  <si>
    <t>MARKSANS</t>
  </si>
  <si>
    <t>Clean Science and Technology Ltd</t>
  </si>
  <si>
    <t>CLEAN</t>
  </si>
  <si>
    <t>Nava Limited</t>
  </si>
  <si>
    <t>NAVA</t>
  </si>
  <si>
    <t>Sagility India Ltd</t>
  </si>
  <si>
    <t>SAGILITY</t>
  </si>
  <si>
    <t>Indiamart Intermesh Ltd</t>
  </si>
  <si>
    <t>INDIAMART</t>
  </si>
  <si>
    <t>Niva Bupa Health Insurance Company Ltd</t>
  </si>
  <si>
    <t>NIVABUPA</t>
  </si>
  <si>
    <t>Granules India Ltd</t>
  </si>
  <si>
    <t>GRANULES</t>
  </si>
  <si>
    <t>Tata Teleservices (Maharashtra) Ltd</t>
  </si>
  <si>
    <t>TTML</t>
  </si>
  <si>
    <t>Glenmark Life Sciences Ltd</t>
  </si>
  <si>
    <t>GLS</t>
  </si>
  <si>
    <t>RITES Ltd</t>
  </si>
  <si>
    <t>RITES</t>
  </si>
  <si>
    <t>Ingersoll-Rand (India) Ltd</t>
  </si>
  <si>
    <t>INGERRAND</t>
  </si>
  <si>
    <t>Manappuram Finance Ltd</t>
  </si>
  <si>
    <t>MANAPPURAM</t>
  </si>
  <si>
    <t>Aavas Financiers Ltd</t>
  </si>
  <si>
    <t>AAVAS</t>
  </si>
  <si>
    <t>Network18 Media &amp; Investments Ltd</t>
  </si>
  <si>
    <t>NETWORK18</t>
  </si>
  <si>
    <t>Movies &amp; TV Serials</t>
  </si>
  <si>
    <t>Vardhman Textiles Ltd</t>
  </si>
  <si>
    <t>VTL</t>
  </si>
  <si>
    <t>Supreme Petrochem Ltd</t>
  </si>
  <si>
    <t>SPLPETRO</t>
  </si>
  <si>
    <t>Cube Highways Trust</t>
  </si>
  <si>
    <t>CUBEINVIT</t>
  </si>
  <si>
    <t>Roads</t>
  </si>
  <si>
    <t>NMDC Steel Ltd</t>
  </si>
  <si>
    <t>NSLNISP</t>
  </si>
  <si>
    <t>Bharat Global Developers Ltd</t>
  </si>
  <si>
    <t>BGDL</t>
  </si>
  <si>
    <t>Computer &amp; Electronics Retail</t>
  </si>
  <si>
    <t>Elecon Engineering Company Ltd</t>
  </si>
  <si>
    <t>ELECON</t>
  </si>
  <si>
    <t>Data Patterns (India) Ltd</t>
  </si>
  <si>
    <t>DATAPATTNS</t>
  </si>
  <si>
    <t>Strides Pharma Science Ltd</t>
  </si>
  <si>
    <t>STAR</t>
  </si>
  <si>
    <t>Praj Industries Ltd</t>
  </si>
  <si>
    <t>PRAJIND</t>
  </si>
  <si>
    <t>Inox Wind Energy Ltd</t>
  </si>
  <si>
    <t>IWEL</t>
  </si>
  <si>
    <t>Genus Power Infrastructures Ltd</t>
  </si>
  <si>
    <t>GENUSPOWER</t>
  </si>
  <si>
    <t>City Union Bank Ltd</t>
  </si>
  <si>
    <t>CUB</t>
  </si>
  <si>
    <t>JM Financial Ltd</t>
  </si>
  <si>
    <t>JMFINANCIL</t>
  </si>
  <si>
    <t>Godawari Power and Ispat Ltd</t>
  </si>
  <si>
    <t>GPIL</t>
  </si>
  <si>
    <t>Prudent Corporate Advisory Services Ltd</t>
  </si>
  <si>
    <t>PRUDENT</t>
  </si>
  <si>
    <t>Zydus Wellness Ltd</t>
  </si>
  <si>
    <t>ZYDUSWELL</t>
  </si>
  <si>
    <t>Raymond Lifestyle Ltd</t>
  </si>
  <si>
    <t>RAYMONDLSL</t>
  </si>
  <si>
    <t>Safari Industries (India) Ltd</t>
  </si>
  <si>
    <t>SAFARI</t>
  </si>
  <si>
    <t>Nuvoco Vistas Corporation Ltd</t>
  </si>
  <si>
    <t>NUVOCO</t>
  </si>
  <si>
    <t>Tega Industries Ltd</t>
  </si>
  <si>
    <t>TEGA</t>
  </si>
  <si>
    <t>Usha Martin Ltd</t>
  </si>
  <si>
    <t>USHAMART</t>
  </si>
  <si>
    <t>Railtel Corporation of India Ltd</t>
  </si>
  <si>
    <t>RAILTEL</t>
  </si>
  <si>
    <t>Communication &amp; Networking</t>
  </si>
  <si>
    <t>Craftsman Automation Ltd</t>
  </si>
  <si>
    <t>CRAFTSMAN</t>
  </si>
  <si>
    <t>LT Foods Ltd</t>
  </si>
  <si>
    <t>LTFOODS</t>
  </si>
  <si>
    <t>TTK Prestige Ltd</t>
  </si>
  <si>
    <t>TTKPRESTIG</t>
  </si>
  <si>
    <t>Zee Entertainment Enterprises Ltd</t>
  </si>
  <si>
    <t>ZEEL</t>
  </si>
  <si>
    <t>Olectra Greentech Ltd</t>
  </si>
  <si>
    <t>OLECTRA</t>
  </si>
  <si>
    <t>Powergrid Infrastructure Investment Trust</t>
  </si>
  <si>
    <t>PGINVIT</t>
  </si>
  <si>
    <t>Tips Music Ltd</t>
  </si>
  <si>
    <t>TIPSMUSIC</t>
  </si>
  <si>
    <t>CEAT Ltd</t>
  </si>
  <si>
    <t>CEATLTD</t>
  </si>
  <si>
    <t>Jaiprakash Power Ventures Ltd</t>
  </si>
  <si>
    <t>JPPOWER</t>
  </si>
  <si>
    <t>Minda Corporation Ltd</t>
  </si>
  <si>
    <t>MINDACORP</t>
  </si>
  <si>
    <t>Maharashtra Scooters Ltd</t>
  </si>
  <si>
    <t>MAHSCOOTER</t>
  </si>
  <si>
    <t>MMTC Ltd</t>
  </si>
  <si>
    <t>MMTC</t>
  </si>
  <si>
    <t>Westlife Foodworld Ltd</t>
  </si>
  <si>
    <t>WESTLIFE</t>
  </si>
  <si>
    <t>RedTape</t>
  </si>
  <si>
    <t>REDTAPE</t>
  </si>
  <si>
    <t>Eureka Forbes Ltd</t>
  </si>
  <si>
    <t>EUREKAFORB</t>
  </si>
  <si>
    <t>Mahanagar Gas Ltd</t>
  </si>
  <si>
    <t>MGL</t>
  </si>
  <si>
    <t>Sterling and Wilson Renewable Energy Ltd</t>
  </si>
  <si>
    <t>SWSOLAR</t>
  </si>
  <si>
    <t>Sanofi Consumer Healthcare India Ltd</t>
  </si>
  <si>
    <t>SANOFICONR</t>
  </si>
  <si>
    <t>Can Fin Homes Ltd</t>
  </si>
  <si>
    <t>CANFINHOME</t>
  </si>
  <si>
    <t>India Cements Ltd</t>
  </si>
  <si>
    <t>INDIACEM</t>
  </si>
  <si>
    <t>Happiest Minds Technologies Ltd</t>
  </si>
  <si>
    <t>HAPPSTMNDS</t>
  </si>
  <si>
    <t>Sammaan Capital Ltd</t>
  </si>
  <si>
    <t>SAMMAANCAP</t>
  </si>
  <si>
    <t>Aether Industries Ltd</t>
  </si>
  <si>
    <t>AETHER</t>
  </si>
  <si>
    <t>Vijaya Diagnostic Centre Ltd</t>
  </si>
  <si>
    <t>VIJAYA</t>
  </si>
  <si>
    <t>Garware Hi-Tech Films Ltd</t>
  </si>
  <si>
    <t>GRWRHITECH</t>
  </si>
  <si>
    <t>Vesuvius India Ltd</t>
  </si>
  <si>
    <t>VESUVIUS</t>
  </si>
  <si>
    <t>Bharat 22 ETF</t>
  </si>
  <si>
    <t>ICICIB22</t>
  </si>
  <si>
    <t>INOX India Ltd</t>
  </si>
  <si>
    <t>INOXINDIA</t>
  </si>
  <si>
    <t>Sea-Borne Tankers</t>
  </si>
  <si>
    <t>Bengal &amp; Assam Company Ltd</t>
  </si>
  <si>
    <t>BENGALASM</t>
  </si>
  <si>
    <t>RHI Magnesita India Ltd</t>
  </si>
  <si>
    <t>RHIM</t>
  </si>
  <si>
    <t>Gujarat Mineral Development Corporation Ltd</t>
  </si>
  <si>
    <t>GMDCLTD</t>
  </si>
  <si>
    <t>Balrampur Chini Mills Ltd</t>
  </si>
  <si>
    <t>BALRAMCHIN</t>
  </si>
  <si>
    <t>Nippon India ETF Nifty Bank BeES</t>
  </si>
  <si>
    <t>BANKBEES</t>
  </si>
  <si>
    <t>Choice International Ltd</t>
  </si>
  <si>
    <t>CHOICEIN</t>
  </si>
  <si>
    <t>Jammu and Kashmir Bank Ltd</t>
  </si>
  <si>
    <t>J&amp;KBANK</t>
  </si>
  <si>
    <t>Va Tech Wabag Ltd</t>
  </si>
  <si>
    <t>WABAG</t>
  </si>
  <si>
    <t>Water Management</t>
  </si>
  <si>
    <t>Jubilant Ingrevia Ltd</t>
  </si>
  <si>
    <t>JUBLINGREA</t>
  </si>
  <si>
    <t>JK Tyre &amp; Industries Ltd</t>
  </si>
  <si>
    <t>JKTYRE</t>
  </si>
  <si>
    <t>Metropolis Healthcare Ltd</t>
  </si>
  <si>
    <t>METROPOLIS</t>
  </si>
  <si>
    <t>Mrs. Bectors Food Specialities Ltd</t>
  </si>
  <si>
    <t>BECTORFOOD</t>
  </si>
  <si>
    <t>ELANTAS Beck India Ltd</t>
  </si>
  <si>
    <t>ELANTAS</t>
  </si>
  <si>
    <t>Alok Industries Ltd</t>
  </si>
  <si>
    <t>ALOKINDS</t>
  </si>
  <si>
    <t>Reliance Infrastructure Ltd</t>
  </si>
  <si>
    <t>RELINFRA</t>
  </si>
  <si>
    <t>Engineers India Ltd</t>
  </si>
  <si>
    <t>ENGINERSIN</t>
  </si>
  <si>
    <t>Happy Forgings Ltd</t>
  </si>
  <si>
    <t>HAPPYFORGE</t>
  </si>
  <si>
    <t>Auto, Truck &amp; Motorcycle Parts</t>
  </si>
  <si>
    <t>Kirloskar Pneumatic Company Ltd</t>
  </si>
  <si>
    <t>KIRLPNU</t>
  </si>
  <si>
    <t>KPI Green Energy Ltd</t>
  </si>
  <si>
    <t>KPIGREEN</t>
  </si>
  <si>
    <t>Syrma SGS Technology Ltd</t>
  </si>
  <si>
    <t>SYRMA</t>
  </si>
  <si>
    <t>Alkyl Amines Chemicals Ltd</t>
  </si>
  <si>
    <t>ALKYLAMINE</t>
  </si>
  <si>
    <t>Intellect Design Arena Ltd</t>
  </si>
  <si>
    <t>INTELLECT</t>
  </si>
  <si>
    <t>Edelweiss Financial Services Ltd</t>
  </si>
  <si>
    <t>EDELWEISS</t>
  </si>
  <si>
    <t>IIFL Capital Services Ltd</t>
  </si>
  <si>
    <t>IIFLSEC</t>
  </si>
  <si>
    <t>Raymond Ltd</t>
  </si>
  <si>
    <t>RAYMOND</t>
  </si>
  <si>
    <t>Voltamp Transformers Ltd</t>
  </si>
  <si>
    <t>VOLTAMP</t>
  </si>
  <si>
    <t>Shakti Pumps (India) Ltd</t>
  </si>
  <si>
    <t>SHAKTIPUMP</t>
  </si>
  <si>
    <t>Sapphire Foods India Ltd</t>
  </si>
  <si>
    <t>SAPPHIRE</t>
  </si>
  <si>
    <t>shipping corporation of India Ltd</t>
  </si>
  <si>
    <t>SCI</t>
  </si>
  <si>
    <t>Kirloskar Ferrous Industries Ltd</t>
  </si>
  <si>
    <t>KIRLFER</t>
  </si>
  <si>
    <t>Jupiter Life Line Hospitals Ltd</t>
  </si>
  <si>
    <t>JLHL</t>
  </si>
  <si>
    <t>Quess Corp Ltd</t>
  </si>
  <si>
    <t>QUESS</t>
  </si>
  <si>
    <t>Employment Services</t>
  </si>
  <si>
    <t>Mastek Ltd</t>
  </si>
  <si>
    <t>MASTEK</t>
  </si>
  <si>
    <t>Brookfield India Real Estate Trust</t>
  </si>
  <si>
    <t>BIRET</t>
  </si>
  <si>
    <t>Lemon Tree Hotels Ltd</t>
  </si>
  <si>
    <t>LEMONTREE</t>
  </si>
  <si>
    <t>Black Box Ltd</t>
  </si>
  <si>
    <t>BBOX</t>
  </si>
  <si>
    <t>India Grid Trust</t>
  </si>
  <si>
    <t>INDIGRID</t>
  </si>
  <si>
    <t>Symphony Ltd</t>
  </si>
  <si>
    <t>SYMPHONY</t>
  </si>
  <si>
    <t>ESAB India Ltd</t>
  </si>
  <si>
    <t>ESABINDIA</t>
  </si>
  <si>
    <t>Blue Jet Healthcare Ltd</t>
  </si>
  <si>
    <t>BLUEJET</t>
  </si>
  <si>
    <t>RBL Bank Ltd</t>
  </si>
  <si>
    <t>RBLBANK</t>
  </si>
  <si>
    <t>Isgec Heavy Engineering Ltd</t>
  </si>
  <si>
    <t>ISGEC</t>
  </si>
  <si>
    <t>Galaxy Surfactants Ltd</t>
  </si>
  <si>
    <t>GALAXYSURF</t>
  </si>
  <si>
    <t>Home First Finance Company India Ltd</t>
  </si>
  <si>
    <t>HOMEFIRST</t>
  </si>
  <si>
    <t>CCL Products (India) Ltd</t>
  </si>
  <si>
    <t>CCL</t>
  </si>
  <si>
    <t>Tanla Platforms Ltd</t>
  </si>
  <si>
    <t>TANLA</t>
  </si>
  <si>
    <t>Thomas Cook (India) Ltd</t>
  </si>
  <si>
    <t>THOMASCOOK</t>
  </si>
  <si>
    <t>Azad Engineering Ltd</t>
  </si>
  <si>
    <t>AZAD</t>
  </si>
  <si>
    <t>Graphite India Ltd</t>
  </si>
  <si>
    <t>GRAPHITE</t>
  </si>
  <si>
    <t>Cera Sanitaryware Ltd</t>
  </si>
  <si>
    <t>CERA</t>
  </si>
  <si>
    <t>Sansera Engineering Ltd</t>
  </si>
  <si>
    <t>SANSERA</t>
  </si>
  <si>
    <t>Latent View Analytics Ltd</t>
  </si>
  <si>
    <t>LATENTVIEW</t>
  </si>
  <si>
    <t>Ganesh Housing Corp Ltd</t>
  </si>
  <si>
    <t>GANESHHOUC</t>
  </si>
  <si>
    <t>Prism Johnson Ltd</t>
  </si>
  <si>
    <t>PRSMJOHNSN</t>
  </si>
  <si>
    <t>Just Dial Ltd</t>
  </si>
  <si>
    <t>JUSTDIAL</t>
  </si>
  <si>
    <t>Akums Drugs and Pharmaceuticals Ltd</t>
  </si>
  <si>
    <t>AKUMS</t>
  </si>
  <si>
    <t>SBFC Finance Ltd</t>
  </si>
  <si>
    <t>SBFC</t>
  </si>
  <si>
    <t>Electrosteel Castings Ltd</t>
  </si>
  <si>
    <t>ELECTCAST</t>
  </si>
  <si>
    <t>P N Gadgil Jewellers Ltd</t>
  </si>
  <si>
    <t>PNGJL</t>
  </si>
  <si>
    <t>Saregama India Ltd</t>
  </si>
  <si>
    <t>SAREGAMA</t>
  </si>
  <si>
    <t>Arvind Ltd</t>
  </si>
  <si>
    <t>ARVIND</t>
  </si>
  <si>
    <t>CE Info Systems Ltd</t>
  </si>
  <si>
    <t>MAPMYINDIA</t>
  </si>
  <si>
    <t>ITD Cementation India Ltd</t>
  </si>
  <si>
    <t>ITDCEM</t>
  </si>
  <si>
    <t>Shriram Pistons &amp; Rings Ltd</t>
  </si>
  <si>
    <t>SHRIPISTON</t>
  </si>
  <si>
    <t>Keystone Realtors Ltd</t>
  </si>
  <si>
    <t>RUSTOMJEE</t>
  </si>
  <si>
    <t>Route Mobile Ltd</t>
  </si>
  <si>
    <t>ROUTE</t>
  </si>
  <si>
    <t>National Standard (India) Ltd</t>
  </si>
  <si>
    <t>NATIONSTD</t>
  </si>
  <si>
    <t>MedPlus Health Services Ltd</t>
  </si>
  <si>
    <t>MEDPLUS</t>
  </si>
  <si>
    <t>JK Lakshmi Cement Ltd</t>
  </si>
  <si>
    <t>JKLAKSHMI</t>
  </si>
  <si>
    <t>Garware Technical Fibres Ltd</t>
  </si>
  <si>
    <t>GARFIBRES</t>
  </si>
  <si>
    <t>Bajaj Electricals Ltd</t>
  </si>
  <si>
    <t>BAJAJELEC</t>
  </si>
  <si>
    <t>KNR Constructions Ltd</t>
  </si>
  <si>
    <t>KNRCON</t>
  </si>
  <si>
    <t>Rattanindia Enterprises Ltd</t>
  </si>
  <si>
    <t>RTNINDIA</t>
  </si>
  <si>
    <t>Insolation Energy Ltd</t>
  </si>
  <si>
    <t>INA</t>
  </si>
  <si>
    <t>Semiconductors</t>
  </si>
  <si>
    <t>Force Motors Ltd</t>
  </si>
  <si>
    <t>FORCEMOT</t>
  </si>
  <si>
    <t>Allied Blenders and Distillers Ltd</t>
  </si>
  <si>
    <t>ABDL</t>
  </si>
  <si>
    <t>Senco Gold Ltd</t>
  </si>
  <si>
    <t>SENCO</t>
  </si>
  <si>
    <t>Kotak Nifty Bank ETF</t>
  </si>
  <si>
    <t>BANKNIFTY1</t>
  </si>
  <si>
    <t>ASK Automotive Ltd</t>
  </si>
  <si>
    <t>ASKAUTOLTD</t>
  </si>
  <si>
    <t>Chennai Petroleum Corporation Ltd</t>
  </si>
  <si>
    <t>CHENNPETRO</t>
  </si>
  <si>
    <t>Shilpa Medicare Ltd</t>
  </si>
  <si>
    <t>SHILPAMED</t>
  </si>
  <si>
    <t>Sheela Foam Ltd</t>
  </si>
  <si>
    <t>SFL</t>
  </si>
  <si>
    <t>Home Furnishing</t>
  </si>
  <si>
    <t>Transport Corporation of India Ltd</t>
  </si>
  <si>
    <t>TCI</t>
  </si>
  <si>
    <t>Birla Corporation Ltd</t>
  </si>
  <si>
    <t>BIRLACORPN</t>
  </si>
  <si>
    <t>Honasa Consumer Ltd</t>
  </si>
  <si>
    <t>HONASA</t>
  </si>
  <si>
    <t>Paradeep Phosphates Ltd</t>
  </si>
  <si>
    <t>PARADEEP</t>
  </si>
  <si>
    <t>Procter &amp; Gamble Health Ltd</t>
  </si>
  <si>
    <t>PGHL</t>
  </si>
  <si>
    <t>Shree Renuka Sugars Ltd</t>
  </si>
  <si>
    <t>RENUKA</t>
  </si>
  <si>
    <t>Aurionpro Solutions Ltd</t>
  </si>
  <si>
    <t>AURIONPRO</t>
  </si>
  <si>
    <t>Avanti Feeds Ltd</t>
  </si>
  <si>
    <t>AVANTIFEED</t>
  </si>
  <si>
    <t>Rashtriya Chemicals and Fertilizers Ltd</t>
  </si>
  <si>
    <t>RCF</t>
  </si>
  <si>
    <t>Gujarat Pipavav Port Ltd</t>
  </si>
  <si>
    <t>GPPL</t>
  </si>
  <si>
    <t>SBI Nifty 50 ETF</t>
  </si>
  <si>
    <t>SETFNIF50</t>
  </si>
  <si>
    <t>BHARAT Bond ETF-April 2023-Growth</t>
  </si>
  <si>
    <t>EBBETF0423</t>
  </si>
  <si>
    <t>Debt</t>
  </si>
  <si>
    <t>Archean Chemical Industries Ltd</t>
  </si>
  <si>
    <t>ACI</t>
  </si>
  <si>
    <t>Valor Estate Ltd</t>
  </si>
  <si>
    <t>DBREALTY</t>
  </si>
  <si>
    <t>Kama Holdings Ltd</t>
  </si>
  <si>
    <t>KAMAHOLD</t>
  </si>
  <si>
    <t>Religare Enterprises Ltd</t>
  </si>
  <si>
    <t>RELIGARE</t>
  </si>
  <si>
    <t>Time Technoplast Ltd</t>
  </si>
  <si>
    <t>TIMETECHNO</t>
  </si>
  <si>
    <t>Epigral Ltd</t>
  </si>
  <si>
    <t>EPIGRAL</t>
  </si>
  <si>
    <t>EPL Ltd</t>
  </si>
  <si>
    <t>EPL</t>
  </si>
  <si>
    <t>Packaging</t>
  </si>
  <si>
    <t>Ami Organics Ltd</t>
  </si>
  <si>
    <t>AMIORG</t>
  </si>
  <si>
    <t>HG Infra Engineering Ltd</t>
  </si>
  <si>
    <t>HGINFRA</t>
  </si>
  <si>
    <t>Gujarat Narmada Valley Fertilizers &amp; Chemicals Ltd</t>
  </si>
  <si>
    <t>GNFC</t>
  </si>
  <si>
    <t>Balu Forge Industries Ltd</t>
  </si>
  <si>
    <t>BALUFORGE</t>
  </si>
  <si>
    <t>Diamond Power Infrastructure Ltd</t>
  </si>
  <si>
    <t>DIACABS</t>
  </si>
  <si>
    <t>Maharashtra Seamless Ltd</t>
  </si>
  <si>
    <t>MAHSEAMLES</t>
  </si>
  <si>
    <t>Rategain Travel Technologies Ltd</t>
  </si>
  <si>
    <t>RATEGAIN</t>
  </si>
  <si>
    <t>TVS Supply Chain Solutions Ltd</t>
  </si>
  <si>
    <t>TVSSCS</t>
  </si>
  <si>
    <t>Anupam Rasayan India Ltd</t>
  </si>
  <si>
    <t>ANURAS</t>
  </si>
  <si>
    <t>Campus Activewear Ltd</t>
  </si>
  <si>
    <t>CAMPUS</t>
  </si>
  <si>
    <t>Power Mech Projects Ltd</t>
  </si>
  <si>
    <t>POWERMECH</t>
  </si>
  <si>
    <t>HMT Ltd</t>
  </si>
  <si>
    <t>HMT</t>
  </si>
  <si>
    <t>Max Estates Ltd</t>
  </si>
  <si>
    <t>MAXESTATES</t>
  </si>
  <si>
    <t>Lloyds Engineering Works Ltd</t>
  </si>
  <si>
    <t>LLOYDSENGG</t>
  </si>
  <si>
    <t>Triveni Engineering and Industries Ltd</t>
  </si>
  <si>
    <t>TRIVENI</t>
  </si>
  <si>
    <t>Texmaco Rail &amp; Engineering Ltd</t>
  </si>
  <si>
    <t>TEXRAIL</t>
  </si>
  <si>
    <t>F D C Ltd</t>
  </si>
  <si>
    <t>FDC</t>
  </si>
  <si>
    <t>HEG Ltd</t>
  </si>
  <si>
    <t>HEG</t>
  </si>
  <si>
    <t>Ion Exchange (India) Ltd</t>
  </si>
  <si>
    <t>IONEXCHANG</t>
  </si>
  <si>
    <t>Environmental Services</t>
  </si>
  <si>
    <t>CMS Info Systems Ltd</t>
  </si>
  <si>
    <t>CMSINFO</t>
  </si>
  <si>
    <t>Puravankara Ltd</t>
  </si>
  <si>
    <t>PURVA</t>
  </si>
  <si>
    <t>Gujarat State Fertilizers &amp; Chemicals Ltd</t>
  </si>
  <si>
    <t>GSFC</t>
  </si>
  <si>
    <t>Chemplast Sanmar Ltd</t>
  </si>
  <si>
    <t>CHEMPLASTS</t>
  </si>
  <si>
    <t>PNC Infratech Ltd</t>
  </si>
  <si>
    <t>PNCINFRA</t>
  </si>
  <si>
    <t>Equinox India Developments Ltd</t>
  </si>
  <si>
    <t>EMBDL</t>
  </si>
  <si>
    <t>PC Jeweller Ltd</t>
  </si>
  <si>
    <t>PCJEWELLER</t>
  </si>
  <si>
    <t>Gallantt Ispat Ltd</t>
  </si>
  <si>
    <t>GALLANTT</t>
  </si>
  <si>
    <t>Varroc Engineering Ltd</t>
  </si>
  <si>
    <t>VARROC</t>
  </si>
  <si>
    <t>Karnataka Bank Ltd</t>
  </si>
  <si>
    <t>KTKBANK</t>
  </si>
  <si>
    <t>Banco Products (India) Ltd</t>
  </si>
  <si>
    <t>BANCOINDIA</t>
  </si>
  <si>
    <t>Equitas Small Finance Bank Ltd</t>
  </si>
  <si>
    <t>EQUITASBNK</t>
  </si>
  <si>
    <t>Arvind Fashions Ltd</t>
  </si>
  <si>
    <t>ARVINDFASN</t>
  </si>
  <si>
    <t>Sunteck Realty Ltd</t>
  </si>
  <si>
    <t>SUNTECK</t>
  </si>
  <si>
    <t>Protean eGov Technologies Ltd</t>
  </si>
  <si>
    <t>PROTEAN</t>
  </si>
  <si>
    <t>IT Consulting &amp; Other Services</t>
  </si>
  <si>
    <t>Infibeam Avenues Ltd</t>
  </si>
  <si>
    <t>INFIBEAM</t>
  </si>
  <si>
    <t>E2E Networks Ltd</t>
  </si>
  <si>
    <t>E2E</t>
  </si>
  <si>
    <t>Sharda Cropchem Ltd</t>
  </si>
  <si>
    <t>SHARDACROP</t>
  </si>
  <si>
    <t>GMR Power and Urban Infra Ltd</t>
  </si>
  <si>
    <t>GMRP&amp;UI</t>
  </si>
  <si>
    <t>eMudhra Ltd</t>
  </si>
  <si>
    <t>EMUDHRA</t>
  </si>
  <si>
    <t>PDS Limited</t>
  </si>
  <si>
    <t>PDSL</t>
  </si>
  <si>
    <t>Orchid Pharma Ltd</t>
  </si>
  <si>
    <t>ORCHPHARMA</t>
  </si>
  <si>
    <t>Mahindra Lifespace Developers Ltd</t>
  </si>
  <si>
    <t>MAHLIFE</t>
  </si>
  <si>
    <t>Ethos Ltd</t>
  </si>
  <si>
    <t>ETHOSLTD</t>
  </si>
  <si>
    <t>Star Cement Ltd</t>
  </si>
  <si>
    <t>STARCEMENT</t>
  </si>
  <si>
    <t>Sandur Manganese and Iron Ores Ltd</t>
  </si>
  <si>
    <t>SANDUMA</t>
  </si>
  <si>
    <t>Astra Microwave Products Ltd</t>
  </si>
  <si>
    <t>ASTRAMICRO</t>
  </si>
  <si>
    <t>Mahindra Holidays and Resorts India Ltd</t>
  </si>
  <si>
    <t>MHRIL</t>
  </si>
  <si>
    <t>Indigo Paints Ltd</t>
  </si>
  <si>
    <t>INDIGOPNTS</t>
  </si>
  <si>
    <t>Juniper Hotels Ltd</t>
  </si>
  <si>
    <t>JUNIPER</t>
  </si>
  <si>
    <t>Pilani Investment And Industries Corporation Ltd</t>
  </si>
  <si>
    <t>PILANIINVS</t>
  </si>
  <si>
    <t>Nazara Technologies Ltd</t>
  </si>
  <si>
    <t>NAZARA</t>
  </si>
  <si>
    <t>Theme Parks &amp; Gaming</t>
  </si>
  <si>
    <t>Dodla Dairy Ltd</t>
  </si>
  <si>
    <t>DODLA</t>
  </si>
  <si>
    <t>Tamilnad Mercantile Bank Ltd</t>
  </si>
  <si>
    <t>TMB</t>
  </si>
  <si>
    <t>Spicejet Ltd</t>
  </si>
  <si>
    <t>SPICEJET</t>
  </si>
  <si>
    <t>Nesco Ltd</t>
  </si>
  <si>
    <t>NESCO</t>
  </si>
  <si>
    <t>Rajesh Exports Ltd</t>
  </si>
  <si>
    <t>RAJESHEXPO</t>
  </si>
  <si>
    <t>Privi Speciality Chemicals Ltd</t>
  </si>
  <si>
    <t>PRIVISCL</t>
  </si>
  <si>
    <t>India Shelter Finance Corporation Ltd</t>
  </si>
  <si>
    <t>INDIASHLTR</t>
  </si>
  <si>
    <t>RattanIndia Power Ltd</t>
  </si>
  <si>
    <t>RTNPOWER</t>
  </si>
  <si>
    <t>Laxmi Organic Industries Ltd</t>
  </si>
  <si>
    <t>LXCHEM</t>
  </si>
  <si>
    <t>Piccadily Agro Industries Ltd</t>
  </si>
  <si>
    <t>PICCADIL</t>
  </si>
  <si>
    <t>V-mart Retail Ltd</t>
  </si>
  <si>
    <t>VMART</t>
  </si>
  <si>
    <t>JK Paper Ltd</t>
  </si>
  <si>
    <t>JKPAPER</t>
  </si>
  <si>
    <t>Paper Products</t>
  </si>
  <si>
    <t>Orient Cement Ltd</t>
  </si>
  <si>
    <t>ORIENTCEM</t>
  </si>
  <si>
    <t>TD Power Systems Ltd</t>
  </si>
  <si>
    <t>TDPOWERSYS</t>
  </si>
  <si>
    <t>Shoppers Stop Ltd</t>
  </si>
  <si>
    <t>SHOPERSTOP</t>
  </si>
  <si>
    <t>Responsive Industries Ltd</t>
  </si>
  <si>
    <t>RESPONIND</t>
  </si>
  <si>
    <t>Building Products - Granite</t>
  </si>
  <si>
    <t>Sundaram Finance Holdings Ltd</t>
  </si>
  <si>
    <t>SUNDARMHLD</t>
  </si>
  <si>
    <t>Anup Engineering Ltd</t>
  </si>
  <si>
    <t>ANUP</t>
  </si>
  <si>
    <t>Dhanuka Agritech Ltd</t>
  </si>
  <si>
    <t>DHANUKA</t>
  </si>
  <si>
    <t>Kennametal India Ltd</t>
  </si>
  <si>
    <t>KENNAMET</t>
  </si>
  <si>
    <t>National Highways Infra Trust</t>
  </si>
  <si>
    <t>NHIT</t>
  </si>
  <si>
    <t>Jindal Worldwide Ltd</t>
  </si>
  <si>
    <t>JINDWORLD</t>
  </si>
  <si>
    <t>Bondada Engineering Ltd</t>
  </si>
  <si>
    <t>BONDADA</t>
  </si>
  <si>
    <t>Man Infraconstruction Ltd</t>
  </si>
  <si>
    <t>MANINFRA</t>
  </si>
  <si>
    <t>BHARAT Bond ETF-April 2030-Growth</t>
  </si>
  <si>
    <t>EBBETF0430</t>
  </si>
  <si>
    <t>Tilaknagar Industries Ltd</t>
  </si>
  <si>
    <t>TI</t>
  </si>
  <si>
    <t>KRBL Ltd</t>
  </si>
  <si>
    <t>KRBL</t>
  </si>
  <si>
    <t>Ashoka Buildcon Ltd</t>
  </si>
  <si>
    <t>ASHOKA</t>
  </si>
  <si>
    <t>V I P Industries Ltd</t>
  </si>
  <si>
    <t>VIPIND</t>
  </si>
  <si>
    <t>Greenlam Industries Ltd</t>
  </si>
  <si>
    <t>GREENLAM</t>
  </si>
  <si>
    <t>Building Products - Laminates</t>
  </si>
  <si>
    <t>Healthcare Global Enterprises Ltd</t>
  </si>
  <si>
    <t>HCG</t>
  </si>
  <si>
    <t>Sudarshan Chemical Industries Ltd</t>
  </si>
  <si>
    <t>SUDARSCHEM</t>
  </si>
  <si>
    <t>Ujjivan Small Finance Bank Ltd</t>
  </si>
  <si>
    <t>UJJIVANSFB</t>
  </si>
  <si>
    <t>BHARAT Bond ETF-April 2032</t>
  </si>
  <si>
    <t>BBETF0432</t>
  </si>
  <si>
    <t>Bansal Wire Industries Ltd</t>
  </si>
  <si>
    <t>BANSALWIRE</t>
  </si>
  <si>
    <t>Electronics Mart India Ltd</t>
  </si>
  <si>
    <t>EMIL</t>
  </si>
  <si>
    <t>Balaji Amines Ltd</t>
  </si>
  <si>
    <t>BALAMINES</t>
  </si>
  <si>
    <t>Ahluwalia Contracts (India) Ltd</t>
  </si>
  <si>
    <t>AHLUCONT</t>
  </si>
  <si>
    <t>Kesoram Industries Ltd</t>
  </si>
  <si>
    <t>KESORAMIND</t>
  </si>
  <si>
    <t>IFB Industries Ltd</t>
  </si>
  <si>
    <t>IFBIND</t>
  </si>
  <si>
    <t>Skipper Ltd</t>
  </si>
  <si>
    <t>SKIPPER</t>
  </si>
  <si>
    <t>Dilip Buildcon Ltd</t>
  </si>
  <si>
    <t>DBL</t>
  </si>
  <si>
    <t>Sun Pharma Advanced Research Co Ltd</t>
  </si>
  <si>
    <t>SPARC</t>
  </si>
  <si>
    <t>India Infrastructure Trust</t>
  </si>
  <si>
    <t>INFRATRUST</t>
  </si>
  <si>
    <t>Indo Count Industries Ltd</t>
  </si>
  <si>
    <t>ICIL</t>
  </si>
  <si>
    <t>Indinfravit Trust</t>
  </si>
  <si>
    <t>INTERISE</t>
  </si>
  <si>
    <t>Niit Learning Systems Ltd</t>
  </si>
  <si>
    <t>NIITMTS</t>
  </si>
  <si>
    <t>Education Services</t>
  </si>
  <si>
    <t>Welspun Enterprises Ltd</t>
  </si>
  <si>
    <t>WELENT</t>
  </si>
  <si>
    <t>Suprajit Engineering Ltd</t>
  </si>
  <si>
    <t>SUPRAJIT</t>
  </si>
  <si>
    <t>Gokaldas Exports Ltd</t>
  </si>
  <si>
    <t>GOKEX</t>
  </si>
  <si>
    <t>Refex Industries Ltd</t>
  </si>
  <si>
    <t>REFEX</t>
  </si>
  <si>
    <t>Unichem Laboratories Ltd</t>
  </si>
  <si>
    <t>UNICHEMLAB</t>
  </si>
  <si>
    <t>Hindustan Foods Ltd</t>
  </si>
  <si>
    <t>HNDFDS</t>
  </si>
  <si>
    <t>Cartrade Tech Ltd</t>
  </si>
  <si>
    <t>CARTRADE</t>
  </si>
  <si>
    <t>Manorama Industries Ltd</t>
  </si>
  <si>
    <t>MANORAMA</t>
  </si>
  <si>
    <t>Surya Roshni Ltd</t>
  </si>
  <si>
    <t>SURYAROSNI</t>
  </si>
  <si>
    <t>Gabriel India Ltd</t>
  </si>
  <si>
    <t>GABRIEL</t>
  </si>
  <si>
    <t>Lloyds Enterprises Ltd</t>
  </si>
  <si>
    <t>LLOYDSENT</t>
  </si>
  <si>
    <t>Trading Companies &amp; Distributors</t>
  </si>
  <si>
    <t>Hindustan Construction Company Ltd</t>
  </si>
  <si>
    <t>HCC</t>
  </si>
  <si>
    <t>Rallis India Ltd</t>
  </si>
  <si>
    <t>RALLIS</t>
  </si>
  <si>
    <t>South Indian Bank Ltd</t>
  </si>
  <si>
    <t>SOUTHBANK</t>
  </si>
  <si>
    <t>Mishra Dhatu Nigam Ltd</t>
  </si>
  <si>
    <t>MIDHANI</t>
  </si>
  <si>
    <t>ICRA Ltd</t>
  </si>
  <si>
    <t>ICRA</t>
  </si>
  <si>
    <t>Tarc Ltd</t>
  </si>
  <si>
    <t>TARC</t>
  </si>
  <si>
    <t>AGI Greenpac Ltd</t>
  </si>
  <si>
    <t>AGI</t>
  </si>
  <si>
    <t>Ujaas Energy Ltd</t>
  </si>
  <si>
    <t>UEL</t>
  </si>
  <si>
    <t>Shilchar Technologies Ltd</t>
  </si>
  <si>
    <t>SHILCTECH</t>
  </si>
  <si>
    <t>Technocraft Industries (India) Ltd</t>
  </si>
  <si>
    <t>TIIL</t>
  </si>
  <si>
    <t>Moil Ltd</t>
  </si>
  <si>
    <t>MOIL</t>
  </si>
  <si>
    <t>Mining - Manganese</t>
  </si>
  <si>
    <t>Share India Securities Ltd</t>
  </si>
  <si>
    <t>SHAREINDIA</t>
  </si>
  <si>
    <t>Go Fashion (India) Ltd</t>
  </si>
  <si>
    <t>GOCOLORS</t>
  </si>
  <si>
    <t>Kovai Medical Center and Hospital Ltd</t>
  </si>
  <si>
    <t>KOVAI</t>
  </si>
  <si>
    <t>Network People Services Technologies Ltd</t>
  </si>
  <si>
    <t>NPST</t>
  </si>
  <si>
    <t>Aditya Vision Ltd</t>
  </si>
  <si>
    <t>AVL</t>
  </si>
  <si>
    <t>Retail - Speciality</t>
  </si>
  <si>
    <t>Entero Healthcare Solutions Ltd</t>
  </si>
  <si>
    <t>ENTERO</t>
  </si>
  <si>
    <t>Aarti Pharmalabs Ltd</t>
  </si>
  <si>
    <t>AARTIPHARM</t>
  </si>
  <si>
    <t>Borosil Renewables Ltd</t>
  </si>
  <si>
    <t>BORORENEW</t>
  </si>
  <si>
    <t>Housewares</t>
  </si>
  <si>
    <t>Ganesha Ecosphere Ltd</t>
  </si>
  <si>
    <t>GANECOS</t>
  </si>
  <si>
    <t>Websol Energy System Ltd</t>
  </si>
  <si>
    <t>WEBELSOLAR</t>
  </si>
  <si>
    <t>R Systems International Ltd</t>
  </si>
  <si>
    <t>RSYSTEMS</t>
  </si>
  <si>
    <t>Avalon Technologies Ltd</t>
  </si>
  <si>
    <t>AVALON</t>
  </si>
  <si>
    <t>Sterlite Technologies Ltd</t>
  </si>
  <si>
    <t>STLTECH</t>
  </si>
  <si>
    <t>Rolex Rings Ltd</t>
  </si>
  <si>
    <t>ROLEXRINGS</t>
  </si>
  <si>
    <t>Gujarat Alkalies And Chemicals Ltd</t>
  </si>
  <si>
    <t>GUJALKALI</t>
  </si>
  <si>
    <t>Sharda Motor Industries Ltd</t>
  </si>
  <si>
    <t>SHARDAMOTR</t>
  </si>
  <si>
    <t>WPIL Ltd</t>
  </si>
  <si>
    <t>WPIL</t>
  </si>
  <si>
    <t>Le Travenues Technology Ltd</t>
  </si>
  <si>
    <t>IXIGO</t>
  </si>
  <si>
    <t>Supriya Lifescience Ltd</t>
  </si>
  <si>
    <t>SUPRIYA</t>
  </si>
  <si>
    <t>Pricol Ltd</t>
  </si>
  <si>
    <t>PRICOLLTD</t>
  </si>
  <si>
    <t>Gujarat Ambuja Exports Ltd</t>
  </si>
  <si>
    <t>GAEL</t>
  </si>
  <si>
    <t>Ceigall India Ltd</t>
  </si>
  <si>
    <t>CEIGALL</t>
  </si>
  <si>
    <t>GHCL Ltd</t>
  </si>
  <si>
    <t>GHCL</t>
  </si>
  <si>
    <t>Inox Green Energy Services Ltd</t>
  </si>
  <si>
    <t>INOXGREEN</t>
  </si>
  <si>
    <t>SIS Ltd</t>
  </si>
  <si>
    <t>SIS</t>
  </si>
  <si>
    <t>GMM Pfaudler Ltd</t>
  </si>
  <si>
    <t>GMMPFAUDLR</t>
  </si>
  <si>
    <t>Thangamayil Jewellery Ltd</t>
  </si>
  <si>
    <t>THANGAMAYL</t>
  </si>
  <si>
    <t>Zaggle Prepaid Ocean Services Ltd</t>
  </si>
  <si>
    <t>ZAGGLE</t>
  </si>
  <si>
    <t>Gopal Snacks Ltd</t>
  </si>
  <si>
    <t>GOPAL</t>
  </si>
  <si>
    <t>VST Industries Ltd</t>
  </si>
  <si>
    <t>VSTIND</t>
  </si>
  <si>
    <t>Elcid Investments Ltd</t>
  </si>
  <si>
    <t>ELCIDIN</t>
  </si>
  <si>
    <t>MTAR Technologies Ltd</t>
  </si>
  <si>
    <t>MTARTECH</t>
  </si>
  <si>
    <t>Easy Trip Planners Ltd</t>
  </si>
  <si>
    <t>EASEMYTRIP</t>
  </si>
  <si>
    <t>Gulf Oil Lubricants India Ltd</t>
  </si>
  <si>
    <t>GULFOILLUB</t>
  </si>
  <si>
    <t>Innova Captab Ltd</t>
  </si>
  <si>
    <t>INNOVACAP</t>
  </si>
  <si>
    <t>Allcargo Logistics Ltd</t>
  </si>
  <si>
    <t>ALLCARGO</t>
  </si>
  <si>
    <t>Lux Industries Ltd</t>
  </si>
  <si>
    <t>LUXIND</t>
  </si>
  <si>
    <t>National Fertilizers Ltd</t>
  </si>
  <si>
    <t>NFL</t>
  </si>
  <si>
    <t>MAS Financial Services Ltd</t>
  </si>
  <si>
    <t>MASFIN</t>
  </si>
  <si>
    <t>DB Corp Ltd</t>
  </si>
  <si>
    <t>DBCORP</t>
  </si>
  <si>
    <t>Publishing</t>
  </si>
  <si>
    <t>Yatharth Hospital &amp; Trauma Care Services Ltd</t>
  </si>
  <si>
    <t>YATHARTH</t>
  </si>
  <si>
    <t>Jai Corp Ltd</t>
  </si>
  <si>
    <t>JAICORPLTD</t>
  </si>
  <si>
    <t>CSB Bank Ltd</t>
  </si>
  <si>
    <t>CSBBANK</t>
  </si>
  <si>
    <t>J Kumar Infraprojects Ltd</t>
  </si>
  <si>
    <t>JKIL</t>
  </si>
  <si>
    <t>Nippon India ETF Gold BeES</t>
  </si>
  <si>
    <t>GOLDBEES</t>
  </si>
  <si>
    <t>Gold</t>
  </si>
  <si>
    <t>Optiemus Infracom Ltd</t>
  </si>
  <si>
    <t>OPTIEMUS</t>
  </si>
  <si>
    <t>Borosil Ltd</t>
  </si>
  <si>
    <t>BOROLTD</t>
  </si>
  <si>
    <t>Johnson Controls-Hitachi Air Conditioning India Ltd</t>
  </si>
  <si>
    <t>JCHAC</t>
  </si>
  <si>
    <t>Thyrocare Technologies Ltd</t>
  </si>
  <si>
    <t>THYROCARE</t>
  </si>
  <si>
    <t>Neogen Chemicals Ltd</t>
  </si>
  <si>
    <t>NEOGEN</t>
  </si>
  <si>
    <t>Shaily Engineering Plastics Ltd</t>
  </si>
  <si>
    <t>SHAILY</t>
  </si>
  <si>
    <t>Cyient DLM Ltd</t>
  </si>
  <si>
    <t>CYIENTDLM</t>
  </si>
  <si>
    <t>Pearl Global Industries Ltd</t>
  </si>
  <si>
    <t>PGIL</t>
  </si>
  <si>
    <t>Rain Industries Ltd</t>
  </si>
  <si>
    <t>RAIN</t>
  </si>
  <si>
    <t>PTC India Ltd</t>
  </si>
  <si>
    <t>PTC</t>
  </si>
  <si>
    <t>Sundaram Clayton Ltd</t>
  </si>
  <si>
    <t>SUNCLAY</t>
  </si>
  <si>
    <t>India Tourism Development Corp Ltd</t>
  </si>
  <si>
    <t>ITDC</t>
  </si>
  <si>
    <t>Dynamatic Technologies Ltd</t>
  </si>
  <si>
    <t>DYNAMATECH</t>
  </si>
  <si>
    <t>Prince Pipes and Fittings Ltd</t>
  </si>
  <si>
    <t>PRINCEPIPE</t>
  </si>
  <si>
    <t>SeQuent Scientific Ltd</t>
  </si>
  <si>
    <t>SEQUENT</t>
  </si>
  <si>
    <t>Hikal Ltd</t>
  </si>
  <si>
    <t>HIKAL</t>
  </si>
  <si>
    <t>Rajoo Engineers Ltd</t>
  </si>
  <si>
    <t>RAJOOENG</t>
  </si>
  <si>
    <t>Nalwa Sons Investments Ltd</t>
  </si>
  <si>
    <t>NSIL</t>
  </si>
  <si>
    <t>Orient Electric Ltd</t>
  </si>
  <si>
    <t>ORIENTELEC</t>
  </si>
  <si>
    <t>Heidelbergcement India Ltd</t>
  </si>
  <si>
    <t>HEIDELBERG</t>
  </si>
  <si>
    <t>Sky Gold Ltd</t>
  </si>
  <si>
    <t>SKYGOLD</t>
  </si>
  <si>
    <t>VRL Logistics Ltd</t>
  </si>
  <si>
    <t>VRLLOG</t>
  </si>
  <si>
    <t>Jeena Sikho Lifecare Ltd</t>
  </si>
  <si>
    <t>JSLL</t>
  </si>
  <si>
    <t>Magellanic Cloud Ltd</t>
  </si>
  <si>
    <t>MCLOUD</t>
  </si>
  <si>
    <t>Awfis Space Solutions Ltd</t>
  </si>
  <si>
    <t>AWFIS</t>
  </si>
  <si>
    <t>Kirloskar Industries Ltd</t>
  </si>
  <si>
    <t>KIRLOSIND</t>
  </si>
  <si>
    <t>Bharat Rasayan Ltd</t>
  </si>
  <si>
    <t>BHARATRAS</t>
  </si>
  <si>
    <t>Wonderla Holidays Ltd</t>
  </si>
  <si>
    <t>WONDERLA</t>
  </si>
  <si>
    <t>Pitti Engineering Ltd</t>
  </si>
  <si>
    <t>PITTIENG</t>
  </si>
  <si>
    <t>Grauer And Weil (India) Ltd</t>
  </si>
  <si>
    <t>GRAUWEIL</t>
  </si>
  <si>
    <t>Hemisphere Properties India Ltd</t>
  </si>
  <si>
    <t>HEMIPROP</t>
  </si>
  <si>
    <t>KRN Heat Exchanger and Refrigeration Ltd</t>
  </si>
  <si>
    <t>KRN</t>
  </si>
  <si>
    <t>TeamLease Services Ltd</t>
  </si>
  <si>
    <t>TEAMLEASE</t>
  </si>
  <si>
    <t>Gokul Agro Resources Ltd</t>
  </si>
  <si>
    <t>GOKULAGRO</t>
  </si>
  <si>
    <t>Vaibhav Global Ltd</t>
  </si>
  <si>
    <t>VAIBHAVGBL</t>
  </si>
  <si>
    <t>Tinplate Company of India Ltd</t>
  </si>
  <si>
    <t>TINPLATE</t>
  </si>
  <si>
    <t>Orissa Minerals Development Company Ltd</t>
  </si>
  <si>
    <t>ORISSAMINE</t>
  </si>
  <si>
    <t>Hawkins Cookers Ltd</t>
  </si>
  <si>
    <t>HAWKINCOOK</t>
  </si>
  <si>
    <t>Nippon India ETF Nifty 50 BeES</t>
  </si>
  <si>
    <t>NIFTYBEES</t>
  </si>
  <si>
    <t>Jain Irrigation Systems Ltd</t>
  </si>
  <si>
    <t>JISLJALEQS</t>
  </si>
  <si>
    <t>Agricultural &amp; Farm Machinery</t>
  </si>
  <si>
    <t>SG Mart Ltd</t>
  </si>
  <si>
    <t>SGMART</t>
  </si>
  <si>
    <t>Renewable Electricity</t>
  </si>
  <si>
    <t>Oriana Power Ltd</t>
  </si>
  <si>
    <t>ORIANA</t>
  </si>
  <si>
    <t>Harsha Engineers International Ltd</t>
  </si>
  <si>
    <t>HARSHA</t>
  </si>
  <si>
    <t>Marsons Ltd</t>
  </si>
  <si>
    <t>MARSONS</t>
  </si>
  <si>
    <t>Nocil Ltd</t>
  </si>
  <si>
    <t>NOCIL</t>
  </si>
  <si>
    <t>MSTC Ltd</t>
  </si>
  <si>
    <t>MSTCLTD</t>
  </si>
  <si>
    <t>Jana Small Finance Bank Ltd</t>
  </si>
  <si>
    <t>JSFB</t>
  </si>
  <si>
    <t>Heritage Foods Ltd</t>
  </si>
  <si>
    <t>HERITGFOOD</t>
  </si>
  <si>
    <t>Patel Engineering Ltd</t>
  </si>
  <si>
    <t>PATELENG</t>
  </si>
  <si>
    <t>Rossari Biotech Ltd</t>
  </si>
  <si>
    <t>ROSSARI</t>
  </si>
  <si>
    <t>Styrenix Performance Materials Ltd</t>
  </si>
  <si>
    <t>STYRENIX</t>
  </si>
  <si>
    <t>Kaveri Seed Company Ltd</t>
  </si>
  <si>
    <t>KSCL</t>
  </si>
  <si>
    <t>Seeds</t>
  </si>
  <si>
    <t>Bannari Amman Sugars Ltd</t>
  </si>
  <si>
    <t>BANARISUG</t>
  </si>
  <si>
    <t>Sri Adhikari Brothers Television Network Ltd</t>
  </si>
  <si>
    <t>SABTNL</t>
  </si>
  <si>
    <t>Bombay Dyeing and Mfg Co Ltd</t>
  </si>
  <si>
    <t>BOMDYEING</t>
  </si>
  <si>
    <t>Arvind Smartspaces Ltd</t>
  </si>
  <si>
    <t>ARVSMART</t>
  </si>
  <si>
    <t>Bharat Bijlee Ltd</t>
  </si>
  <si>
    <t>BBL</t>
  </si>
  <si>
    <t>Moschip Technologies Ltd</t>
  </si>
  <si>
    <t>MOSCHIP</t>
  </si>
  <si>
    <t>Gufic Biosciences Ltd</t>
  </si>
  <si>
    <t>GUFICBIO</t>
  </si>
  <si>
    <t>Advanced Enzyme Technologies Ltd</t>
  </si>
  <si>
    <t>ADVENZYMES</t>
  </si>
  <si>
    <t>Kitex Garments Ltd</t>
  </si>
  <si>
    <t>KITEX</t>
  </si>
  <si>
    <t>Solara Active Pharma Sciences Ltd</t>
  </si>
  <si>
    <t>SOLARA</t>
  </si>
  <si>
    <t>Aarti Drugs Ltd</t>
  </si>
  <si>
    <t>AARTIDRUGS</t>
  </si>
  <si>
    <t>Gateway Distriparks Ltd</t>
  </si>
  <si>
    <t>GATEWAY</t>
  </si>
  <si>
    <t>Morepen Laboratories Ltd</t>
  </si>
  <si>
    <t>MOREPENLAB</t>
  </si>
  <si>
    <t>EMS Ltd</t>
  </si>
  <si>
    <t>EMSLIMITED</t>
  </si>
  <si>
    <t>Samhi Hotels Ltd</t>
  </si>
  <si>
    <t>SAMHI</t>
  </si>
  <si>
    <t>Greenpanel Industries Ltd</t>
  </si>
  <si>
    <t>GREENPANEL</t>
  </si>
  <si>
    <t>Avantel Ltd</t>
  </si>
  <si>
    <t>AVANTEL</t>
  </si>
  <si>
    <t>Indian Metals and Ferro Alloys Ltd</t>
  </si>
  <si>
    <t>IMFA</t>
  </si>
  <si>
    <t>V2 Retail Ltd</t>
  </si>
  <si>
    <t>V2RETAIL</t>
  </si>
  <si>
    <t>JTEKT India Ltd</t>
  </si>
  <si>
    <t>JTEKTINDIA</t>
  </si>
  <si>
    <t>Shrem InvIT</t>
  </si>
  <si>
    <t>SHREMINVIT</t>
  </si>
  <si>
    <t>Greaves Cotton Ltd</t>
  </si>
  <si>
    <t>GREAVESCOT</t>
  </si>
  <si>
    <t>Bhagiradha Chemicals and Industries Ltd</t>
  </si>
  <si>
    <t>BHAGCHEM</t>
  </si>
  <si>
    <t>Uflex Ltd</t>
  </si>
  <si>
    <t>UFLEX</t>
  </si>
  <si>
    <t>Greenply Industries Ltd</t>
  </si>
  <si>
    <t>GREENPLY</t>
  </si>
  <si>
    <t>CARE Ratings Ltd</t>
  </si>
  <si>
    <t>CARERATING</t>
  </si>
  <si>
    <t>Dhani Services Ltd</t>
  </si>
  <si>
    <t>DHANI</t>
  </si>
  <si>
    <t>Jamna Auto Industries Ltd</t>
  </si>
  <si>
    <t>JAMNAAUTO</t>
  </si>
  <si>
    <t>Artemis Medicare Services Ltd</t>
  </si>
  <si>
    <t>ARTEMISMED</t>
  </si>
  <si>
    <t>Subros Ltd</t>
  </si>
  <si>
    <t>SUBROS</t>
  </si>
  <si>
    <t>Bajaj Hindusthan Sugar Ltd</t>
  </si>
  <si>
    <t>BAJAJHIND</t>
  </si>
  <si>
    <t>Servotech Power Systems Ltd</t>
  </si>
  <si>
    <t>SERVOTECH</t>
  </si>
  <si>
    <t>Medi Assist Healthcare Services Ltd</t>
  </si>
  <si>
    <t>MEDIASSIST</t>
  </si>
  <si>
    <t>Epack Durable Ltd</t>
  </si>
  <si>
    <t>EPACK</t>
  </si>
  <si>
    <t>Paras Defence and Space Technologies Ltd</t>
  </si>
  <si>
    <t>PARAS</t>
  </si>
  <si>
    <t>LG Balakrishnan &amp; Bros Ltd</t>
  </si>
  <si>
    <t>LGBBROSLTD</t>
  </si>
  <si>
    <t>Restaurant Brands Asia Ltd</t>
  </si>
  <si>
    <t>RBA</t>
  </si>
  <si>
    <t>Fiem Industries Ltd</t>
  </si>
  <si>
    <t>FIEMIND</t>
  </si>
  <si>
    <t>Paisalo Digital Ltd</t>
  </si>
  <si>
    <t>PAISALO</t>
  </si>
  <si>
    <t>Utkarsh Small Finance Bank Ltd</t>
  </si>
  <si>
    <t>UTKARSHBNK</t>
  </si>
  <si>
    <t>Shanthi Gears Ltd</t>
  </si>
  <si>
    <t>SHANTIGEAR</t>
  </si>
  <si>
    <t>VST Tillers Tractors Ltd</t>
  </si>
  <si>
    <t>VSTTILLERS</t>
  </si>
  <si>
    <t>Ramky Infrastructure Ltd</t>
  </si>
  <si>
    <t>RAMKY</t>
  </si>
  <si>
    <t>Northern ARC Capital Ltd</t>
  </si>
  <si>
    <t>NORTHARC</t>
  </si>
  <si>
    <t>Fineotex Chemical Ltd</t>
  </si>
  <si>
    <t>FCL</t>
  </si>
  <si>
    <t>Cigniti Technologies Ltd</t>
  </si>
  <si>
    <t>CIGNITITEC</t>
  </si>
  <si>
    <t>Imagicaaworld Entertainment Ltd</t>
  </si>
  <si>
    <t>IMAGICAA</t>
  </si>
  <si>
    <t>Stylam Industries Ltd</t>
  </si>
  <si>
    <t>STYLAMIND</t>
  </si>
  <si>
    <t>Indraprastha Medical Corporation Ltd</t>
  </si>
  <si>
    <t>INDRAMEDCO</t>
  </si>
  <si>
    <t>LS Industries Ltd</t>
  </si>
  <si>
    <t>LSIND</t>
  </si>
  <si>
    <t>Prime Focus Ltd</t>
  </si>
  <si>
    <t>PFOCUS</t>
  </si>
  <si>
    <t>Animation</t>
  </si>
  <si>
    <t>S H Kelkar and Company Ltd</t>
  </si>
  <si>
    <t>SHK</t>
  </si>
  <si>
    <t>Jayaswal Neco Industries Ltd</t>
  </si>
  <si>
    <t>JAYNECOIND</t>
  </si>
  <si>
    <t>K.P. Energy Ltd</t>
  </si>
  <si>
    <t>KPEL</t>
  </si>
  <si>
    <t>Kewal Kiran Clothing Ltd</t>
  </si>
  <si>
    <t>KKCL</t>
  </si>
  <si>
    <t>Polyplex Corp Ltd</t>
  </si>
  <si>
    <t>POLYPLEX</t>
  </si>
  <si>
    <t>IRB InvIT Fund</t>
  </si>
  <si>
    <t>IRBINVIT</t>
  </si>
  <si>
    <t>Motilal Oswal NASDAQ 100 ETF</t>
  </si>
  <si>
    <t>MON100</t>
  </si>
  <si>
    <t>JTL Industries Ltd</t>
  </si>
  <si>
    <t>JTLIND</t>
  </si>
  <si>
    <t>TCNS Clothing Co Ltd</t>
  </si>
  <si>
    <t>TCNSBRANDS</t>
  </si>
  <si>
    <t>Nirlon Ltd</t>
  </si>
  <si>
    <t>NIRLON</t>
  </si>
  <si>
    <t>Summit Securities Ltd</t>
  </si>
  <si>
    <t>SUMMITSEC</t>
  </si>
  <si>
    <t>Balmer Lawrie and Company Ltd</t>
  </si>
  <si>
    <t>BALMLAWRIE</t>
  </si>
  <si>
    <t>Eraaya Lifespaces Ltd</t>
  </si>
  <si>
    <t>ERAAYA</t>
  </si>
  <si>
    <t>West Coast Paper Mills Ltd</t>
  </si>
  <si>
    <t>WSTCSTPAPR</t>
  </si>
  <si>
    <t>Fedbank Financial Services Ltd</t>
  </si>
  <si>
    <t>FEDFINA</t>
  </si>
  <si>
    <t>DCB Bank Ltd</t>
  </si>
  <si>
    <t>DCBBANK</t>
  </si>
  <si>
    <t>IndoStar Capital Finance Ltd</t>
  </si>
  <si>
    <t>INDOSTAR</t>
  </si>
  <si>
    <t>Hubtown Ltd</t>
  </si>
  <si>
    <t>HUBTOWN</t>
  </si>
  <si>
    <t>Raghav Productivity Enhancers Ltd</t>
  </si>
  <si>
    <t>RPEL</t>
  </si>
  <si>
    <t>SEPC Ltd</t>
  </si>
  <si>
    <t>SEPC</t>
  </si>
  <si>
    <t>MPS Ltd</t>
  </si>
  <si>
    <t>MPSLTD</t>
  </si>
  <si>
    <t>Gujarat Themis Biosyn Ltd</t>
  </si>
  <si>
    <t>GUJTHEM</t>
  </si>
  <si>
    <t>Sunflag Iron and Steel Co Ltd</t>
  </si>
  <si>
    <t>SUNFLAG</t>
  </si>
  <si>
    <t>La Opala R G Ltd</t>
  </si>
  <si>
    <t>LAOPALA</t>
  </si>
  <si>
    <t>Swaraj Engines Ltd</t>
  </si>
  <si>
    <t>SWARAJENG</t>
  </si>
  <si>
    <t>BF Utilities Ltd</t>
  </si>
  <si>
    <t>BFUTILITIE</t>
  </si>
  <si>
    <t>India Glycols Ltd</t>
  </si>
  <si>
    <t>INDIAGLYCO</t>
  </si>
  <si>
    <t>D P Abhushan Ltd</t>
  </si>
  <si>
    <t>DPABHUSHAN</t>
  </si>
  <si>
    <t>Sindhu Trade Links Ltd</t>
  </si>
  <si>
    <t>SINDHUTRAD</t>
  </si>
  <si>
    <t>Jindal Poly Films Ltd</t>
  </si>
  <si>
    <t>JINDALPOLY</t>
  </si>
  <si>
    <t>DCX Systems Ltd</t>
  </si>
  <si>
    <t>DCXINDIA</t>
  </si>
  <si>
    <t>Kingfa Science and Technology (India) Ltd</t>
  </si>
  <si>
    <t>KINGFA</t>
  </si>
  <si>
    <t>SJS Enterprises Ltd</t>
  </si>
  <si>
    <t>SJS</t>
  </si>
  <si>
    <t>Jash Engineering Ltd</t>
  </si>
  <si>
    <t>JASH</t>
  </si>
  <si>
    <t>Lumax AutoTechnologies Ltd</t>
  </si>
  <si>
    <t>LUMAXTECH</t>
  </si>
  <si>
    <t>Dishman Carbogen Amcis Ltd</t>
  </si>
  <si>
    <t>DCAL</t>
  </si>
  <si>
    <t>KDDL Ltd</t>
  </si>
  <si>
    <t>KDDL</t>
  </si>
  <si>
    <t>JNK India Ltd</t>
  </si>
  <si>
    <t>JNKINDIA</t>
  </si>
  <si>
    <t>Vishnu Prakash R Punglia Ltd</t>
  </si>
  <si>
    <t>VPRPL</t>
  </si>
  <si>
    <t>RPG Life Sciences Limited</t>
  </si>
  <si>
    <t>RPGLIFE</t>
  </si>
  <si>
    <t>Hi-Tech Pipes Ltd</t>
  </si>
  <si>
    <t>HITECH</t>
  </si>
  <si>
    <t>Goldiam International Ltd</t>
  </si>
  <si>
    <t>GOLDIAM</t>
  </si>
  <si>
    <t>Shivalik Bimetal Controls Ltd</t>
  </si>
  <si>
    <t>SBCL</t>
  </si>
  <si>
    <t>Kalyani Steels Ltd</t>
  </si>
  <si>
    <t>KSL</t>
  </si>
  <si>
    <t>Exicom Tele-Systems Ltd</t>
  </si>
  <si>
    <t>EXICOM</t>
  </si>
  <si>
    <t>Savita Oil Technologies Ltd</t>
  </si>
  <si>
    <t>SOTL</t>
  </si>
  <si>
    <t>Sula Vineyards Ltd</t>
  </si>
  <si>
    <t>SULA</t>
  </si>
  <si>
    <t>Thirumalai Chemicals Ltd</t>
  </si>
  <si>
    <t>TIRUMALCHM</t>
  </si>
  <si>
    <t>Blue Cloud Softech Solutions Ltd</t>
  </si>
  <si>
    <t>BLUECLOUDS</t>
  </si>
  <si>
    <t>Fischer Medical Ventures Ltd</t>
  </si>
  <si>
    <t>FISCHER</t>
  </si>
  <si>
    <t>Venus Pipes and Tubes Ltd</t>
  </si>
  <si>
    <t>VENUSPIPES</t>
  </si>
  <si>
    <t>Steel Strips Wheels Ltd</t>
  </si>
  <si>
    <t>SSWL</t>
  </si>
  <si>
    <t>RPSG Ventures Ltd</t>
  </si>
  <si>
    <t>RPSGVENT</t>
  </si>
  <si>
    <t>Dalmia Bharat Sugar and Industries Ltd</t>
  </si>
  <si>
    <t>DALMIASUG</t>
  </si>
  <si>
    <t>Systematix Corporate Services Ltd</t>
  </si>
  <si>
    <t>SYSTMTXC</t>
  </si>
  <si>
    <t>Hathway Cable and Datacom Ltd</t>
  </si>
  <si>
    <t>HATHWAY</t>
  </si>
  <si>
    <t>Cable &amp; D2H</t>
  </si>
  <si>
    <t>Ajmera Realty &amp; Infra India Ltd</t>
  </si>
  <si>
    <t>AJMERA</t>
  </si>
  <si>
    <t>Alembic Ltd</t>
  </si>
  <si>
    <t>ALEMBICLTD</t>
  </si>
  <si>
    <t>Pokarna Ltd</t>
  </si>
  <si>
    <t>POKARNA</t>
  </si>
  <si>
    <t>ADF Foods Ltd</t>
  </si>
  <si>
    <t>ADFFOODS</t>
  </si>
  <si>
    <t>Oriental Hotels Ltd</t>
  </si>
  <si>
    <t>ORIENTHOT</t>
  </si>
  <si>
    <t>Monarch Networth Capital Ltd</t>
  </si>
  <si>
    <t>MONARCH</t>
  </si>
  <si>
    <t>TCI Express Ltd</t>
  </si>
  <si>
    <t>TCIEXP</t>
  </si>
  <si>
    <t>Max Ventures and Industries Ltd</t>
  </si>
  <si>
    <t>MAXVIL</t>
  </si>
  <si>
    <t>Sasken Technologies Ltd</t>
  </si>
  <si>
    <t>SASKEN</t>
  </si>
  <si>
    <t>Deep Industries Ltd</t>
  </si>
  <si>
    <t>DEEPINDS</t>
  </si>
  <si>
    <t>Oil &amp; Gas - Equipment &amp; Services</t>
  </si>
  <si>
    <t>HPL Electric &amp; Power Ltd</t>
  </si>
  <si>
    <t>HPL</t>
  </si>
  <si>
    <t>Quick Heal Technologies Ltd</t>
  </si>
  <si>
    <t>QUICKHEAL</t>
  </si>
  <si>
    <t>Geojit Financial Services Ltd</t>
  </si>
  <si>
    <t>GEOJITFSL</t>
  </si>
  <si>
    <t>Datamatics Global Services Ltd</t>
  </si>
  <si>
    <t>DATAMATICS</t>
  </si>
  <si>
    <t>Siyaram Silk Mills Ltd</t>
  </si>
  <si>
    <t>SIYSIL</t>
  </si>
  <si>
    <t>Maithan Alloys Ltd</t>
  </si>
  <si>
    <t>MAITHANALL</t>
  </si>
  <si>
    <t>Honda India Power Products Ltd</t>
  </si>
  <si>
    <t>HONDAPOWER</t>
  </si>
  <si>
    <t>Muthoot Microfin Ltd</t>
  </si>
  <si>
    <t>MUTHOOTMF</t>
  </si>
  <si>
    <t>Microfinancing</t>
  </si>
  <si>
    <t>Precision Wires India Ltd</t>
  </si>
  <si>
    <t>PRECWIRE</t>
  </si>
  <si>
    <t>Ashiana Housing Ltd</t>
  </si>
  <si>
    <t>ASHIANA</t>
  </si>
  <si>
    <t>Capacite Infraprojects Ltd</t>
  </si>
  <si>
    <t>CAPACITE</t>
  </si>
  <si>
    <t>Navneet Education Ltd</t>
  </si>
  <si>
    <t>NAVNETEDUL</t>
  </si>
  <si>
    <t>Sandhar Technologies Ltd</t>
  </si>
  <si>
    <t>SANDHAR</t>
  </si>
  <si>
    <t>Delta Corp Ltd</t>
  </si>
  <si>
    <t>DELTACORP</t>
  </si>
  <si>
    <t>Kalyani Investment Company Ltd</t>
  </si>
  <si>
    <t>KICL</t>
  </si>
  <si>
    <t>PIX Transmissions Ltd</t>
  </si>
  <si>
    <t>PIXTRANS</t>
  </si>
  <si>
    <t>Goodluck India Ltd</t>
  </si>
  <si>
    <t>GOODLUCK</t>
  </si>
  <si>
    <t>Bhansali Engineering Polymers Ltd</t>
  </si>
  <si>
    <t>BEPL</t>
  </si>
  <si>
    <t>Marine Electricals (India) Ltd</t>
  </si>
  <si>
    <t>MARINE</t>
  </si>
  <si>
    <t>Krsnaa Diagnostics Ltd</t>
  </si>
  <si>
    <t>KRSNAA</t>
  </si>
  <si>
    <t>Apeejay Surrendra Park Hotels Ltd</t>
  </si>
  <si>
    <t>PARKHOTELS</t>
  </si>
  <si>
    <t>Prakash Industries Ltd</t>
  </si>
  <si>
    <t>PRAKASH</t>
  </si>
  <si>
    <t>Wendt (India) Limited</t>
  </si>
  <si>
    <t>WENDT</t>
  </si>
  <si>
    <t>Veedol Corporation Ltd</t>
  </si>
  <si>
    <t>VEEDOL</t>
  </si>
  <si>
    <t>Genesys International Corporation Ltd</t>
  </si>
  <si>
    <t>GENESYS</t>
  </si>
  <si>
    <t>KCP Ltd</t>
  </si>
  <si>
    <t>KCP</t>
  </si>
  <si>
    <t>Indo Tech Transformers Ltd</t>
  </si>
  <si>
    <t>INDOTECH</t>
  </si>
  <si>
    <t>Shipping Corporation of India Land and Assets Ltd</t>
  </si>
  <si>
    <t>SCILAL</t>
  </si>
  <si>
    <t>Kiri Industries Ltd</t>
  </si>
  <si>
    <t>KIRIINDUS</t>
  </si>
  <si>
    <t>Hinduja Global Solutions Ltd</t>
  </si>
  <si>
    <t>HGS</t>
  </si>
  <si>
    <t>Seamec Ltd</t>
  </si>
  <si>
    <t>SEAMECLTD</t>
  </si>
  <si>
    <t>Nucleus Software Exports Ltd</t>
  </si>
  <si>
    <t>NUCLEUS</t>
  </si>
  <si>
    <t>KP Green Engineering Ltd</t>
  </si>
  <si>
    <t>KPGEL</t>
  </si>
  <si>
    <t>Heavy Electrical Equipment</t>
  </si>
  <si>
    <t>Motisons Jewellers Ltd</t>
  </si>
  <si>
    <t>MOTISONS</t>
  </si>
  <si>
    <t>Apparel &amp; Accessories Retailers</t>
  </si>
  <si>
    <t>Mahindra Logistics Ltd</t>
  </si>
  <si>
    <t>MAHLOG</t>
  </si>
  <si>
    <t>Marathon Nextgen Realty Ltd</t>
  </si>
  <si>
    <t>MARATHON</t>
  </si>
  <si>
    <t>Gensol Engineering Ltd</t>
  </si>
  <si>
    <t>GENSOL</t>
  </si>
  <si>
    <t>Bajaj Consumer Care Ltd</t>
  </si>
  <si>
    <t>BAJAJCON</t>
  </si>
  <si>
    <t>Foseco India Ltd</t>
  </si>
  <si>
    <t>FOSECOIND</t>
  </si>
  <si>
    <t>Tasty Bite Eatables Ltd</t>
  </si>
  <si>
    <t>TASTYBITE</t>
  </si>
  <si>
    <t>DCW Ltd</t>
  </si>
  <si>
    <t>DCW</t>
  </si>
  <si>
    <t>Dollar Industries Ltd</t>
  </si>
  <si>
    <t>DOLLAR</t>
  </si>
  <si>
    <t>Apollo Micro Systems Ltd</t>
  </si>
  <si>
    <t>APOLLO</t>
  </si>
  <si>
    <t>Fino Payments Bank Ltd</t>
  </si>
  <si>
    <t>FINOPB</t>
  </si>
  <si>
    <t>Gujarat Industries Power Company Ltd</t>
  </si>
  <si>
    <t>GIPCL</t>
  </si>
  <si>
    <t>Precision Camshafts Ltd</t>
  </si>
  <si>
    <t>PRECAM</t>
  </si>
  <si>
    <t>Suraj Estate Developers Ltd</t>
  </si>
  <si>
    <t>SURAJEST</t>
  </si>
  <si>
    <t>Real Estate Rental, Development &amp; Operations</t>
  </si>
  <si>
    <t>TCPL Packaging Ltd</t>
  </si>
  <si>
    <t>TCPLPACK</t>
  </si>
  <si>
    <t>Repco Home Finance Ltd</t>
  </si>
  <si>
    <t>REPCOHOME</t>
  </si>
  <si>
    <t>Indoco Remedies Ltd</t>
  </si>
  <si>
    <t>INDOCO</t>
  </si>
  <si>
    <t>BF Investment Ltd</t>
  </si>
  <si>
    <t>BFINVEST</t>
  </si>
  <si>
    <t>Salasar Techno Engineering Ltd</t>
  </si>
  <si>
    <t>SALASAR</t>
  </si>
  <si>
    <t>Flair Writing Industries Ltd</t>
  </si>
  <si>
    <t>FLAIR</t>
  </si>
  <si>
    <t>Ddev Plastiks Industries Ltd</t>
  </si>
  <si>
    <t>DDEVPLASTIK</t>
  </si>
  <si>
    <t>Eveready Industries India Ltd</t>
  </si>
  <si>
    <t>EVEREADY</t>
  </si>
  <si>
    <t>EFC (I) Ltd</t>
  </si>
  <si>
    <t>EFCIL</t>
  </si>
  <si>
    <t>Distributors</t>
  </si>
  <si>
    <t>Jyoti Structures Ltd</t>
  </si>
  <si>
    <t>JYOTISTRUC</t>
  </si>
  <si>
    <t>Mahanagar Telephone Nigam Ltd</t>
  </si>
  <si>
    <t>MTNL</t>
  </si>
  <si>
    <t>Sagar Cements Ltd</t>
  </si>
  <si>
    <t>SAGCEM</t>
  </si>
  <si>
    <t>TVS Srichakra Ltd</t>
  </si>
  <si>
    <t>TVSSRICHAK</t>
  </si>
  <si>
    <t>NRB Bearings Ltd</t>
  </si>
  <si>
    <t>NRBBEARING</t>
  </si>
  <si>
    <t>Bajel Projects Ltd</t>
  </si>
  <si>
    <t>BAJEL</t>
  </si>
  <si>
    <t>Electric Utilities</t>
  </si>
  <si>
    <t>Shanti Educational Initiatives Ltd</t>
  </si>
  <si>
    <t>SEIL</t>
  </si>
  <si>
    <t>Nilkamal Ltd</t>
  </si>
  <si>
    <t>NILKAMAL</t>
  </si>
  <si>
    <t>Kolte-Patil Developers Ltd</t>
  </si>
  <si>
    <t>KOLTEPATIL</t>
  </si>
  <si>
    <t>Spectrum Electrical Industries Ltd</t>
  </si>
  <si>
    <t>SPECTRUM</t>
  </si>
  <si>
    <t>Sanghvi Movers Ltd</t>
  </si>
  <si>
    <t>SANGHVIMOV</t>
  </si>
  <si>
    <t>63 Moons Technologies Ltd</t>
  </si>
  <si>
    <t>63MOONS</t>
  </si>
  <si>
    <t>Automotive Axles Ltd</t>
  </si>
  <si>
    <t>AUTOAXLES</t>
  </si>
  <si>
    <t>Saksoft Ltd</t>
  </si>
  <si>
    <t>SAKSOFT</t>
  </si>
  <si>
    <t>Vadilal Industries Ltd</t>
  </si>
  <si>
    <t>VADILALIND</t>
  </si>
  <si>
    <t>Vishnu Chemicals Ltd</t>
  </si>
  <si>
    <t>VISHNU</t>
  </si>
  <si>
    <t>Spandana Sphoorty Financial Ltd</t>
  </si>
  <si>
    <t>SPANDANA</t>
  </si>
  <si>
    <t>PSP Projects Ltd</t>
  </si>
  <si>
    <t>PSPPROJECT</t>
  </si>
  <si>
    <t>Updater Services Ltd</t>
  </si>
  <si>
    <t>UDS</t>
  </si>
  <si>
    <t>SBI Gold ETF</t>
  </si>
  <si>
    <t>SETFGOLD</t>
  </si>
  <si>
    <t>Ge Power India Ltd</t>
  </si>
  <si>
    <t>GEPIL</t>
  </si>
  <si>
    <t>Somany Ceramics Ltd</t>
  </si>
  <si>
    <t>SOMANYCERA</t>
  </si>
  <si>
    <t>Suven Life Sciences Ltd</t>
  </si>
  <si>
    <t>SUVEN</t>
  </si>
  <si>
    <t>Landmark Cars Ltd</t>
  </si>
  <si>
    <t>LANDMARK</t>
  </si>
  <si>
    <t>Themis Medicare Ltd</t>
  </si>
  <si>
    <t>THEMISMED</t>
  </si>
  <si>
    <t>GTL Infrastructure Ltd</t>
  </si>
  <si>
    <t>GTLINFRA</t>
  </si>
  <si>
    <t>Ram Ratna Wires Ltd</t>
  </si>
  <si>
    <t>RAMRAT</t>
  </si>
  <si>
    <t>PTC India Financial Services Ltd</t>
  </si>
  <si>
    <t>PFS</t>
  </si>
  <si>
    <t>Rajratan Global Wire Ltd</t>
  </si>
  <si>
    <t>RAJRATAN</t>
  </si>
  <si>
    <t>DISA India Ltd</t>
  </si>
  <si>
    <t>DISAQ</t>
  </si>
  <si>
    <t>Nippon India ETF Nifty 1D Rate Liquid BeES</t>
  </si>
  <si>
    <t>LIQUIDBEES</t>
  </si>
  <si>
    <t>Interarch Building Products Ltd</t>
  </si>
  <si>
    <t>INTERARCH</t>
  </si>
  <si>
    <t>Building Products - Prefab Structures</t>
  </si>
  <si>
    <t>NIIT Ltd</t>
  </si>
  <si>
    <t>NIITLTD</t>
  </si>
  <si>
    <t>Novartis India Ltd</t>
  </si>
  <si>
    <t>NOVARTIND</t>
  </si>
  <si>
    <t>ideaForge Technology Ltd</t>
  </si>
  <si>
    <t>IDEAFORGE</t>
  </si>
  <si>
    <t>Stove Kraft Ltd</t>
  </si>
  <si>
    <t>STOVEKRAFT</t>
  </si>
  <si>
    <t>Kesar India Ltd</t>
  </si>
  <si>
    <t>KESAR</t>
  </si>
  <si>
    <t>Real Estate Development</t>
  </si>
  <si>
    <t>Mayur Uniquoters Ltd</t>
  </si>
  <si>
    <t>MAYURUNIQ</t>
  </si>
  <si>
    <t>Rane Holdings Ltd</t>
  </si>
  <si>
    <t>RANEHOLDIN</t>
  </si>
  <si>
    <t>Prataap Snacks Ltd</t>
  </si>
  <si>
    <t>DIAMONDYD</t>
  </si>
  <si>
    <t>HLE Glascoat Ltd</t>
  </si>
  <si>
    <t>HLEGLAS</t>
  </si>
  <si>
    <t>Xpro India Ltd</t>
  </si>
  <si>
    <t>XPROINDIA</t>
  </si>
  <si>
    <t>Arkade Developers Ltd</t>
  </si>
  <si>
    <t>ARKADE</t>
  </si>
  <si>
    <t>Pennar Industries Ltd</t>
  </si>
  <si>
    <t>PENIND</t>
  </si>
  <si>
    <t>Ramco Industries Ltd</t>
  </si>
  <si>
    <t>RAMCOIND</t>
  </si>
  <si>
    <t>Ceinsys Tech Ltd</t>
  </si>
  <si>
    <t>CEINSYSTECH</t>
  </si>
  <si>
    <t>John Cockerill India Ltd</t>
  </si>
  <si>
    <t>COCKERILL</t>
  </si>
  <si>
    <t>Industrial Machinery &amp; Supplies &amp; Components</t>
  </si>
  <si>
    <t>Stanley Lifestyles Ltd</t>
  </si>
  <si>
    <t>STANLEY</t>
  </si>
  <si>
    <t>Venky's (India) Ltd</t>
  </si>
  <si>
    <t>VENKEYS</t>
  </si>
  <si>
    <t>Vidhi Specialty Food Ingredients Ltd</t>
  </si>
  <si>
    <t>VIDHIING</t>
  </si>
  <si>
    <t>Rashi Peripherals Ltd</t>
  </si>
  <si>
    <t>RPTECH</t>
  </si>
  <si>
    <t>Vakrangee Limited</t>
  </si>
  <si>
    <t>VAKRANGEE</t>
  </si>
  <si>
    <t>Panacea Biotec Ltd</t>
  </si>
  <si>
    <t>PANACEABIO</t>
  </si>
  <si>
    <t>Hindustan Oil Exploration Company Ltd</t>
  </si>
  <si>
    <t>HINDOILEXP</t>
  </si>
  <si>
    <t>Globus Spirits Ltd</t>
  </si>
  <si>
    <t>GLOBUSSPR</t>
  </si>
  <si>
    <t>Parag Milk Foods Ltd</t>
  </si>
  <si>
    <t>PARAGMILK</t>
  </si>
  <si>
    <t>SML Isuzu Ltd</t>
  </si>
  <si>
    <t>SMLISUZU</t>
  </si>
  <si>
    <t>Saraswati Commercial (India) Ltd</t>
  </si>
  <si>
    <t>ZSARACOM</t>
  </si>
  <si>
    <t>NIBE Ltd</t>
  </si>
  <si>
    <t>NIBE</t>
  </si>
  <si>
    <t>RIR Power Electronics Ltd</t>
  </si>
  <si>
    <t>RIR</t>
  </si>
  <si>
    <t>Ashapura Minechem Ltd</t>
  </si>
  <si>
    <t>ASHAPURMIN</t>
  </si>
  <si>
    <t>Baazar Style Retail Ltd</t>
  </si>
  <si>
    <t>STYLEBAAZA</t>
  </si>
  <si>
    <t>Meghmani Organics Ltd</t>
  </si>
  <si>
    <t>MOL</t>
  </si>
  <si>
    <t>Unitech Ltd</t>
  </si>
  <si>
    <t>UNITECH</t>
  </si>
  <si>
    <t>Veritas (India) Ltd</t>
  </si>
  <si>
    <t>VERITAS</t>
  </si>
  <si>
    <t>Sai Silks (Kalamandir) Ltd</t>
  </si>
  <si>
    <t>KALAMANDIR</t>
  </si>
  <si>
    <t>Dr Agarwal's Eye Hospital Ltd</t>
  </si>
  <si>
    <t>DRAGARWQ</t>
  </si>
  <si>
    <t>Igarashi Motors India Ltd</t>
  </si>
  <si>
    <t>IGARASHI</t>
  </si>
  <si>
    <t>Pondy Oxides and Chemicals Ltd</t>
  </si>
  <si>
    <t>POCL</t>
  </si>
  <si>
    <t>SG Finserve Ltd</t>
  </si>
  <si>
    <t>SGFIN</t>
  </si>
  <si>
    <t>Aeroflex Industries Ltd</t>
  </si>
  <si>
    <t>AEROFLEX</t>
  </si>
  <si>
    <t>Goodyear India Ltd</t>
  </si>
  <si>
    <t>GOODYEAR</t>
  </si>
  <si>
    <t>Platinum Industries Ltd</t>
  </si>
  <si>
    <t>PLATIND</t>
  </si>
  <si>
    <t>Premier Explosives Ltd</t>
  </si>
  <si>
    <t>PREMEXPLN</t>
  </si>
  <si>
    <t>Dredging Corporation of India Ltd</t>
  </si>
  <si>
    <t>DREDGECORP</t>
  </si>
  <si>
    <t>Dredging</t>
  </si>
  <si>
    <t>Vindhya Telelinks Ltd</t>
  </si>
  <si>
    <t>VINDHYATEL</t>
  </si>
  <si>
    <t>Welspun Specialty Solutions Ltd</t>
  </si>
  <si>
    <t>WELSPLSOL</t>
  </si>
  <si>
    <t>EIH Associated Hotels Ltd</t>
  </si>
  <si>
    <t>EIHAHOTELS</t>
  </si>
  <si>
    <t>Polo Queen Industrial and Fintech Ltd</t>
  </si>
  <si>
    <t>PQIF</t>
  </si>
  <si>
    <t>Shalby Ltd</t>
  </si>
  <si>
    <t>SHALBY</t>
  </si>
  <si>
    <t>Confidence Petroleum India Ltd</t>
  </si>
  <si>
    <t>CONFIPET</t>
  </si>
  <si>
    <t>Dreamfolks Services Ltd</t>
  </si>
  <si>
    <t>DREAMFOLKS</t>
  </si>
  <si>
    <t>MM Forgings Ltd</t>
  </si>
  <si>
    <t>MMFL</t>
  </si>
  <si>
    <t>Everest Kanto Cylinder Ltd</t>
  </si>
  <si>
    <t>EKC</t>
  </si>
  <si>
    <t>Owais Metal and Mineral Processing Ltd</t>
  </si>
  <si>
    <t>OWAIS</t>
  </si>
  <si>
    <t>Cupid Ltd</t>
  </si>
  <si>
    <t>CUPID</t>
  </si>
  <si>
    <t>Thejo Engineering Ltd</t>
  </si>
  <si>
    <t>THEJO</t>
  </si>
  <si>
    <t>Dolat Algotech Ltd</t>
  </si>
  <si>
    <t>DOLATALGO</t>
  </si>
  <si>
    <t>Hindware Home Innovation Ltd</t>
  </si>
  <si>
    <t>HINDWAREAP</t>
  </si>
  <si>
    <t>Knowledge Marine &amp; Engineering Works Ltd</t>
  </si>
  <si>
    <t>KMEW</t>
  </si>
  <si>
    <t>Mold-Tek Packaging Ltd</t>
  </si>
  <si>
    <t>MOLDTKPAC</t>
  </si>
  <si>
    <t>Federal-Mogul Goetze (India) Ltd</t>
  </si>
  <si>
    <t>FMGOETZE</t>
  </si>
  <si>
    <t>Accelya Solutions India Ltd</t>
  </si>
  <si>
    <t>ACCELYA</t>
  </si>
  <si>
    <t>Mangalam Cement Ltd</t>
  </si>
  <si>
    <t>MANGLMCEM</t>
  </si>
  <si>
    <t>Kilburn Engineering Ltd</t>
  </si>
  <si>
    <t>KLBRENG-B</t>
  </si>
  <si>
    <t>Indian Hume Pipe Company Ltd</t>
  </si>
  <si>
    <t>INDIANHUME</t>
  </si>
  <si>
    <t>Jindal Drilling and Industries Ltd</t>
  </si>
  <si>
    <t>JINDRILL</t>
  </si>
  <si>
    <t>ICICI Prudential Nifty 50 ETF</t>
  </si>
  <si>
    <t>NIFTYIETF</t>
  </si>
  <si>
    <t>Carysil Ltd</t>
  </si>
  <si>
    <t>CARYSIL</t>
  </si>
  <si>
    <t>Media Matrix Worldwide Ltd</t>
  </si>
  <si>
    <t>MMWL</t>
  </si>
  <si>
    <t>Alpex Solar Ltd</t>
  </si>
  <si>
    <t>ALPEXSOLAR</t>
  </si>
  <si>
    <t>Dolphin Offshore Enterprises (India) Ltd</t>
  </si>
  <si>
    <t>DOLPHIN</t>
  </si>
  <si>
    <t>Agro Tech Foods Ltd</t>
  </si>
  <si>
    <t>ATFL</t>
  </si>
  <si>
    <t>Sahasra Electronic Solutions Ltd</t>
  </si>
  <si>
    <t>SAHASRA</t>
  </si>
  <si>
    <t>SMS Pharmaceuticals Ltd</t>
  </si>
  <si>
    <t>SMSPHARMA</t>
  </si>
  <si>
    <t>Vardhman Special Steels Ltd</t>
  </si>
  <si>
    <t>VSSL</t>
  </si>
  <si>
    <t>Ravindra Energy Ltd</t>
  </si>
  <si>
    <t>RELTD</t>
  </si>
  <si>
    <t>India Pesticides Ltd</t>
  </si>
  <si>
    <t>IPL</t>
  </si>
  <si>
    <t>Ugro Capital Ltd</t>
  </si>
  <si>
    <t>UGROCAP</t>
  </si>
  <si>
    <t>Sanghi Industries Ltd</t>
  </si>
  <si>
    <t>SANGHIIND</t>
  </si>
  <si>
    <t>Tanfac Industries Ltd</t>
  </si>
  <si>
    <t>TANFACIND</t>
  </si>
  <si>
    <t>Tarsons Products Ltd</t>
  </si>
  <si>
    <t>TARSONS</t>
  </si>
  <si>
    <t>JISLDVREQS</t>
  </si>
  <si>
    <t>Amrutanjan Health Care Ltd</t>
  </si>
  <si>
    <t>AMRUTANJAN</t>
  </si>
  <si>
    <t>Orient Green Power Company Ltd</t>
  </si>
  <si>
    <t>GREENPOWER</t>
  </si>
  <si>
    <t>Sanstar Ltd</t>
  </si>
  <si>
    <t>SANSTAR</t>
  </si>
  <si>
    <t>Dynamic Cables Ltd</t>
  </si>
  <si>
    <t>DYCL</t>
  </si>
  <si>
    <t>S.P.Apparels Ltd</t>
  </si>
  <si>
    <t>SPAL</t>
  </si>
  <si>
    <t>DEN Networks Ltd</t>
  </si>
  <si>
    <t>DEN</t>
  </si>
  <si>
    <t>Nitin Spinners Ltd</t>
  </si>
  <si>
    <t>NITINSPIN</t>
  </si>
  <si>
    <t>Universal Cables Ltd</t>
  </si>
  <si>
    <t>UNIVCABLES</t>
  </si>
  <si>
    <t>MIC Electronics Ltd</t>
  </si>
  <si>
    <t>MICEL</t>
  </si>
  <si>
    <t>Hester Biosciences Ltd</t>
  </si>
  <si>
    <t>HESTERBIO</t>
  </si>
  <si>
    <t>TTK Healthcare Ltd</t>
  </si>
  <si>
    <t>TTKHLTCARE</t>
  </si>
  <si>
    <t>Astec Lifesciences Ltd</t>
  </si>
  <si>
    <t>ASTEC</t>
  </si>
  <si>
    <t>HMA Agro Industries Ltd</t>
  </si>
  <si>
    <t>HMAAGRO</t>
  </si>
  <si>
    <t>Apollo Pipes Ltd</t>
  </si>
  <si>
    <t>APOLLOPIPE</t>
  </si>
  <si>
    <t>IOL Chemicals and Pharmaceuticals Ltd</t>
  </si>
  <si>
    <t>IOLCP</t>
  </si>
  <si>
    <t>Insecticides (India) Ltd</t>
  </si>
  <si>
    <t>INSECTICID</t>
  </si>
  <si>
    <t>Som Distilleries and Breweries Ltd</t>
  </si>
  <si>
    <t>SDBL</t>
  </si>
  <si>
    <t>Himatsingka Seide Ltd</t>
  </si>
  <si>
    <t>HIMATSEIDE</t>
  </si>
  <si>
    <t>Lumax Industries Ltd</t>
  </si>
  <si>
    <t>LUMAXIND</t>
  </si>
  <si>
    <t>Nelco Ltd</t>
  </si>
  <si>
    <t>NELCO</t>
  </si>
  <si>
    <t>Navkar Corporation Ltd</t>
  </si>
  <si>
    <t>NAVKARCORP</t>
  </si>
  <si>
    <t>Gandhar Oil Refinery (INDIA) Ltd</t>
  </si>
  <si>
    <t>GANDHAR</t>
  </si>
  <si>
    <t>Pnb Gilts Ltd</t>
  </si>
  <si>
    <t>PNBGILTS</t>
  </si>
  <si>
    <t>Centum Electronics Ltd</t>
  </si>
  <si>
    <t>CENTUM</t>
  </si>
  <si>
    <t>Huhtamaki India Ltd</t>
  </si>
  <si>
    <t>HUHTAMAKI</t>
  </si>
  <si>
    <t>Barbeque-Nation Hospitality Ltd</t>
  </si>
  <si>
    <t>BARBEQUE</t>
  </si>
  <si>
    <t>Apcotex Industries Ltd</t>
  </si>
  <si>
    <t>APCOTEXIND</t>
  </si>
  <si>
    <t>Camlin Fine Sciences Ltd</t>
  </si>
  <si>
    <t>CAMLINFINE</t>
  </si>
  <si>
    <t>Paramount Communications Ltd</t>
  </si>
  <si>
    <t>PARACABLES</t>
  </si>
  <si>
    <t>Timex Group India Ltd</t>
  </si>
  <si>
    <t>TIMEX</t>
  </si>
  <si>
    <t>Expleo Solutions Ltd</t>
  </si>
  <si>
    <t>EXPLEOSOL</t>
  </si>
  <si>
    <t>Tinna Rubber and Infrastructure Ltd</t>
  </si>
  <si>
    <t>TINNARUBR</t>
  </si>
  <si>
    <t>ESAF Small Finance Bank Limited</t>
  </si>
  <si>
    <t>ESAFSFB</t>
  </si>
  <si>
    <t>Axiscades Technologies Ltd</t>
  </si>
  <si>
    <t>AXISCADES</t>
  </si>
  <si>
    <t>Sterling Tools Ltd</t>
  </si>
  <si>
    <t>STERTOOLS</t>
  </si>
  <si>
    <t>TAJ GVK Hotels and Resorts Ltd</t>
  </si>
  <si>
    <t>TAJGVK</t>
  </si>
  <si>
    <t>Ador Welding Ltd</t>
  </si>
  <si>
    <t>ADORWELD</t>
  </si>
  <si>
    <t>ECOS (India) Mobility &amp; Hospitality Ltd</t>
  </si>
  <si>
    <t>ECOSMOBLTY</t>
  </si>
  <si>
    <t>Windlas Biotech Ltd</t>
  </si>
  <si>
    <t>WINDLAS</t>
  </si>
  <si>
    <t>Hind Rectifiers Ltd</t>
  </si>
  <si>
    <t>HIRECT</t>
  </si>
  <si>
    <t>TechNVision Ventures Ltd</t>
  </si>
  <si>
    <t>TECHNVISN</t>
  </si>
  <si>
    <t>Divgi TorqTransfer Systems Ltd</t>
  </si>
  <si>
    <t>DIVGIITTS</t>
  </si>
  <si>
    <t>Kotak Gold Etf</t>
  </si>
  <si>
    <t>GOLD1</t>
  </si>
  <si>
    <t>Cropster Agro Ltd</t>
  </si>
  <si>
    <t>CROPSTER</t>
  </si>
  <si>
    <t>Food Distributors</t>
  </si>
  <si>
    <t>Dish TV India Ltd</t>
  </si>
  <si>
    <t>DISHTV</t>
  </si>
  <si>
    <t>Man Industries (India) Ltd</t>
  </si>
  <si>
    <t>MANINDS</t>
  </si>
  <si>
    <t>AGI Infra Ltd</t>
  </si>
  <si>
    <t>AGIIL</t>
  </si>
  <si>
    <t>Excel Industries Ltd</t>
  </si>
  <si>
    <t>EXCELINDUS</t>
  </si>
  <si>
    <t>Yasho Industries Ltd</t>
  </si>
  <si>
    <t>YASHO</t>
  </si>
  <si>
    <t>JITF Infralogistics Ltd</t>
  </si>
  <si>
    <t>JITFINFRA</t>
  </si>
  <si>
    <t>IKIO Lighting Ltd</t>
  </si>
  <si>
    <t>IKIO</t>
  </si>
  <si>
    <t>Tatva Chintan Pharma Chem Ltd</t>
  </si>
  <si>
    <t>TATVA</t>
  </si>
  <si>
    <t>Rupa &amp; Company Ltd</t>
  </si>
  <si>
    <t>RUPA</t>
  </si>
  <si>
    <t>Andrew Yule &amp; Co Ltd</t>
  </si>
  <si>
    <t>ANDREWYU</t>
  </si>
  <si>
    <t>Beta Drugs Ltd</t>
  </si>
  <si>
    <t>BETA</t>
  </si>
  <si>
    <t>DEE Development Engineers Ltd</t>
  </si>
  <si>
    <t>DEEDEV</t>
  </si>
  <si>
    <t>Mercury Ev-Tech Ltd</t>
  </si>
  <si>
    <t>MERCURYEV</t>
  </si>
  <si>
    <t>Cosmo First Ltd</t>
  </si>
  <si>
    <t>COSMOFIRST</t>
  </si>
  <si>
    <t>Suratwwala Business Group Ltd</t>
  </si>
  <si>
    <t>SBGLP</t>
  </si>
  <si>
    <t>Mufin Green Finance Ltd</t>
  </si>
  <si>
    <t>MUFIN</t>
  </si>
  <si>
    <t>D Link (India) Limited</t>
  </si>
  <si>
    <t>DLINKINDIA</t>
  </si>
  <si>
    <t>Alicon Castalloy Ltd</t>
  </si>
  <si>
    <t>ALICON</t>
  </si>
  <si>
    <t>Mukand Ltd</t>
  </si>
  <si>
    <t>MUKANDLTD</t>
  </si>
  <si>
    <t>Rama Steel Tubes Ltd</t>
  </si>
  <si>
    <t>RAMASTEEL</t>
  </si>
  <si>
    <t>Suyog Telematics Ltd</t>
  </si>
  <si>
    <t>SUYOG</t>
  </si>
  <si>
    <t>Gocl Corporation Ltd</t>
  </si>
  <si>
    <t>GOCLCORP</t>
  </si>
  <si>
    <t>HDFC Gold Exchange Traded Fund</t>
  </si>
  <si>
    <t>HDFCGOLD</t>
  </si>
  <si>
    <t>ICICI Prudential Gold ETF</t>
  </si>
  <si>
    <t>GOLDIETF</t>
  </si>
  <si>
    <t>Nippon India ETF Nifty Next 50 Junior BeES</t>
  </si>
  <si>
    <t>JUNIORBEES</t>
  </si>
  <si>
    <t>Syncom Formulations (India) Ltd</t>
  </si>
  <si>
    <t>SYNCOMF</t>
  </si>
  <si>
    <t>Cantabil Retail India Ltd</t>
  </si>
  <si>
    <t>CANTABIL</t>
  </si>
  <si>
    <t>BLS E-Services Ltd</t>
  </si>
  <si>
    <t>BLSE</t>
  </si>
  <si>
    <t>Omaxe Ltd</t>
  </si>
  <si>
    <t>OMAXE</t>
  </si>
  <si>
    <t>Madhya Bharat Agro Products Ltd</t>
  </si>
  <si>
    <t>MBAPL</t>
  </si>
  <si>
    <t>Kody Technolab Ltd</t>
  </si>
  <si>
    <t>KODYTECH</t>
  </si>
  <si>
    <t>Panama Petrochem Ltd</t>
  </si>
  <si>
    <t>PANAMAPET</t>
  </si>
  <si>
    <t>Andhra Paper Ltd</t>
  </si>
  <si>
    <t>ANDHRAPAP</t>
  </si>
  <si>
    <t>HIL Ltd</t>
  </si>
  <si>
    <t>HIL</t>
  </si>
  <si>
    <t>Uniparts India Ltd</t>
  </si>
  <si>
    <t>UNIPARTS</t>
  </si>
  <si>
    <t>Heranba Industries Ltd</t>
  </si>
  <si>
    <t>HERANBA</t>
  </si>
  <si>
    <t>Master Trust Ltd</t>
  </si>
  <si>
    <t>MASTERTR</t>
  </si>
  <si>
    <t>Oriental Aromatics Ltd</t>
  </si>
  <si>
    <t>OAL</t>
  </si>
  <si>
    <t>TIL Ltd</t>
  </si>
  <si>
    <t>TIL</t>
  </si>
  <si>
    <t>Elpro International Ltd</t>
  </si>
  <si>
    <t>ELPROINTL</t>
  </si>
  <si>
    <t>Orient Technologies Ltd</t>
  </si>
  <si>
    <t>ORIENTTECH</t>
  </si>
  <si>
    <t>Deccan Gold Mines Ltd</t>
  </si>
  <si>
    <t>DECNGOLD</t>
  </si>
  <si>
    <t>Abans Holdings Ltd</t>
  </si>
  <si>
    <t>AHL</t>
  </si>
  <si>
    <t>Windsor Machines Ltd</t>
  </si>
  <si>
    <t>WINDMACHIN</t>
  </si>
  <si>
    <t>Sirca Paints India Ltd</t>
  </si>
  <si>
    <t>SIRCA</t>
  </si>
  <si>
    <t>Talbros Automotive Components Ltd</t>
  </si>
  <si>
    <t>TALBROAUTO</t>
  </si>
  <si>
    <t>Vantage Knowledge Academy Ltd</t>
  </si>
  <si>
    <t>VKAL</t>
  </si>
  <si>
    <t>Jagran Prakashan Ltd</t>
  </si>
  <si>
    <t>JAGRAN</t>
  </si>
  <si>
    <t>Unicommerce eSolutions Ltd</t>
  </si>
  <si>
    <t>UNIECOM</t>
  </si>
  <si>
    <t>Wonder Electricals Ltd</t>
  </si>
  <si>
    <t>WEL</t>
  </si>
  <si>
    <t>Seshasayee Paper and Boards Ltd</t>
  </si>
  <si>
    <t>SESHAPAPER</t>
  </si>
  <si>
    <t>Salzer Electronics Ltd</t>
  </si>
  <si>
    <t>SALZERELEC</t>
  </si>
  <si>
    <t>Sangam (India) Ltd</t>
  </si>
  <si>
    <t>SANGAMIND</t>
  </si>
  <si>
    <t>Antony Waste Handling Cell Ltd</t>
  </si>
  <si>
    <t>AWHCL</t>
  </si>
  <si>
    <t>Hariom Pipe Industries Ltd</t>
  </si>
  <si>
    <t>HARIOMPIPE</t>
  </si>
  <si>
    <t>Veranda Learning Solutions Ltd</t>
  </si>
  <si>
    <t>VERANDA</t>
  </si>
  <si>
    <t>IFGL Refractories Ltd</t>
  </si>
  <si>
    <t>IFGLEXPOR</t>
  </si>
  <si>
    <t>GKW Ltd</t>
  </si>
  <si>
    <t>GKWLIMITED</t>
  </si>
  <si>
    <t>Praveg Ltd</t>
  </si>
  <si>
    <t>PRAVEG</t>
  </si>
  <si>
    <t>G M Breweries Ltd</t>
  </si>
  <si>
    <t>GMBREW</t>
  </si>
  <si>
    <t>Eco Recycling Ltd</t>
  </si>
  <si>
    <t>ECORECO</t>
  </si>
  <si>
    <t>Wheels India Ltd</t>
  </si>
  <si>
    <t>WHEELS</t>
  </si>
  <si>
    <t>Lotus Chocolate Company Ltd</t>
  </si>
  <si>
    <t>LOTUSCHO</t>
  </si>
  <si>
    <t>Fusion Finance Ltd</t>
  </si>
  <si>
    <t>FUSION</t>
  </si>
  <si>
    <t>Balmer Lawrie Investments Ltd</t>
  </si>
  <si>
    <t>BLIL</t>
  </si>
  <si>
    <t>GNA Axles Ltd</t>
  </si>
  <si>
    <t>GNA</t>
  </si>
  <si>
    <t>Sportking India Ltd</t>
  </si>
  <si>
    <t>SPORTKING</t>
  </si>
  <si>
    <t>Filatex India Ltd</t>
  </si>
  <si>
    <t>FILATEX</t>
  </si>
  <si>
    <t>Mangalore Chemicals and Fertilisers Ltd</t>
  </si>
  <si>
    <t>MANGCHEFER</t>
  </si>
  <si>
    <t>GPT Infraprojects Ltd</t>
  </si>
  <si>
    <t>GPTINFRA</t>
  </si>
  <si>
    <t>ASM Technologies Ltd</t>
  </si>
  <si>
    <t>ASMTEC</t>
  </si>
  <si>
    <t>Shriram Properties Ltd</t>
  </si>
  <si>
    <t>SHRIRAMPPS</t>
  </si>
  <si>
    <t>Danish Power Ltd</t>
  </si>
  <si>
    <t>DANISH</t>
  </si>
  <si>
    <t>Yatra Online Ltd</t>
  </si>
  <si>
    <t>YATRA</t>
  </si>
  <si>
    <t>Vardhman Holdings Ltd</t>
  </si>
  <si>
    <t>VHL</t>
  </si>
  <si>
    <t>GRP Ltd</t>
  </si>
  <si>
    <t>GRPLTD</t>
  </si>
  <si>
    <t>Ashika Credit Capital Ltd</t>
  </si>
  <si>
    <t>ASHIKA</t>
  </si>
  <si>
    <t>Sigachi Industries Ltd</t>
  </si>
  <si>
    <t>SIGACHI</t>
  </si>
  <si>
    <t>Dynacons Systems and Solutions Ltd</t>
  </si>
  <si>
    <t>DSSL</t>
  </si>
  <si>
    <t>Vimta Labs Ltd</t>
  </si>
  <si>
    <t>VIMTALABS</t>
  </si>
  <si>
    <t>Associated Alcohols &amp; Breweries Ltd</t>
  </si>
  <si>
    <t>ASALCBR</t>
  </si>
  <si>
    <t>Solex Energy Ltd</t>
  </si>
  <si>
    <t>SOLEX</t>
  </si>
  <si>
    <t>I G Petrochemicals Ltd</t>
  </si>
  <si>
    <t>IGPL</t>
  </si>
  <si>
    <t>Jyoti Resins and Adhesives Ltd</t>
  </si>
  <si>
    <t>JYOTIRES</t>
  </si>
  <si>
    <t>Sadhana Nitro Chem Ltd</t>
  </si>
  <si>
    <t>SADHNANIQ</t>
  </si>
  <si>
    <t>Satin Creditcare Network Ltd</t>
  </si>
  <si>
    <t>SATIN</t>
  </si>
  <si>
    <t>Renaissance Global Ltd</t>
  </si>
  <si>
    <t>RGL</t>
  </si>
  <si>
    <t>Chaman Lal Setia Exports Ltd</t>
  </si>
  <si>
    <t>CLSEL</t>
  </si>
  <si>
    <t>MSP Steel &amp; Power Ltd</t>
  </si>
  <si>
    <t>MSPL</t>
  </si>
  <si>
    <t>Borosil Scientific Ltd</t>
  </si>
  <si>
    <t>BOROSCI</t>
  </si>
  <si>
    <t>JG Chemicals Ltd</t>
  </si>
  <si>
    <t>JGCHEM</t>
  </si>
  <si>
    <t>VL E-Governance &amp; IT Solutions Ltd</t>
  </si>
  <si>
    <t>VLEGOV</t>
  </si>
  <si>
    <t>India Power Corporation Ltd</t>
  </si>
  <si>
    <t>DPSCLTD</t>
  </si>
  <si>
    <t>B L Kashyap and Sons Ltd</t>
  </si>
  <si>
    <t>BLKASHYAP</t>
  </si>
  <si>
    <t>Peninsula Land Ltd</t>
  </si>
  <si>
    <t>PENINLAND</t>
  </si>
  <si>
    <t>Kabra Extrusion Technik Ltd</t>
  </si>
  <si>
    <t>KABRAEXTRU</t>
  </si>
  <si>
    <t>Wealth First Portfolio Managers Ltd</t>
  </si>
  <si>
    <t>WEALTH</t>
  </si>
  <si>
    <t>GTPL Hathway Ltd</t>
  </si>
  <si>
    <t>GTPL</t>
  </si>
  <si>
    <t>Bajaj Steel Industries Ltd</t>
  </si>
  <si>
    <t>BAJAJST</t>
  </si>
  <si>
    <t>Monte Carlo Fashions Ltd</t>
  </si>
  <si>
    <t>MONTECARLO</t>
  </si>
  <si>
    <t>Dcm Shriram Industries Ltd</t>
  </si>
  <si>
    <t>DCMSRIND</t>
  </si>
  <si>
    <t>Udaipur Cement Works Ltd</t>
  </si>
  <si>
    <t>UDAICEMENT</t>
  </si>
  <si>
    <t>India Nippon Electricals Ltd</t>
  </si>
  <si>
    <t>INDNIPPON</t>
  </si>
  <si>
    <t>Advait Energy Transitions Ltd</t>
  </si>
  <si>
    <t>ADVAIT</t>
  </si>
  <si>
    <t>Electrical Components &amp; Equipment</t>
  </si>
  <si>
    <t>Swelect Energy Systems Ltd</t>
  </si>
  <si>
    <t>SWELECTES</t>
  </si>
  <si>
    <t>BCL Industries Ltd</t>
  </si>
  <si>
    <t>BCLIND</t>
  </si>
  <si>
    <t>Fedders Holding Ltd</t>
  </si>
  <si>
    <t>FEDDERSHOL</t>
  </si>
  <si>
    <t>Tribhovandas Bhimji Zaveri Ltd</t>
  </si>
  <si>
    <t>TBZ</t>
  </si>
  <si>
    <t>Amines and Plasticizers Ltd</t>
  </si>
  <si>
    <t>AMNPLST</t>
  </si>
  <si>
    <t>Paushak Ltd</t>
  </si>
  <si>
    <t>PAUSHAKLTD</t>
  </si>
  <si>
    <t>Brightcom Group Ltd</t>
  </si>
  <si>
    <t>BCG</t>
  </si>
  <si>
    <t>Bombay Super Hybrid Seeds Ltd</t>
  </si>
  <si>
    <t>BSHSL</t>
  </si>
  <si>
    <t>Hexa Tradex Ltd</t>
  </si>
  <si>
    <t>HEXATRADEX</t>
  </si>
  <si>
    <t>Trident Techlabs Ltd</t>
  </si>
  <si>
    <t>TECHLABS</t>
  </si>
  <si>
    <t>Kernex Microsystems (India) Ltd</t>
  </si>
  <si>
    <t>KERNEX</t>
  </si>
  <si>
    <t>NDR Auto Components Ltd</t>
  </si>
  <si>
    <t>NDRAUTO</t>
  </si>
  <si>
    <t>Jaiprakash Associates Ltd</t>
  </si>
  <si>
    <t>JPASSOCIAT</t>
  </si>
  <si>
    <t>Atul Auto Ltd</t>
  </si>
  <si>
    <t>ATULAUTO</t>
  </si>
  <si>
    <t>Three Wheelers</t>
  </si>
  <si>
    <t>Godavari Biorefineries Ltd</t>
  </si>
  <si>
    <t>GODAVARIB</t>
  </si>
  <si>
    <t>Panorama Studios International Ltd</t>
  </si>
  <si>
    <t>PANORAMA</t>
  </si>
  <si>
    <t>Irm Energy Ltd</t>
  </si>
  <si>
    <t>IRMENERGY</t>
  </si>
  <si>
    <t>Jagsonpal Pharmaceuticals Ltd</t>
  </si>
  <si>
    <t>JAGSNPHARM</t>
  </si>
  <si>
    <t>Agarwal Industrial Corporation Ltd</t>
  </si>
  <si>
    <t>AGARIND</t>
  </si>
  <si>
    <t>Reliance Industrial Infrastructure Ltd</t>
  </si>
  <si>
    <t>RIIL</t>
  </si>
  <si>
    <t>Bharat Wire Ropes Ltd</t>
  </si>
  <si>
    <t>BHARATWIRE</t>
  </si>
  <si>
    <t>Steelcast Ltd</t>
  </si>
  <si>
    <t>STEELCAS</t>
  </si>
  <si>
    <t>Vintage Coffee and Beverages Ltd</t>
  </si>
  <si>
    <t>VINCOFE</t>
  </si>
  <si>
    <t>Roto Pumps Ltd</t>
  </si>
  <si>
    <t>ROTO</t>
  </si>
  <si>
    <t>Mishtann Foods Ltd</t>
  </si>
  <si>
    <t>MISHTANN</t>
  </si>
  <si>
    <t>Suryoday Small Finance Bank Ltd</t>
  </si>
  <si>
    <t>SURYODAY</t>
  </si>
  <si>
    <t>Texmaco Infrastructure &amp; Holdings Ltd</t>
  </si>
  <si>
    <t>TEXINFRA</t>
  </si>
  <si>
    <t>SMC Global Securities Ltd</t>
  </si>
  <si>
    <t>SMCGLOBAL</t>
  </si>
  <si>
    <t>Rhetan TMT Ltd</t>
  </si>
  <si>
    <t>RHETAN</t>
  </si>
  <si>
    <t>Steel</t>
  </si>
  <si>
    <t>Kotak Nifty 50 ETF</t>
  </si>
  <si>
    <t>NIFTY1</t>
  </si>
  <si>
    <t>5Paisa Capital Ltd</t>
  </si>
  <si>
    <t>5PAISA</t>
  </si>
  <si>
    <t>Best Agrolife Ltd</t>
  </si>
  <si>
    <t>BESTAGRO</t>
  </si>
  <si>
    <t>Khazanchi Jewellers Ltd</t>
  </si>
  <si>
    <t>KHAZANCHI</t>
  </si>
  <si>
    <t>Apparel, Accessories &amp; Luxury Goods</t>
  </si>
  <si>
    <t>Southern Petrochemical Industries Corporation Ltd</t>
  </si>
  <si>
    <t>SPIC</t>
  </si>
  <si>
    <t>Essen Speciality Films Ltd</t>
  </si>
  <si>
    <t>ESFL</t>
  </si>
  <si>
    <t>ULTRAMARINE &amp; PIGMENTS Ltd</t>
  </si>
  <si>
    <t>ULTRAMAR</t>
  </si>
  <si>
    <t>Asian Energy Services Ltd</t>
  </si>
  <si>
    <t>ASIANENE</t>
  </si>
  <si>
    <t>Ramco Systems Ltd</t>
  </si>
  <si>
    <t>RAMCOSYS</t>
  </si>
  <si>
    <t>Madras Fertilizers Ltd</t>
  </si>
  <si>
    <t>MADRASFERT</t>
  </si>
  <si>
    <t>Zota Health Care Ltd</t>
  </si>
  <si>
    <t>ZOTA</t>
  </si>
  <si>
    <t>Dhunseri Ventures Ltd</t>
  </si>
  <si>
    <t>DVL</t>
  </si>
  <si>
    <t>3B Blackbio DX Ltd</t>
  </si>
  <si>
    <t>3BBLACKBIO</t>
  </si>
  <si>
    <t>Fertilizers &amp; Agricultural Chemicals</t>
  </si>
  <si>
    <t>Yuken India Ltd</t>
  </si>
  <si>
    <t>YUKEN</t>
  </si>
  <si>
    <t>Yamuna Syndicate Ltd</t>
  </si>
  <si>
    <t>YSL</t>
  </si>
  <si>
    <t>Bigbloc Construction Ltd</t>
  </si>
  <si>
    <t>BIGBLOC</t>
  </si>
  <si>
    <t>Forbes Precision Tools and Machine Parts Ltd</t>
  </si>
  <si>
    <t>TOTEM</t>
  </si>
  <si>
    <t>Dhunseri Investments Ltd</t>
  </si>
  <si>
    <t>DHUNINV</t>
  </si>
  <si>
    <t>Matrimony.Com Ltd</t>
  </si>
  <si>
    <t>MATRIMONY</t>
  </si>
  <si>
    <t>Capital India Finance Ltd</t>
  </si>
  <si>
    <t>CIFL</t>
  </si>
  <si>
    <t>Arihant Superstructures Ltd</t>
  </si>
  <si>
    <t>ARIHANTSUP</t>
  </si>
  <si>
    <t>Oriental Rail Infrastructure Ltd</t>
  </si>
  <si>
    <t>ORIRAIL</t>
  </si>
  <si>
    <t>Alldigi Tech Ltd</t>
  </si>
  <si>
    <t>ALLDIGI</t>
  </si>
  <si>
    <t>Shankara Building Products Ltd</t>
  </si>
  <si>
    <t>SHANKARA</t>
  </si>
  <si>
    <t>Butterfly Gandhimathi Appliances Ltd</t>
  </si>
  <si>
    <t>BUTTERFLY</t>
  </si>
  <si>
    <t>Jaykay Enterprises Ltd</t>
  </si>
  <si>
    <t>JAYKAY</t>
  </si>
  <si>
    <t>Allied Digital Services Ltd</t>
  </si>
  <si>
    <t>ADSL</t>
  </si>
  <si>
    <t>Hi-Tech Gears Ltd</t>
  </si>
  <si>
    <t>HITECHGEAR</t>
  </si>
  <si>
    <t>Arrow Greentech Ltd</t>
  </si>
  <si>
    <t>ARROWGREEN</t>
  </si>
  <si>
    <t>India Motor Parts &amp; Accessories Ltd</t>
  </si>
  <si>
    <t>IMPAL</t>
  </si>
  <si>
    <t>Gala Precision Engineering Ltd</t>
  </si>
  <si>
    <t>GALAPREC</t>
  </si>
  <si>
    <t>Kokuyo Camlin Ltd</t>
  </si>
  <si>
    <t>KOKUYOCMLN</t>
  </si>
  <si>
    <t>One Point One Solutions Ltd</t>
  </si>
  <si>
    <t>ONEPOINT</t>
  </si>
  <si>
    <t>Z F Steering Gear (India) Ltd</t>
  </si>
  <si>
    <t>ZFSTEERING</t>
  </si>
  <si>
    <t>Simplex Infrastructures Ltd</t>
  </si>
  <si>
    <t>SIMPLEXINF</t>
  </si>
  <si>
    <t>Remus Pharmaceuticals Ltd</t>
  </si>
  <si>
    <t>REMUS</t>
  </si>
  <si>
    <t>Kellton Tech Solutions Ltd</t>
  </si>
  <si>
    <t>KELLTONTEC</t>
  </si>
  <si>
    <t>Automobile Corp Of Goa Ltd</t>
  </si>
  <si>
    <t>ACGL</t>
  </si>
  <si>
    <t>Chemfab Alkalis Ltd</t>
  </si>
  <si>
    <t>CHEMFAB</t>
  </si>
  <si>
    <t>Likhitha Infrastructure Ltd</t>
  </si>
  <si>
    <t>LIKHITHA</t>
  </si>
  <si>
    <t>SPML Infra Ltd</t>
  </si>
  <si>
    <t>SPMLINFRA</t>
  </si>
  <si>
    <t>Century Enka Ltd</t>
  </si>
  <si>
    <t>CENTENKA</t>
  </si>
  <si>
    <t>Walchandnagar Industries Ltd</t>
  </si>
  <si>
    <t>WALCHANNAG</t>
  </si>
  <si>
    <t>Aurum Proptech Ltd</t>
  </si>
  <si>
    <t>AURUM</t>
  </si>
  <si>
    <t>Aym Syntex Ltd</t>
  </si>
  <si>
    <t>AYMSYNTEX</t>
  </si>
  <si>
    <t>Tourism Finance Corporation of India Ltd</t>
  </si>
  <si>
    <t>TFCILTD</t>
  </si>
  <si>
    <t>Vertoz Ltd</t>
  </si>
  <si>
    <t>VERTOZ</t>
  </si>
  <si>
    <t>Allcargo Gati Ltd</t>
  </si>
  <si>
    <t>ACLGATI</t>
  </si>
  <si>
    <t>Emkay Taps and Cutting Tools Ltd</t>
  </si>
  <si>
    <t>EMKAYTOOLS</t>
  </si>
  <si>
    <t>Eimco Elecon (India) Ltd</t>
  </si>
  <si>
    <t>EIMCOELECO</t>
  </si>
  <si>
    <t>Arman Financial Services Ltd</t>
  </si>
  <si>
    <t>ARMANFIN</t>
  </si>
  <si>
    <t>Asian Star Co Ltd</t>
  </si>
  <si>
    <t>ASTAR</t>
  </si>
  <si>
    <t>Ester Industries Ltd</t>
  </si>
  <si>
    <t>ESTER</t>
  </si>
  <si>
    <t>Om Infra Ltd</t>
  </si>
  <si>
    <t>OMINFRAL</t>
  </si>
  <si>
    <t>Kamdhenu Ltd</t>
  </si>
  <si>
    <t>KAMDHENU</t>
  </si>
  <si>
    <t>GPT Healthcare Ltd</t>
  </si>
  <si>
    <t>GPTHEALTH</t>
  </si>
  <si>
    <t>Pakka Limited</t>
  </si>
  <si>
    <t>PAKKA</t>
  </si>
  <si>
    <t>Signpost India Ltd</t>
  </si>
  <si>
    <t>SIGNPOST</t>
  </si>
  <si>
    <t>AMIC Forging Ltd</t>
  </si>
  <si>
    <t>AMIC</t>
  </si>
  <si>
    <t>Veefin Solutions Ltd</t>
  </si>
  <si>
    <t>VEEFIN</t>
  </si>
  <si>
    <t>Application Software</t>
  </si>
  <si>
    <t>Selan Exploration Technology Ltd</t>
  </si>
  <si>
    <t>SELAN</t>
  </si>
  <si>
    <t>Krishana Phoschem Ltd</t>
  </si>
  <si>
    <t>KRISHANA</t>
  </si>
  <si>
    <t>Kross Ltd</t>
  </si>
  <si>
    <t>KROSS</t>
  </si>
  <si>
    <t>Rane (Madras) Ltd</t>
  </si>
  <si>
    <t>RML</t>
  </si>
  <si>
    <t>Centrum Capital Ltd</t>
  </si>
  <si>
    <t>CENTRUM</t>
  </si>
  <si>
    <t>Capital Small Finance Bank Ltd</t>
  </si>
  <si>
    <t>CAPITALSFB</t>
  </si>
  <si>
    <t>Raj Rayon Industries Ltd</t>
  </si>
  <si>
    <t>RAJRILTD</t>
  </si>
  <si>
    <t>AFCOM Holdings Ltd</t>
  </si>
  <si>
    <t>AFCOM</t>
  </si>
  <si>
    <t>Air Freight &amp; Logistics</t>
  </si>
  <si>
    <t>VLS Finance Ltd</t>
  </si>
  <si>
    <t>VLSFINANCE</t>
  </si>
  <si>
    <t>Sahana System Ltd</t>
  </si>
  <si>
    <t>SAHANA</t>
  </si>
  <si>
    <t>Macpower CNC Machines Ltd</t>
  </si>
  <si>
    <t>MACPOWER</t>
  </si>
  <si>
    <t>Aaswa Trading and Exports Ltd</t>
  </si>
  <si>
    <t>TCC</t>
  </si>
  <si>
    <t>Real Estate Services</t>
  </si>
  <si>
    <t>Andhra Sugars Ltd</t>
  </si>
  <si>
    <t>ANDHRSUGAR</t>
  </si>
  <si>
    <t>Everest Industries Ltd</t>
  </si>
  <si>
    <t>EVERESTIND</t>
  </si>
  <si>
    <t>Spacenet Enterprises India Ltd</t>
  </si>
  <si>
    <t>SPCENET</t>
  </si>
  <si>
    <t>Crest Ventures Ltd</t>
  </si>
  <si>
    <t>CREST</t>
  </si>
  <si>
    <t>BMW Industries Ltd</t>
  </si>
  <si>
    <t>BMW</t>
  </si>
  <si>
    <t>Ratnaveer Precision Engineering Ltd</t>
  </si>
  <si>
    <t>RATNAVEER</t>
  </si>
  <si>
    <t>Bliss GVS Pharma Ltd</t>
  </si>
  <si>
    <t>BLISSGVS</t>
  </si>
  <si>
    <t>Ice Make Refrigeration Ltd</t>
  </si>
  <si>
    <t>ICEMAKE</t>
  </si>
  <si>
    <t>Subex Ltd</t>
  </si>
  <si>
    <t>SUBEXLTD</t>
  </si>
  <si>
    <t>Electrotherm (India) Ltd</t>
  </si>
  <si>
    <t>ELECTHERM</t>
  </si>
  <si>
    <t>Pudumjee Paper Products Ltd</t>
  </si>
  <si>
    <t>PDMJEPAPER</t>
  </si>
  <si>
    <t>Shree Digvijay Cement Co Ltd</t>
  </si>
  <si>
    <t>SHREDIGCEM</t>
  </si>
  <si>
    <t>Rishabh Instruments Ltd</t>
  </si>
  <si>
    <t>RISHABH</t>
  </si>
  <si>
    <t>KMC Speciality Hospitals (India) Ltd</t>
  </si>
  <si>
    <t>KMCSHIL</t>
  </si>
  <si>
    <t>Oswal Greentech Ltd</t>
  </si>
  <si>
    <t>OSWALGREEN</t>
  </si>
  <si>
    <t>Heubach Colorants India Ltd</t>
  </si>
  <si>
    <t>HEUBACHIND</t>
  </si>
  <si>
    <t>Mukka Proteins Ltd</t>
  </si>
  <si>
    <t>MUKKA</t>
  </si>
  <si>
    <t>Lincoln Pharmaceuticals Ltd</t>
  </si>
  <si>
    <t>LINCOLN</t>
  </si>
  <si>
    <t>Industrial and Prudential Investment Co Ltd</t>
  </si>
  <si>
    <t>INDPRUD</t>
  </si>
  <si>
    <t>Bajaj Healthcare Ltd</t>
  </si>
  <si>
    <t>BAJAJHCARE</t>
  </si>
  <si>
    <t>Radhika Jeweltech Ltd</t>
  </si>
  <si>
    <t>RADHIKAJWE</t>
  </si>
  <si>
    <t>Steel Exchange India Ltd</t>
  </si>
  <si>
    <t>STEELXIND</t>
  </si>
  <si>
    <t>Diffusion Engineers Ltd</t>
  </si>
  <si>
    <t>DIFFNKG</t>
  </si>
  <si>
    <t>Western Carriers (India) Ltd</t>
  </si>
  <si>
    <t>WCIL</t>
  </si>
  <si>
    <t>Creative Newtech Ltd</t>
  </si>
  <si>
    <t>CREATIVE</t>
  </si>
  <si>
    <t>Hardwyn India Ltd</t>
  </si>
  <si>
    <t>HARDWYN</t>
  </si>
  <si>
    <t>Building Products - Glass</t>
  </si>
  <si>
    <t>Indo Amines Ltd</t>
  </si>
  <si>
    <t>INDOAMIN</t>
  </si>
  <si>
    <t>Zee Media Corporation Ltd</t>
  </si>
  <si>
    <t>ZEEMEDIA</t>
  </si>
  <si>
    <t>Sandesh Ltd</t>
  </si>
  <si>
    <t>SANDESH</t>
  </si>
  <si>
    <t>Finkurve Financial Services Ltd</t>
  </si>
  <si>
    <t>FINKURVE</t>
  </si>
  <si>
    <t>AVT Natural Products Ltd</t>
  </si>
  <si>
    <t>AVTNPL</t>
  </si>
  <si>
    <t>SAR Televenture Ltd</t>
  </si>
  <si>
    <t>SARTELE</t>
  </si>
  <si>
    <t>Cellecor Gadgets Ltd</t>
  </si>
  <si>
    <t>CELLECOR</t>
  </si>
  <si>
    <t>Punjab Chemicals and Crop Protection Ltd</t>
  </si>
  <si>
    <t>PUNJABCHEM</t>
  </si>
  <si>
    <t>GRM Overseas Ltd</t>
  </si>
  <si>
    <t>GRMOVER</t>
  </si>
  <si>
    <t>Sat Industries Ltd</t>
  </si>
  <si>
    <t>SATINDLTD</t>
  </si>
  <si>
    <t>Fratelli Vineyards Ltd</t>
  </si>
  <si>
    <t>FRATELLI</t>
  </si>
  <si>
    <t>Vascon Engineers Ltd</t>
  </si>
  <si>
    <t>VASCONEQ</t>
  </si>
  <si>
    <t>Beekay Steel Industries Ltd</t>
  </si>
  <si>
    <t>BEEKAY</t>
  </si>
  <si>
    <t>Cosmic CRF Ltd</t>
  </si>
  <si>
    <t>COSMICCRF</t>
  </si>
  <si>
    <t>Vilas Transcore Ltd</t>
  </si>
  <si>
    <t>VILAS</t>
  </si>
  <si>
    <t>Xchanging Solutions Ltd</t>
  </si>
  <si>
    <t>XCHANGING</t>
  </si>
  <si>
    <t>Prakash Pipes Ltd</t>
  </si>
  <si>
    <t>PPL</t>
  </si>
  <si>
    <t>Kirloskar Electric Company Ltd</t>
  </si>
  <si>
    <t>KECL</t>
  </si>
  <si>
    <t>Rico Auto Industries Ltd</t>
  </si>
  <si>
    <t>RICOAUTO</t>
  </si>
  <si>
    <t>Tuticorin Alkali Chemicals and Fertilizers Ltd</t>
  </si>
  <si>
    <t>TUTIALKA</t>
  </si>
  <si>
    <t>Sree Rayalaseema Hi-Strength Hypo Ltd</t>
  </si>
  <si>
    <t>SRHHYPOLTD</t>
  </si>
  <si>
    <t>Saurashtra Cement Ltd</t>
  </si>
  <si>
    <t>SAURASHCEM</t>
  </si>
  <si>
    <t>Ksolves India Ltd</t>
  </si>
  <si>
    <t>KSOLVES</t>
  </si>
  <si>
    <t>TGV SRAAC Ltd</t>
  </si>
  <si>
    <t>TGVSL</t>
  </si>
  <si>
    <t>Avadh Sugar &amp; Energy Ltd</t>
  </si>
  <si>
    <t>AVADHSUGAR</t>
  </si>
  <si>
    <t>Shiva Cement Ltd</t>
  </si>
  <si>
    <t>SHIVACEM</t>
  </si>
  <si>
    <t>Kothari Petrochemicals Ltd</t>
  </si>
  <si>
    <t>KOTHARIPET</t>
  </si>
  <si>
    <t>Tamilnadu Newsprint &amp; Papers Ltd</t>
  </si>
  <si>
    <t>TNPL</t>
  </si>
  <si>
    <t>Snowman Logistics Ltd</t>
  </si>
  <si>
    <t>SNOWMAN</t>
  </si>
  <si>
    <t>PNGS Gargi Fashion Jewellery Ltd</t>
  </si>
  <si>
    <t>GARGI</t>
  </si>
  <si>
    <t>Apparel Retail</t>
  </si>
  <si>
    <t>CFF Fluid Control Ltd</t>
  </si>
  <si>
    <t>CFF</t>
  </si>
  <si>
    <t>Aerospace &amp; Defense</t>
  </si>
  <si>
    <t>Last Mile Enterprises Ltd</t>
  </si>
  <si>
    <t>LASTMILE</t>
  </si>
  <si>
    <t>HLV Ltd</t>
  </si>
  <si>
    <t>HLVLTD</t>
  </si>
  <si>
    <t>Popular Vehicles and Services Ltd</t>
  </si>
  <si>
    <t>PVSL</t>
  </si>
  <si>
    <t>Dwarikesh Sugar Industries Ltd</t>
  </si>
  <si>
    <t>DWARKESH</t>
  </si>
  <si>
    <t>TV Today Network Limited</t>
  </si>
  <si>
    <t>TVTODAY</t>
  </si>
  <si>
    <t>Wardwizard Innovations &amp; Mobility Ltd</t>
  </si>
  <si>
    <t>WARDINMOBI</t>
  </si>
  <si>
    <t>GIC Housing Finance Ltd</t>
  </si>
  <si>
    <t>GICHSGFIN</t>
  </si>
  <si>
    <t>Gulshan Polyols Ltd</t>
  </si>
  <si>
    <t>GULPOLY</t>
  </si>
  <si>
    <t>Enkei Wheels (India) Ltd</t>
  </si>
  <si>
    <t>ENKEIWHEL</t>
  </si>
  <si>
    <t>Control Print Ltd</t>
  </si>
  <si>
    <t>CONTROLPR</t>
  </si>
  <si>
    <t>Ritco Logistics Ltd</t>
  </si>
  <si>
    <t>RITCO</t>
  </si>
  <si>
    <t>Kuantum Papers Ltd</t>
  </si>
  <si>
    <t>KUANTUM</t>
  </si>
  <si>
    <t>Dhampur Sugar Mills Ltd</t>
  </si>
  <si>
    <t>DHAMPURSUG</t>
  </si>
  <si>
    <t>Ngl Fine Chem Ltd</t>
  </si>
  <si>
    <t>NGLFINE</t>
  </si>
  <si>
    <t>Hazoor Multi Projects Ltd</t>
  </si>
  <si>
    <t>HAZOOR</t>
  </si>
  <si>
    <t>Saint-Gobain Sekurit India Ltd</t>
  </si>
  <si>
    <t>SAINTGOBAIN</t>
  </si>
  <si>
    <t>GFL Ltd</t>
  </si>
  <si>
    <t>GFLLIMITED</t>
  </si>
  <si>
    <t>Credo Brands Marketing Ltd</t>
  </si>
  <si>
    <t>MUFTI</t>
  </si>
  <si>
    <t>Men's Clothing</t>
  </si>
  <si>
    <t>Manoj Vaibhav Gems N Jewellers Ltd</t>
  </si>
  <si>
    <t>MVGJL</t>
  </si>
  <si>
    <t>Concord Control Systems Ltd</t>
  </si>
  <si>
    <t>CNCRD</t>
  </si>
  <si>
    <t>New Delhi Television Ltd</t>
  </si>
  <si>
    <t>NDTV</t>
  </si>
  <si>
    <t>Investment Trust of India Ltd</t>
  </si>
  <si>
    <t>THEINVEST</t>
  </si>
  <si>
    <t>IST Ltd</t>
  </si>
  <si>
    <t>ISTLTD</t>
  </si>
  <si>
    <t>Sunshine Capital Ltd</t>
  </si>
  <si>
    <t>SCL</t>
  </si>
  <si>
    <t>Uttam Sugar Mills Ltd</t>
  </si>
  <si>
    <t>UTTAMSUGAR</t>
  </si>
  <si>
    <t>Fairchem Organics Ltd</t>
  </si>
  <si>
    <t>FAIRCHEMOR</t>
  </si>
  <si>
    <t>R K Swamy Ltd</t>
  </si>
  <si>
    <t>RKSWAMY</t>
  </si>
  <si>
    <t>Indo Thai Securities Ltd</t>
  </si>
  <si>
    <t>INDOTHAI</t>
  </si>
  <si>
    <t>Spright Agro Ltd</t>
  </si>
  <si>
    <t>SPRIGHT</t>
  </si>
  <si>
    <t>Manali Petrochemicals Ltd</t>
  </si>
  <si>
    <t>MANALIPETC</t>
  </si>
  <si>
    <t>Benares Hotels Ltd</t>
  </si>
  <si>
    <t>BENARAS</t>
  </si>
  <si>
    <t>Infobeans Technologies Ltd</t>
  </si>
  <si>
    <t>INFOBEAN</t>
  </si>
  <si>
    <t>City Pulse Multiventures Ltd</t>
  </si>
  <si>
    <t>CPML</t>
  </si>
  <si>
    <t>Movies &amp; Entertainment</t>
  </si>
  <si>
    <t>Arihant Capital Markets Ltd</t>
  </si>
  <si>
    <t>ARIHANTCAP</t>
  </si>
  <si>
    <t>Max India Ltd</t>
  </si>
  <si>
    <t>MAXIND</t>
  </si>
  <si>
    <t>Mafatlal Industries Ltd</t>
  </si>
  <si>
    <t>MAFATIND</t>
  </si>
  <si>
    <t>K&amp;R Rail Engineering Ltd</t>
  </si>
  <si>
    <t>KRRAIL</t>
  </si>
  <si>
    <t>Jagatjit Industries Ltd</t>
  </si>
  <si>
    <t>JAGAJITIND</t>
  </si>
  <si>
    <t>NINtec Systems Ltd</t>
  </si>
  <si>
    <t>NINSYS</t>
  </si>
  <si>
    <t>Sika Interplant Systems Ltd</t>
  </si>
  <si>
    <t>SIKA</t>
  </si>
  <si>
    <t>Bharat Parenterals Ltd</t>
  </si>
  <si>
    <t>BPLPHARMA</t>
  </si>
  <si>
    <t>Taneja Aerospace and Aviation Ltd</t>
  </si>
  <si>
    <t>TANAA</t>
  </si>
  <si>
    <t>Munjal Auto Industries Ltd</t>
  </si>
  <si>
    <t>MUNJALAU</t>
  </si>
  <si>
    <t>Jindal Poly Investment and Finance Company Ltd</t>
  </si>
  <si>
    <t>JPOLYINVST</t>
  </si>
  <si>
    <t>Indo Rama Synthetics (India) Ltd</t>
  </si>
  <si>
    <t>INDORAMA</t>
  </si>
  <si>
    <t>Uniphos Enterprises Ltd</t>
  </si>
  <si>
    <t>UNIENTER</t>
  </si>
  <si>
    <t>NACL Industries Ltd</t>
  </si>
  <si>
    <t>NACLIND</t>
  </si>
  <si>
    <t>V-Marc India Ltd</t>
  </si>
  <si>
    <t>VMARCIND</t>
  </si>
  <si>
    <t>Algoquant Fintech Ltd</t>
  </si>
  <si>
    <t>AQFINTECH</t>
  </si>
  <si>
    <t>Sudarshan Pharma Industries Ltd</t>
  </si>
  <si>
    <t>SUDARSHAN</t>
  </si>
  <si>
    <t>Automotive Stampings and Assemblies Ltd</t>
  </si>
  <si>
    <t>ASAL</t>
  </si>
  <si>
    <t>Kopran Ltd</t>
  </si>
  <si>
    <t>KOPRAN</t>
  </si>
  <si>
    <t>Australian Premium Solar (India) Ltd</t>
  </si>
  <si>
    <t>APS</t>
  </si>
  <si>
    <t>Photovoltaic Solar Systems &amp; Equipment</t>
  </si>
  <si>
    <t>Industry</t>
  </si>
  <si>
    <t>Oil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</si>
  <si>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</si>
  <si>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</si>
  <si>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</si>
  <si>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</si>
  <si>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</si>
  <si>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Healthcare</t>
  </si>
  <si>
    <t>Power</t>
  </si>
  <si>
    <t>Automobile and Auto Components</t>
  </si>
  <si>
    <t>Metals &amp; Mining</t>
  </si>
  <si>
    <t>Construction Materials</t>
  </si>
  <si>
    <t>Consumer Durables</t>
  </si>
  <si>
    <t>Services</t>
  </si>
  <si>
    <t>Capital Goods</t>
  </si>
  <si>
    <t>Consumer Services</t>
  </si>
  <si>
    <t>Realty</t>
  </si>
  <si>
    <t>Chemicals</t>
  </si>
  <si>
    <t>-</t>
  </si>
  <si>
    <t>Diversified</t>
  </si>
  <si>
    <t>Media Entertainment &amp; Publication</t>
  </si>
  <si>
    <t>Forest Materials</t>
  </si>
  <si>
    <t>Utilities</t>
  </si>
  <si>
    <t>1Y Return vs Nifty Z-Score</t>
  </si>
  <si>
    <t>1M Return vs Nifty Z-Score</t>
  </si>
  <si>
    <t>6M Return vs Nifty Z-Score</t>
  </si>
  <si>
    <t>1W Return vs Nifty Z-Score</t>
  </si>
  <si>
    <t>20D EMA</t>
  </si>
  <si>
    <t>% Price above 20 EMA</t>
  </si>
  <si>
    <t>% Price above 50 EMA</t>
  </si>
  <si>
    <t>% Price above 200 EMA</t>
  </si>
  <si>
    <t>Day Low</t>
  </si>
  <si>
    <t>Day High</t>
  </si>
  <si>
    <t>Current Week Low</t>
  </si>
  <si>
    <t>Current Week High</t>
  </si>
  <si>
    <t>Current Month Low</t>
  </si>
  <si>
    <t>Current Month High</t>
  </si>
  <si>
    <t>% Away From Day Low</t>
  </si>
  <si>
    <t>% Away From Day High</t>
  </si>
  <si>
    <t>% Away From Current Week Low</t>
  </si>
  <si>
    <t>% Away From Current Week High</t>
  </si>
  <si>
    <t>% Away From Current Month Low</t>
  </si>
  <si>
    <t>% Away From Current Month High</t>
  </si>
  <si>
    <t>Uptrend</t>
  </si>
  <si>
    <t>Relative Strength Sector Index</t>
  </si>
  <si>
    <t>Relative Strength Sector Index - Zone</t>
  </si>
  <si>
    <t>Rate of Change</t>
  </si>
  <si>
    <t>Rate of Change - Zone</t>
  </si>
  <si>
    <t>Negative</t>
  </si>
  <si>
    <t>Positive</t>
  </si>
  <si>
    <t>Neutral</t>
  </si>
  <si>
    <t>Sharpe Ratio Z-Score</t>
  </si>
  <si>
    <t>Score</t>
  </si>
  <si>
    <t>Rank 1Y</t>
  </si>
  <si>
    <t>Rank 6M</t>
  </si>
  <si>
    <t>Rank Sharpe</t>
  </si>
  <si>
    <t>Avg</t>
  </si>
  <si>
    <t>Count</t>
  </si>
  <si>
    <t>1W Out-Performance</t>
  </si>
  <si>
    <t>1M Out-Performance</t>
  </si>
  <si>
    <t>RSI</t>
  </si>
  <si>
    <t>% Price above 20D EMA</t>
  </si>
  <si>
    <t>Rank</t>
  </si>
  <si>
    <t xml:space="preserve">Score 2 </t>
  </si>
  <si>
    <t>Rank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</si>
</sst>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A32CA5-F50A-40E3-A90E-E9F7852CCA88}" name="Table3" displayName="Table3" ref="A1:Z126" totalsRowShown="0">
  <autoFilter ref="A1:Z126" xr:uid="{82A32CA5-F50A-40E3-A90E-E9F7852CCA88}"/>
  <sortState xmlns:xlrd2="http://schemas.microsoft.com/office/spreadsheetml/2017/richdata2" ref="A2:Z126">
    <sortCondition ref="Z1:Z126"/>
  </sortState>
  <tableColumns count="26">
    <tableColumn id="1" xr3:uid="{F5FB0DBA-60F7-498B-A637-79F8C13C3C0F}" name="Sub-Sector"/>
    <tableColumn id="2" xr3:uid="{67F0181D-A920-44E3-9ED8-A3D31DDD8E5A}" name="Count" dataDxfId="48">
      <calculatedColumnFormula>COUNTIFS(Table2[Sub-Sector],Table3[[#This Row],[Sub-Sector]])</calculatedColumnFormula>
    </tableColumn>
    <tableColumn id="3" xr3:uid="{E67C580C-4EA0-4FD6-94D3-66A4FD33C7EE}" name="Uptrend" dataDxfId="47">
      <calculatedColumnFormula>COUNTIFS(Table2[Sub-Sector],Table3[[#This Row],[Sub-Sector]],Table2[Uptrend],"Uptrend")/Table3[[#This Row],[Count]]</calculatedColumnFormula>
    </tableColumn>
    <tableColumn id="4" xr3:uid="{7BDA7E9E-36D4-40BF-BBBF-500A59FF8788}" name="1W Out-Performance" dataDxfId="46">
      <calculatedColumnFormula>COUNTIFS(Table2[Sub-Sector],Table3[[#This Row],[Sub-Sector]],Table2[1W Return vs Nifty],"&gt;=5")/Table3[[#This Row],[Count]]</calculatedColumnFormula>
    </tableColumn>
    <tableColumn id="5" xr3:uid="{A7BE4FFF-6651-46C0-B3EE-8C14B98DF170}" name="1M Out-Performance" dataDxfId="45">
      <calculatedColumnFormula>COUNTIFS(Table2[Sub-Sector],Table3[[#This Row],[Sub-Sector]],Table2[1M Return vs Nifty],"&gt;=5")/Table3[[#This Row],[Count]]</calculatedColumnFormula>
    </tableColumn>
    <tableColumn id="6" xr3:uid="{FF865F95-E048-40D9-84B2-77C4DB6FC5D3}" name="6M Return vs Nifty" dataDxfId="44">
      <calculatedColumnFormula>COUNTIFS(Table2[Sub-Sector],Table3[[#This Row],[Sub-Sector]],Table2[6M Return vs Nifty],"&gt;=10")/Table3[[#This Row],[Count]]</calculatedColumnFormula>
    </tableColumn>
    <tableColumn id="7" xr3:uid="{1CDAF0E8-5E7B-4F4D-B782-0F747D8D3EC2}" name="1Y Return vs Nifty" dataDxfId="43">
      <calculatedColumnFormula>COUNTIFS(Table2[Sub-Sector],Table3[[#This Row],[Sub-Sector]],Table2[1Y Return vs Nifty],"&gt;=10")/Table3[[#This Row],[Count]]</calculatedColumnFormula>
    </tableColumn>
    <tableColumn id="8" xr3:uid="{37D0C09A-9122-4435-8EEF-604009340D82}" name="RSI" dataDxfId="42">
      <calculatedColumnFormula>COUNTIFS(Table2[Sub-Sector],Table3[[#This Row],[Sub-Sector]],Table2[RSI Exponential â€“ 14D],"&gt;=50")/Table3[[#This Row],[Count]]</calculatedColumnFormula>
    </tableColumn>
    <tableColumn id="9" xr3:uid="{5287BE65-2ABB-4C6C-84B6-E771B5E5E917}" name="Relative Volume" dataDxfId="41">
      <calculatedColumnFormula>COUNTIFS(Table2[Sub-Sector],Table3[[#This Row],[Sub-Sector]],Table2[Relative Volume],"&gt;=1")/Table3[[#This Row],[Count]]</calculatedColumnFormula>
    </tableColumn>
    <tableColumn id="10" xr3:uid="{93834E4A-CC0A-4D44-B60C-4C089EA242D8}" name="% Away From Day Low" dataDxfId="40">
      <calculatedColumnFormula>COUNTIFS(Table2[Sub-Sector],Table3[[#This Row],[Sub-Sector]],Table2[% Away From Day Low],"&gt;=0.05")/Table3[[#This Row],[Count]]</calculatedColumnFormula>
    </tableColumn>
    <tableColumn id="11" xr3:uid="{9BD69169-FBE3-4C54-A8CD-1A51AFFAF2E9}" name="% Away From Day High" dataDxfId="39">
      <calculatedColumnFormula>COUNTIFS(Table2[Sub-Sector],Table3[[#This Row],[Sub-Sector]],Table2[% Away From Day High],"&lt;=0.05")/Table3[[#This Row],[Count]]</calculatedColumnFormula>
    </tableColumn>
    <tableColumn id="12" xr3:uid="{CD3D3919-3158-4C2D-B600-53E2DA422ADD}" name="% Away From Current Week Low" dataDxfId="38">
      <calculatedColumnFormula>COUNTIFS(Table2[Sub-Sector],Table3[[#This Row],[Sub-Sector]],Table2[% Away From Current Week Low],"&gt;=0.05")/Table3[[#This Row],[Count]]</calculatedColumnFormula>
    </tableColumn>
    <tableColumn id="13" xr3:uid="{DA32198B-F1DF-454D-A4BF-E32ADF2B24EA}" name="% Away From Current Week High" dataDxfId="37">
      <calculatedColumnFormula>COUNTIFS(Table2[Sub-Sector],Table3[[#This Row],[Sub-Sector]],Table2[% Away From Current Week High],"&lt;=0.05")/Table3[[#This Row],[Count]]</calculatedColumnFormula>
    </tableColumn>
    <tableColumn id="14" xr3:uid="{86798F85-81F5-4E6D-883C-894B2E1CBE82}" name="% Away From Current Month Low" dataDxfId="36">
      <calculatedColumnFormula>COUNTIFS(Table2[Sub-Sector],Table3[[#This Row],[Sub-Sector]],Table2[% Away From Current Month Low],"&gt;=0.05")/Table3[[#This Row],[Count]]</calculatedColumnFormula>
    </tableColumn>
    <tableColumn id="15" xr3:uid="{F708DF00-558D-444F-A13A-EC2EE6690E59}" name="% Away From Current Month High" dataDxfId="35">
      <calculatedColumnFormula>COUNTIFS(Table2[Sub-Sector],Table3[[#This Row],[Sub-Sector]],Table2[% Away From Current Month High],"&lt;=0.05")/Table3[[#This Row],[Count]]</calculatedColumnFormula>
    </tableColumn>
    <tableColumn id="16" xr3:uid="{9821C751-A4C3-4DA6-B193-F377DF7DDC1F}" name="% Away From 52W High" dataDxfId="34">
      <calculatedColumnFormula>COUNTIFS(Table2[Sub-Sector],Table3[[#This Row],[Sub-Sector]],Table2[% Away From 52W High],"&lt;=10")/Table3[[#This Row],[Count]]</calculatedColumnFormula>
    </tableColumn>
    <tableColumn id="17" xr3:uid="{5DDF030D-F9BF-4444-85B1-50978628A55E}" name="% Away From 52W Low" dataDxfId="33">
      <calculatedColumnFormula>COUNTIFS(Table2[Sub-Sector],Table3[[#This Row],[Sub-Sector]],Table2[% Away From 52W Low],"&gt;=10")/Table3[[#This Row],[Count]]</calculatedColumnFormula>
    </tableColumn>
    <tableColumn id="18" xr3:uid="{A4E42FB6-A9BF-4A89-89B5-3586FEC1708D}" name="% Price above 20D EMA" dataDxfId="32">
      <calculatedColumnFormula>COUNTIFS(Table2[Sub-Sector],Table3[[#This Row],[Sub-Sector]],Table2[% Price above 20 EMA],"&gt;=0")/Table3[[#This Row],[Count]]</calculatedColumnFormula>
    </tableColumn>
    <tableColumn id="19" xr3:uid="{F5A0CB54-69BC-47B8-B35B-F9FD1EE8FF17}" name="% Price above 50 EMA" dataDxfId="31">
      <calculatedColumnFormula>COUNTIFS(Table2[Sub-Sector],Table3[[#This Row],[Sub-Sector]],Table2[% Price above 50 EMA],"&gt;=0")/Table3[[#This Row],[Count]]</calculatedColumnFormula>
    </tableColumn>
    <tableColumn id="20" xr3:uid="{C971255F-E78C-4FB1-8B0C-63AC26827C17}" name="% Price above 200 EMA" dataDxfId="30">
      <calculatedColumnFormula>COUNTIFS(Table2[Sub-Sector],Table3[[#This Row],[Sub-Sector]],Table2[% Price above 200 EMA],"&gt;=0")/Table3[[#This Row],[Count]]</calculatedColumnFormula>
    </tableColumn>
    <tableColumn id="21" xr3:uid="{6D94F358-3ADB-42E2-9650-A22FAED2EEC2}" name="Rate of Change - Zone" dataDxfId="29">
      <calculatedColumnFormula>COUNTIFS(Table2[Sub-Sector],Table3[[#This Row],[Sub-Sector]],Table2[Rate of Change - Zone],"Positive")/Table3[[#This Row],[Count]]</calculatedColumnFormula>
    </tableColumn>
    <tableColumn id="22" xr3:uid="{D8BF7E00-03AF-4676-8601-F82134D72048}" name="Sharpe Ratio" dataDxfId="28">
      <calculatedColumnFormula>COUNTIFS(Table2[Sub-Sector],Table3[[#This Row],[Sub-Sector]],Table2[Sharpe Ratio],"&gt;=0.10")/Table3[[#This Row],[Count]]</calculatedColumnFormula>
    </tableColumn>
    <tableColumn id="23" xr3:uid="{943BC593-9C6D-4C39-9E03-047857D2A016}" name="Score" dataDxfId="27">
      <calculatedColumnFormula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calculatedColumnFormula>
    </tableColumn>
    <tableColumn id="24" xr3:uid="{20967F89-22A2-42B9-9496-A7768CC8850E}" name="Rank" dataDxfId="26">
      <calculatedColumnFormula>_xlfn.RANK.AVG(Table3[[#This Row],[Score]],Table3[Score],1)</calculatedColumnFormula>
    </tableColumn>
    <tableColumn id="25" xr3:uid="{D5BE7429-727A-44F9-A856-AC4AFB06CD98}" name="Score 2 " dataDxfId="25">
      <calculatedColumnFormula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calculatedColumnFormula>
    </tableColumn>
    <tableColumn id="26" xr3:uid="{7DBDD488-4604-4063-9010-8C0C0A596C51}" name="Rank 2" dataDxfId="24">
      <calculatedColumnFormula>_xlfn.RANK.AVG(Table3[[#This Row],[Score 2 ]],Table3[[Score 2 ]],1)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FCF11-11D0-4245-B1B5-6EFC38E66F43}" name="Table2" displayName="Table2" ref="A1:AV738" totalsRowShown="0">
  <autoFilter ref="A1:AV738" xr:uid="{E25FCF11-11D0-4245-B1B5-6EFC38E66F43}">
    <filterColumn colId="34">
      <customFilters>
        <customFilter operator="lessThanOrEqual" val="20"/>
      </customFilters>
    </filterColumn>
    <filterColumn colId="36">
      <filters>
        <filter val="Uptrend"/>
      </filters>
    </filterColumn>
  </autoFilter>
  <sortState xmlns:xlrd2="http://schemas.microsoft.com/office/spreadsheetml/2017/richdata2" ref="A2:AV738">
    <sortCondition ref="AV1:AV738"/>
  </sortState>
  <tableColumns count="48">
    <tableColumn id="1" xr3:uid="{F7139E0B-36DC-46F4-9B69-4A9A103B0CE3}" name="Name"/>
    <tableColumn id="2" xr3:uid="{88098FC5-E15E-42FE-87CB-734081439659}" name="Ticker"/>
    <tableColumn id="3" xr3:uid="{DA812452-AEC7-43F7-8A50-FF652477D1EE}" name="Industry"/>
    <tableColumn id="4" xr3:uid="{04FFBA5A-B9EB-4EE9-A7C0-F6D2EA92A822}" name="Sub-Sector"/>
    <tableColumn id="5" xr3:uid="{8BDC4E66-6CAF-40D0-A9BB-4FE24666DA84}" name="Market Cap"/>
    <tableColumn id="6" xr3:uid="{2DB436BE-EAC6-4723-B67A-7B8F36914139}" name="Close Price"/>
    <tableColumn id="7" xr3:uid="{CA524F8E-40BE-481C-A6C5-876A2F5B2D24}" name="1Y Return vs Nifty"/>
    <tableColumn id="18" xr3:uid="{EF8C0284-7489-4600-B0AA-E3BF16B33DA6}" name="1Y Return vs Nifty Z-Score" dataDxfId="23">
      <calculatedColumnFormula>(Table2[[#This Row],[1Y Return vs Nifty]]-AVERAGE(Table2[1Y Return vs Nifty]))/_xlfn.STDEV.P(Table2[1Y Return vs Nifty])</calculatedColumnFormula>
    </tableColumn>
    <tableColumn id="8" xr3:uid="{259DB507-913A-4A7A-8879-DC3738F638B0}" name="1M Return vs Nifty"/>
    <tableColumn id="19" xr3:uid="{5C339532-3176-4FBC-B850-02F483CE4E01}" name="1M Return vs Nifty Z-Score" dataDxfId="22">
      <calculatedColumnFormula>(Table2[[#This Row],[1M Return vs Nifty]]-AVERAGE(Table2[1M Return vs Nifty]))/_xlfn.STDEV.P(Table2[1M Return vs Nifty])</calculatedColumnFormula>
    </tableColumn>
    <tableColumn id="9" xr3:uid="{0F9A2DB4-FE67-490D-ADBA-2171A35986C0}" name="6M Return vs Nifty"/>
    <tableColumn id="20" xr3:uid="{897AEB19-C788-452D-8F71-B055D68DE81C}" name="6M Return vs Nifty Z-Score" dataDxfId="21">
      <calculatedColumnFormula>(Table2[[#This Row],[6M Return vs Nifty]]-AVERAGE(Table2[6M Return vs Nifty]))/_xlfn.STDEV.P(Table2[6M Return vs Nifty])</calculatedColumnFormula>
    </tableColumn>
    <tableColumn id="10" xr3:uid="{3B719969-5247-46C6-AA15-90B4726BFE74}" name="1W Return vs Nifty"/>
    <tableColumn id="22" xr3:uid="{91668FD9-6178-4201-B3D1-5F27C2A46F97}" name="1W Return vs Nifty Z-Score" dataDxfId="20">
      <calculatedColumnFormula>(Table2[[#This Row],[1W Return vs Nifty]]-AVERAGE(Table2[1W Return vs Nifty]))/_xlfn.STDEV.P(Table2[1W Return vs Nifty])</calculatedColumnFormula>
    </tableColumn>
    <tableColumn id="21" xr3:uid="{65DB5240-A361-424F-8BEC-59AE68653EBB}" name="20D EMA" dataDxfId="19"/>
    <tableColumn id="11" xr3:uid="{9811061E-B43A-4AC1-8F20-08AF0EB5784F}" name="50D EMA"/>
    <tableColumn id="12" xr3:uid="{7D2457FA-877E-413D-8561-3D4F1A2AA914}" name="200D EMA"/>
    <tableColumn id="13" xr3:uid="{4971581C-65A5-468F-9A15-CB6296F04A63}" name="RSI Exponential â€“ 14D"/>
    <tableColumn id="25" xr3:uid="{C9F74A9E-71DB-48D1-A054-C9440226865F}" name="% Price above 20 EMA" dataDxfId="18">
      <calculatedColumnFormula>(Table2[[#This Row],[Close Price]]-Table2[[#This Row],[20D EMA]])/Table2[[#This Row],[20D EMA]]</calculatedColumnFormula>
    </tableColumn>
    <tableColumn id="24" xr3:uid="{A354EA0D-970C-424A-9D94-AD6BF7464EE4}" name="% Price above 50 EMA" dataDxfId="17">
      <calculatedColumnFormula>(Table2[[#This Row],[Close Price]]-Table2[[#This Row],[50D EMA]])/Table2[[#This Row],[50D EMA]]</calculatedColumnFormula>
    </tableColumn>
    <tableColumn id="23" xr3:uid="{4FFA6A83-7F04-47A7-8BBA-FF9B8AD2161D}" name="% Price above 200 EMA" dataDxfId="16">
      <calculatedColumnFormula>(Table2[[#This Row],[Close Price]]-Table2[[#This Row],[200D EMA]])/Table2[[#This Row],[200D EMA]]</calculatedColumnFormula>
    </tableColumn>
    <tableColumn id="14" xr3:uid="{E2F7188E-C850-48DE-BD56-C9DF1B178A98}" name="Relative Volume"/>
    <tableColumn id="37" xr3:uid="{49D98ADC-1002-447B-B3C2-4ACAE8FE08FB}" name="Day Low" dataDxfId="15"/>
    <tableColumn id="36" xr3:uid="{C2E2ADCE-354D-4593-A74E-E004917BAC5B}" name="Day High"/>
    <tableColumn id="35" xr3:uid="{F8B84ECA-2FDC-4F5B-A617-C3C10C809EDA}" name="Current Week Low"/>
    <tableColumn id="34" xr3:uid="{D7F0B4C8-71F1-4C47-8426-5175F9F7C93C}" name="Current Week High"/>
    <tableColumn id="33" xr3:uid="{55D8268D-9E6B-48A5-97A9-8A6AAE8F288D}" name="Current Month Low"/>
    <tableColumn id="32" xr3:uid="{0EAE1AE4-EB9D-4581-9440-AD937040CA84}" name="Current Month High"/>
    <tableColumn id="31" xr3:uid="{17DF60A5-E83C-4BDF-B591-835C145F4BDB}" name="% Away From Day Low" dataDxfId="14">
      <calculatedColumnFormula>(Table2[[#This Row],[Close Price]]/Table2[[#This Row],[Day Low]])-1</calculatedColumnFormula>
    </tableColumn>
    <tableColumn id="30" xr3:uid="{4760271B-7369-4F17-9EC0-673C59FBBEF8}" name="% Away From Day High" dataDxfId="13">
      <calculatedColumnFormula>(Table2[[#This Row],[Day High]]/Table2[[#This Row],[Close Price]])-1</calculatedColumnFormula>
    </tableColumn>
    <tableColumn id="29" xr3:uid="{CA623179-32B8-4CBD-B586-F66C9E450B79}" name="% Away From Current Week Low" dataDxfId="12">
      <calculatedColumnFormula>(Table2[[#This Row],[Close Price]]/Table2[[#This Row],[Current Week Low]])-1</calculatedColumnFormula>
    </tableColumn>
    <tableColumn id="28" xr3:uid="{218F8309-95CA-4909-8CC2-C883207D57A2}" name="% Away From Current Week High" dataDxfId="11">
      <calculatedColumnFormula>(Table2[[#This Row],[Current Week High]]/Table2[[#This Row],[Close Price]])-1</calculatedColumnFormula>
    </tableColumn>
    <tableColumn id="27" xr3:uid="{419FED02-416A-467C-9C42-B9A59DE76860}" name="% Away From Current Month Low" dataDxfId="10">
      <calculatedColumnFormula>(Table2[[#This Row],[Close Price]]/Table2[[#This Row],[Current Month Low]])-1</calculatedColumnFormula>
    </tableColumn>
    <tableColumn id="26" xr3:uid="{00B97FB8-617F-4C04-81AD-2793D06F1D58}" name="% Away From Current Month High" dataDxfId="9">
      <calculatedColumnFormula>(Table2[[#This Row],[Current Month High]]/Table2[[#This Row],[Close Price]])-1</calculatedColumnFormula>
    </tableColumn>
    <tableColumn id="15" xr3:uid="{129049FB-0805-4D7D-BFFD-D858BAFB7309}" name="% Away From 52W High"/>
    <tableColumn id="16" xr3:uid="{ADBDF701-E6EF-4012-9222-FBA369CE5CF6}" name="% Away From 52W Low"/>
    <tableColumn id="42" xr3:uid="{4FC40C98-126E-427F-8DDB-96F1447346B3}" name="Uptrend" dataDxfId="8">
      <calculatedColumnFormula>IF(AND(Table2[[#This Row],[20D EMA]]&gt;Table2[[#This Row],[50D EMA]],Table2[[#This Row],[50D EMA]]&gt;Table2[[#This Row],[200D EMA]]),"Uptrend","Downtrend/NoTrend")</calculatedColumnFormula>
    </tableColumn>
    <tableColumn id="41" xr3:uid="{94EAC354-2F96-4F89-895B-549621F2679E}" name="Relative Strength Sector Index" dataDxfId="7"/>
    <tableColumn id="40" xr3:uid="{191B6ACC-8F81-4116-A94A-D844A44DD43B}" name="Relative Strength Sector Index - Zone"/>
    <tableColumn id="39" xr3:uid="{EF622F88-7D31-42D1-BF2D-243A4D3E3A12}" name="Rate of Change"/>
    <tableColumn id="38" xr3:uid="{B78BE343-B61C-4215-88B3-456FFBCD8608}" name="Rate of Change - Zone"/>
    <tableColumn id="17" xr3:uid="{D6675F8E-2E6E-429E-8EF3-06F1EFD9C475}" name="Sharpe Ratio"/>
    <tableColumn id="43" xr3:uid="{C07CDB4C-DFFD-4197-B161-5DC62FDB3D5B}" name="Sharpe Ratio Z-Score" dataDxfId="6">
      <calculatedColumnFormula>(Table2[[#This Row],[Sharpe Ratio]]-AVERAGE(Table2[Sharpe Ratio]))/_xlfn.STDEV.P(Table2[Sharpe Ratio])</calculatedColumnFormula>
    </tableColumn>
    <tableColumn id="44" xr3:uid="{04C3921F-D821-4F50-B23E-78FC7951ED09}" name="Score" dataDxfId="5">
      <calculatedColumnFormula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calculatedColumnFormula>
    </tableColumn>
    <tableColumn id="45" xr3:uid="{B9F07C43-4546-4944-BF53-FCB922D2024F}" name="Rank 1Y" dataDxfId="4">
      <calculatedColumnFormula>_xlfn.RANK.AVG(Table2[[#This Row],[1Y Return vs Nifty Z-Score]],Table2[1Y Return vs Nifty Z-Score])</calculatedColumnFormula>
    </tableColumn>
    <tableColumn id="46" xr3:uid="{14A863B6-5A59-4811-85F5-7DDC7FA2DE74}" name="Rank 6M" dataDxfId="3">
      <calculatedColumnFormula>_xlfn.RANK.AVG(Table2[[#This Row],[6M Return vs Nifty Z-Score]],Table2[6M Return vs Nifty Z-Score])</calculatedColumnFormula>
    </tableColumn>
    <tableColumn id="47" xr3:uid="{1CD4C2C0-9875-476B-98FC-9EB4461DD83B}" name="Rank Sharpe" dataDxfId="2">
      <calculatedColumnFormula>_xlfn.RANK.AVG(Table2[[#This Row],[Sharpe Ratio Z-Score]],Table2[Sharpe Ratio Z-Score])</calculatedColumnFormula>
    </tableColumn>
    <tableColumn id="48" xr3:uid="{7715D028-E612-4995-B6CD-17FBBA2D520C}" name="Avg" dataDxfId="1">
      <calculatedColumnFormula>(Table2[[#This Row],[Rank 1Y]]+Table2[[#This Row],[Rank 6M]]+Table2[[#This Row],[Rank Sharpe]])/3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6CE8F-9438-43A5-AEED-E65F89482725}" name="Table1" displayName="Table1" ref="A1:Q1465" totalsRowShown="0">
  <autoFilter ref="A1:Q1465" xr:uid="{D046CE8F-9438-43A5-AEED-E65F89482725}">
    <filterColumn colId="2">
      <filters>
        <filter val="Automobile and Auto Components"/>
        <filter val="Capital Goods"/>
        <filter val="Chemicals"/>
        <filter val="Construction"/>
        <filter val="Construction Materials"/>
        <filter val="Consumer Durables"/>
        <filter val="Consumer Services"/>
        <filter val="Diversified"/>
        <filter val="Fast Moving Consumer Goods"/>
        <filter val="Financial Services"/>
        <filter val="Forest Materials"/>
        <filter val="Healthcare"/>
        <filter val="Information Technology"/>
        <filter val="Media Entertainment &amp; Publication"/>
        <filter val="Metals &amp; Mining"/>
        <filter val="Oil Gas &amp; Consumable Fuels"/>
        <filter val="Power"/>
        <filter val="Realty"/>
        <filter val="Services"/>
        <filter val="Telecommunication"/>
        <filter val="Textiles"/>
        <filter val="Utilities"/>
      </filters>
    </filterColumn>
    <filterColumn colId="11">
      <customFilters>
        <customFilter operator="notEqual" val=" "/>
      </customFilters>
    </filterColumn>
  </autoFilter>
  <tableColumns count="17">
    <tableColumn id="1" xr3:uid="{0E459D17-6294-4CAC-AF3E-980ADCBB0024}" name="Name"/>
    <tableColumn id="2" xr3:uid="{E05FE5AB-EB3C-4315-B4A4-5FEE470F2F8C}" name="Ticker"/>
    <tableColumn id="17" xr3:uid="{063073C7-C459-4106-B884-F90A8CFC654B}" name="Industry" dataDxfId="0"/>
    <tableColumn id="3" xr3:uid="{685E7F38-7657-4A0A-8DE9-4E1AB0588B0B}" name="Sub-Sector"/>
    <tableColumn id="4" xr3:uid="{6CF90F6C-6AC6-4F4A-8175-743CC494A9BE}" name="Market Cap"/>
    <tableColumn id="5" xr3:uid="{C0F6D68A-C2B2-4358-A034-9FABCCD8A275}" name="Close Price"/>
    <tableColumn id="6" xr3:uid="{1FBA9A83-D71B-46F3-A17B-55FCA34F0A95}" name="1Y Return vs Nifty"/>
    <tableColumn id="7" xr3:uid="{801A9375-590D-420C-99D4-EC766D3AE19C}" name="1M Return vs Nifty"/>
    <tableColumn id="8" xr3:uid="{8FA07235-2C53-4699-B831-995C8E2A4EF9}" name="6M Return vs Nifty"/>
    <tableColumn id="9" xr3:uid="{65251706-3359-4C10-9755-1062E68430D3}" name="1W Return vs Nifty"/>
    <tableColumn id="10" xr3:uid="{582FC3AD-8267-4E34-9324-829409EE3C9B}" name="50D EMA"/>
    <tableColumn id="11" xr3:uid="{4B291913-FC8B-45C4-A4C2-6E2E751C18E5}" name="200D EMA"/>
    <tableColumn id="12" xr3:uid="{412B370A-DA5D-43CB-BAD8-6BAF9A869AC0}" name="RSI Exponential â€“ 14D"/>
    <tableColumn id="13" xr3:uid="{D4EBB29E-58E6-48D3-917F-091B2772E09F}" name="Relative Volume"/>
    <tableColumn id="14" xr3:uid="{DD4672F7-C3C8-4474-BA41-370619A28BBB}" name="% Away From 52W High"/>
    <tableColumn id="15" xr3:uid="{7E15DDDF-44FC-4A1D-8FB2-676EABF096D5}" name="% Away From 52W Low"/>
    <tableColumn id="16" xr3:uid="{F164E71A-3AAA-4BD9-805B-0BA3CAEFF894}" name="Sharpe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C327-EB84-4DFD-8996-24360DB2264F}">
  <dimension ref="A1:Z126"/>
  <sheetViews>
    <sheetView workbookViewId="0"/>
  </sheetViews>
  <sheetFormatPr defaultRowHeight="14.4" x14ac:dyDescent="0.3"/>
  <cols>
    <col min="1" max="1" width="37.109375" bestFit="1" customWidth="1"/>
    <col min="2" max="2" width="8.33203125" bestFit="1" customWidth="1"/>
    <col min="3" max="3" width="10.44140625" bestFit="1" customWidth="1"/>
    <col min="4" max="4" width="21.77734375" bestFit="1" customWidth="1"/>
    <col min="5" max="5" width="21.6640625" bestFit="1" customWidth="1"/>
    <col min="6" max="6" width="19.44140625" bestFit="1" customWidth="1"/>
    <col min="7" max="7" width="18.5546875" bestFit="1" customWidth="1"/>
    <col min="8" max="8" width="8" bestFit="1" customWidth="1"/>
    <col min="9" max="9" width="17.6640625" bestFit="1" customWidth="1"/>
    <col min="10" max="10" width="22.44140625" bestFit="1" customWidth="1"/>
    <col min="11" max="11" width="23" bestFit="1" customWidth="1"/>
    <col min="12" max="12" width="31.77734375" bestFit="1" customWidth="1"/>
    <col min="13" max="13" width="32.21875" bestFit="1" customWidth="1"/>
    <col min="14" max="14" width="32.44140625" bestFit="1" customWidth="1"/>
    <col min="15" max="15" width="32.88671875" bestFit="1" customWidth="1"/>
    <col min="16" max="16" width="23.77734375" bestFit="1" customWidth="1"/>
    <col min="17" max="17" width="23.33203125" bestFit="1" customWidth="1"/>
    <col min="18" max="18" width="23.5546875" bestFit="1" customWidth="1"/>
    <col min="19" max="19" width="22.21875" bestFit="1" customWidth="1"/>
    <col min="20" max="20" width="23.33203125" bestFit="1" customWidth="1"/>
    <col min="21" max="21" width="22.21875" bestFit="1" customWidth="1"/>
    <col min="22" max="22" width="14" bestFit="1" customWidth="1"/>
    <col min="23" max="23" width="7.88671875" bestFit="1" customWidth="1"/>
    <col min="24" max="24" width="7.44140625" bestFit="1" customWidth="1"/>
    <col min="25" max="25" width="9.77734375" bestFit="1" customWidth="1"/>
    <col min="26" max="26" width="8.88671875" bestFit="1" customWidth="1"/>
  </cols>
  <sheetData>
    <row r="1" spans="1:26" x14ac:dyDescent="0.3">
      <c r="A1" t="s">
        <v>2</v>
      </c>
      <c r="B1" t="s">
        <v>3162</v>
      </c>
      <c r="C1" s="1" t="s">
        <v>3148</v>
      </c>
      <c r="D1" s="1" t="s">
        <v>3163</v>
      </c>
      <c r="E1" s="1" t="s">
        <v>3164</v>
      </c>
      <c r="F1" s="1" t="s">
        <v>7</v>
      </c>
      <c r="G1" s="1" t="s">
        <v>5</v>
      </c>
      <c r="H1" s="1" t="s">
        <v>3165</v>
      </c>
      <c r="I1" s="1" t="s">
        <v>12</v>
      </c>
      <c r="J1" s="1" t="s">
        <v>3142</v>
      </c>
      <c r="K1" s="1" t="s">
        <v>3143</v>
      </c>
      <c r="L1" s="1" t="s">
        <v>3144</v>
      </c>
      <c r="M1" s="1" t="s">
        <v>3145</v>
      </c>
      <c r="N1" s="1" t="s">
        <v>3146</v>
      </c>
      <c r="O1" s="1" t="s">
        <v>3147</v>
      </c>
      <c r="P1" s="1" t="s">
        <v>13</v>
      </c>
      <c r="Q1" s="1" t="s">
        <v>14</v>
      </c>
      <c r="R1" s="1" t="s">
        <v>3166</v>
      </c>
      <c r="S1" s="1" t="s">
        <v>3134</v>
      </c>
      <c r="T1" s="1" t="s">
        <v>3135</v>
      </c>
      <c r="U1" s="1" t="s">
        <v>3152</v>
      </c>
      <c r="V1" s="1" t="s">
        <v>15</v>
      </c>
      <c r="W1" t="s">
        <v>3157</v>
      </c>
      <c r="X1" t="s">
        <v>3167</v>
      </c>
      <c r="Y1" t="s">
        <v>3168</v>
      </c>
      <c r="Z1" t="s">
        <v>3169</v>
      </c>
    </row>
    <row r="2" spans="1:26" x14ac:dyDescent="0.3">
      <c r="A2" t="s">
        <v>660</v>
      </c>
      <c r="B2">
        <f>COUNTIFS(Table2[Sub-Sector],Table3[[#This Row],[Sub-Sector]])</f>
        <v>1</v>
      </c>
      <c r="C2" s="1">
        <f>COUNTIFS(Table2[Sub-Sector],Table3[[#This Row],[Sub-Sector]],Table2[Uptrend],"Uptrend")/Table3[[#This Row],[Count]]</f>
        <v>0</v>
      </c>
      <c r="D2" s="1">
        <f>COUNTIFS(Table2[Sub-Sector],Table3[[#This Row],[Sub-Sector]],Table2[1W Return vs Nifty],"&gt;=5")/Table3[[#This Row],[Count]]</f>
        <v>0</v>
      </c>
      <c r="E2" s="1">
        <f>COUNTIFS(Table2[Sub-Sector],Table3[[#This Row],[Sub-Sector]],Table2[1M Return vs Nifty],"&gt;=5")/Table3[[#This Row],[Count]]</f>
        <v>0</v>
      </c>
      <c r="F2" s="1">
        <f>COUNTIFS(Table2[Sub-Sector],Table3[[#This Row],[Sub-Sector]],Table2[6M Return vs Nifty],"&gt;=10")/Table3[[#This Row],[Count]]</f>
        <v>1</v>
      </c>
      <c r="G2" s="1">
        <f>COUNTIFS(Table2[Sub-Sector],Table3[[#This Row],[Sub-Sector]],Table2[1Y Return vs Nifty],"&gt;=10")/Table3[[#This Row],[Count]]</f>
        <v>1</v>
      </c>
      <c r="H2" s="1">
        <f>COUNTIFS(Table2[Sub-Sector],Table3[[#This Row],[Sub-Sector]],Table2[RSI Exponential â€“ 14D],"&gt;=50")/Table3[[#This Row],[Count]]</f>
        <v>1</v>
      </c>
      <c r="I2" s="1">
        <f>COUNTIFS(Table2[Sub-Sector],Table3[[#This Row],[Sub-Sector]],Table2[Relative Volume],"&gt;=1")/Table3[[#This Row],[Count]]</f>
        <v>1</v>
      </c>
      <c r="J2" s="1">
        <f>COUNTIFS(Table2[Sub-Sector],Table3[[#This Row],[Sub-Sector]],Table2[% Away From Day Low],"&gt;=0.05")/Table3[[#This Row],[Count]]</f>
        <v>1</v>
      </c>
      <c r="K2" s="1">
        <f>COUNTIFS(Table2[Sub-Sector],Table3[[#This Row],[Sub-Sector]],Table2[% Away From Day High],"&lt;=0.05")/Table3[[#This Row],[Count]]</f>
        <v>1</v>
      </c>
      <c r="L2" s="1">
        <f>COUNTIFS(Table2[Sub-Sector],Table3[[#This Row],[Sub-Sector]],Table2[% Away From Current Week Low],"&gt;=0.05")/Table3[[#This Row],[Count]]</f>
        <v>1</v>
      </c>
      <c r="M2" s="1">
        <f>COUNTIFS(Table2[Sub-Sector],Table3[[#This Row],[Sub-Sector]],Table2[% Away From Current Week High],"&lt;=0.05")/Table3[[#This Row],[Count]]</f>
        <v>1</v>
      </c>
      <c r="N2" s="1">
        <f>COUNTIFS(Table2[Sub-Sector],Table3[[#This Row],[Sub-Sector]],Table2[% Away From Current Month Low],"&gt;=0.05")/Table3[[#This Row],[Count]]</f>
        <v>1</v>
      </c>
      <c r="O2" s="1">
        <f>COUNTIFS(Table2[Sub-Sector],Table3[[#This Row],[Sub-Sector]],Table2[% Away From Current Month High],"&lt;=0.05")/Table3[[#This Row],[Count]]</f>
        <v>1</v>
      </c>
      <c r="P2" s="1">
        <f>COUNTIFS(Table2[Sub-Sector],Table3[[#This Row],[Sub-Sector]],Table2[% Away From 52W High],"&lt;=10")/Table3[[#This Row],[Count]]</f>
        <v>0</v>
      </c>
      <c r="Q2" s="1">
        <f>COUNTIFS(Table2[Sub-Sector],Table3[[#This Row],[Sub-Sector]],Table2[% Away From 52W Low],"&gt;=10")/Table3[[#This Row],[Count]]</f>
        <v>1</v>
      </c>
      <c r="R2" s="1">
        <f>COUNTIFS(Table2[Sub-Sector],Table3[[#This Row],[Sub-Sector]],Table2[% Price above 20 EMA],"&gt;=0")/Table3[[#This Row],[Count]]</f>
        <v>1</v>
      </c>
      <c r="S2" s="1">
        <f>COUNTIFS(Table2[Sub-Sector],Table3[[#This Row],[Sub-Sector]],Table2[% Price above 50 EMA],"&gt;=0")/Table3[[#This Row],[Count]]</f>
        <v>1</v>
      </c>
      <c r="T2" s="1">
        <f>COUNTIFS(Table2[Sub-Sector],Table3[[#This Row],[Sub-Sector]],Table2[% Price above 200 EMA],"&gt;=0")/Table3[[#This Row],[Count]]</f>
        <v>1</v>
      </c>
      <c r="U2" s="1">
        <f>COUNTIFS(Table2[Sub-Sector],Table3[[#This Row],[Sub-Sector]],Table2[Rate of Change - Zone],"Positive")/Table3[[#This Row],[Count]]</f>
        <v>1</v>
      </c>
      <c r="V2" s="1">
        <f>COUNTIFS(Table2[Sub-Sector],Table3[[#This Row],[Sub-Sector]],Table2[Sharpe Ratio],"&gt;=0.10")/Table3[[#This Row],[Count]]</f>
        <v>0</v>
      </c>
      <c r="W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281</v>
      </c>
      <c r="X2">
        <f>_xlfn.RANK.AVG(Table3[[#This Row],[Score]],Table3[Score],1)</f>
        <v>20</v>
      </c>
      <c r="Y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29.5</v>
      </c>
      <c r="Z2">
        <f>_xlfn.RANK.AVG(Table3[[#This Row],[Score 2 ]],Table3[[Score 2 ]],1)</f>
        <v>1.5</v>
      </c>
    </row>
    <row r="3" spans="1:26" x14ac:dyDescent="0.3">
      <c r="A3" t="s">
        <v>753</v>
      </c>
      <c r="B3">
        <f>COUNTIFS(Table2[Sub-Sector],Table3[[#This Row],[Sub-Sector]])</f>
        <v>1</v>
      </c>
      <c r="C3" s="1">
        <f>COUNTIFS(Table2[Sub-Sector],Table3[[#This Row],[Sub-Sector]],Table2[Uptrend],"Uptrend")/Table3[[#This Row],[Count]]</f>
        <v>1</v>
      </c>
      <c r="D3" s="1">
        <f>COUNTIFS(Table2[Sub-Sector],Table3[[#This Row],[Sub-Sector]],Table2[1W Return vs Nifty],"&gt;=5")/Table3[[#This Row],[Count]]</f>
        <v>0</v>
      </c>
      <c r="E3" s="1">
        <f>COUNTIFS(Table2[Sub-Sector],Table3[[#This Row],[Sub-Sector]],Table2[1M Return vs Nifty],"&gt;=5")/Table3[[#This Row],[Count]]</f>
        <v>0</v>
      </c>
      <c r="F3" s="1">
        <f>COUNTIFS(Table2[Sub-Sector],Table3[[#This Row],[Sub-Sector]],Table2[6M Return vs Nifty],"&gt;=10")/Table3[[#This Row],[Count]]</f>
        <v>1</v>
      </c>
      <c r="G3" s="1">
        <f>COUNTIFS(Table2[Sub-Sector],Table3[[#This Row],[Sub-Sector]],Table2[1Y Return vs Nifty],"&gt;=10")/Table3[[#This Row],[Count]]</f>
        <v>1</v>
      </c>
      <c r="H3" s="1">
        <f>COUNTIFS(Table2[Sub-Sector],Table3[[#This Row],[Sub-Sector]],Table2[RSI Exponential â€“ 14D],"&gt;=50")/Table3[[#This Row],[Count]]</f>
        <v>1</v>
      </c>
      <c r="I3" s="1">
        <f>COUNTIFS(Table2[Sub-Sector],Table3[[#This Row],[Sub-Sector]],Table2[Relative Volume],"&gt;=1")/Table3[[#This Row],[Count]]</f>
        <v>1</v>
      </c>
      <c r="J3" s="1">
        <f>COUNTIFS(Table2[Sub-Sector],Table3[[#This Row],[Sub-Sector]],Table2[% Away From Day Low],"&gt;=0.05")/Table3[[#This Row],[Count]]</f>
        <v>0</v>
      </c>
      <c r="K3" s="1">
        <f>COUNTIFS(Table2[Sub-Sector],Table3[[#This Row],[Sub-Sector]],Table2[% Away From Day High],"&lt;=0.05")/Table3[[#This Row],[Count]]</f>
        <v>1</v>
      </c>
      <c r="L3" s="1">
        <f>COUNTIFS(Table2[Sub-Sector],Table3[[#This Row],[Sub-Sector]],Table2[% Away From Current Week Low],"&gt;=0.05")/Table3[[#This Row],[Count]]</f>
        <v>0</v>
      </c>
      <c r="M3" s="1">
        <f>COUNTIFS(Table2[Sub-Sector],Table3[[#This Row],[Sub-Sector]],Table2[% Away From Current Week High],"&lt;=0.05")/Table3[[#This Row],[Count]]</f>
        <v>1</v>
      </c>
      <c r="N3" s="1">
        <f>COUNTIFS(Table2[Sub-Sector],Table3[[#This Row],[Sub-Sector]],Table2[% Away From Current Month Low],"&gt;=0.05")/Table3[[#This Row],[Count]]</f>
        <v>0</v>
      </c>
      <c r="O3" s="1">
        <f>COUNTIFS(Table2[Sub-Sector],Table3[[#This Row],[Sub-Sector]],Table2[% Away From Current Month High],"&lt;=0.05")/Table3[[#This Row],[Count]]</f>
        <v>0</v>
      </c>
      <c r="P3" s="1">
        <f>COUNTIFS(Table2[Sub-Sector],Table3[[#This Row],[Sub-Sector]],Table2[% Away From 52W High],"&lt;=10")/Table3[[#This Row],[Count]]</f>
        <v>1</v>
      </c>
      <c r="Q3" s="1">
        <f>COUNTIFS(Table2[Sub-Sector],Table3[[#This Row],[Sub-Sector]],Table2[% Away From 52W Low],"&gt;=10")/Table3[[#This Row],[Count]]</f>
        <v>1</v>
      </c>
      <c r="R3" s="1">
        <f>COUNTIFS(Table2[Sub-Sector],Table3[[#This Row],[Sub-Sector]],Table2[% Price above 20 EMA],"&gt;=0")/Table3[[#This Row],[Count]]</f>
        <v>1</v>
      </c>
      <c r="S3" s="1">
        <f>COUNTIFS(Table2[Sub-Sector],Table3[[#This Row],[Sub-Sector]],Table2[% Price above 50 EMA],"&gt;=0")/Table3[[#This Row],[Count]]</f>
        <v>1</v>
      </c>
      <c r="T3" s="1">
        <f>COUNTIFS(Table2[Sub-Sector],Table3[[#This Row],[Sub-Sector]],Table2[% Price above 200 EMA],"&gt;=0")/Table3[[#This Row],[Count]]</f>
        <v>1</v>
      </c>
      <c r="U3" s="1">
        <f>COUNTIFS(Table2[Sub-Sector],Table3[[#This Row],[Sub-Sector]],Table2[Rate of Change - Zone],"Positive")/Table3[[#This Row],[Count]]</f>
        <v>1</v>
      </c>
      <c r="V3" s="1">
        <f>COUNTIFS(Table2[Sub-Sector],Table3[[#This Row],[Sub-Sector]],Table2[Sharpe Ratio],"&gt;=0.10")/Table3[[#This Row],[Count]]</f>
        <v>0</v>
      </c>
      <c r="W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194</v>
      </c>
      <c r="X3">
        <f>_xlfn.RANK.AVG(Table3[[#This Row],[Score]],Table3[Score],1)</f>
        <v>8</v>
      </c>
      <c r="Y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29.5</v>
      </c>
      <c r="Z3">
        <f>_xlfn.RANK.AVG(Table3[[#This Row],[Score 2 ]],Table3[[Score 2 ]],1)</f>
        <v>1.5</v>
      </c>
    </row>
    <row r="4" spans="1:26" x14ac:dyDescent="0.3">
      <c r="A4" t="s">
        <v>175</v>
      </c>
      <c r="B4">
        <f>COUNTIFS(Table2[Sub-Sector],Table3[[#This Row],[Sub-Sector]])</f>
        <v>2</v>
      </c>
      <c r="C4" s="1">
        <f>COUNTIFS(Table2[Sub-Sector],Table3[[#This Row],[Sub-Sector]],Table2[Uptrend],"Uptrend")/Table3[[#This Row],[Count]]</f>
        <v>0.5</v>
      </c>
      <c r="D4" s="1">
        <f>COUNTIFS(Table2[Sub-Sector],Table3[[#This Row],[Sub-Sector]],Table2[1W Return vs Nifty],"&gt;=5")/Table3[[#This Row],[Count]]</f>
        <v>0</v>
      </c>
      <c r="E4" s="1">
        <f>COUNTIFS(Table2[Sub-Sector],Table3[[#This Row],[Sub-Sector]],Table2[1M Return vs Nifty],"&gt;=5")/Table3[[#This Row],[Count]]</f>
        <v>0.5</v>
      </c>
      <c r="F4" s="1">
        <f>COUNTIFS(Table2[Sub-Sector],Table3[[#This Row],[Sub-Sector]],Table2[6M Return vs Nifty],"&gt;=10")/Table3[[#This Row],[Count]]</f>
        <v>0.5</v>
      </c>
      <c r="G4" s="1">
        <f>COUNTIFS(Table2[Sub-Sector],Table3[[#This Row],[Sub-Sector]],Table2[1Y Return vs Nifty],"&gt;=10")/Table3[[#This Row],[Count]]</f>
        <v>1</v>
      </c>
      <c r="H4" s="1">
        <f>COUNTIFS(Table2[Sub-Sector],Table3[[#This Row],[Sub-Sector]],Table2[RSI Exponential â€“ 14D],"&gt;=50")/Table3[[#This Row],[Count]]</f>
        <v>0.5</v>
      </c>
      <c r="I4" s="1">
        <f>COUNTIFS(Table2[Sub-Sector],Table3[[#This Row],[Sub-Sector]],Table2[Relative Volume],"&gt;=1")/Table3[[#This Row],[Count]]</f>
        <v>1</v>
      </c>
      <c r="J4" s="1">
        <f>COUNTIFS(Table2[Sub-Sector],Table3[[#This Row],[Sub-Sector]],Table2[% Away From Day Low],"&gt;=0.05")/Table3[[#This Row],[Count]]</f>
        <v>0</v>
      </c>
      <c r="K4" s="1">
        <f>COUNTIFS(Table2[Sub-Sector],Table3[[#This Row],[Sub-Sector]],Table2[% Away From Day High],"&lt;=0.05")/Table3[[#This Row],[Count]]</f>
        <v>1</v>
      </c>
      <c r="L4" s="1">
        <f>COUNTIFS(Table2[Sub-Sector],Table3[[#This Row],[Sub-Sector]],Table2[% Away From Current Week Low],"&gt;=0.05")/Table3[[#This Row],[Count]]</f>
        <v>0.5</v>
      </c>
      <c r="M4" s="1">
        <f>COUNTIFS(Table2[Sub-Sector],Table3[[#This Row],[Sub-Sector]],Table2[% Away From Current Week High],"&lt;=0.05")/Table3[[#This Row],[Count]]</f>
        <v>1</v>
      </c>
      <c r="N4" s="1">
        <f>COUNTIFS(Table2[Sub-Sector],Table3[[#This Row],[Sub-Sector]],Table2[% Away From Current Month Low],"&gt;=0.05")/Table3[[#This Row],[Count]]</f>
        <v>0.5</v>
      </c>
      <c r="O4" s="1">
        <f>COUNTIFS(Table2[Sub-Sector],Table3[[#This Row],[Sub-Sector]],Table2[% Away From Current Month High],"&lt;=0.05")/Table3[[#This Row],[Count]]</f>
        <v>0.5</v>
      </c>
      <c r="P4" s="1">
        <f>COUNTIFS(Table2[Sub-Sector],Table3[[#This Row],[Sub-Sector]],Table2[% Away From 52W High],"&lt;=10")/Table3[[#This Row],[Count]]</f>
        <v>0.5</v>
      </c>
      <c r="Q4" s="1">
        <f>COUNTIFS(Table2[Sub-Sector],Table3[[#This Row],[Sub-Sector]],Table2[% Away From 52W Low],"&gt;=10")/Table3[[#This Row],[Count]]</f>
        <v>1</v>
      </c>
      <c r="R4" s="1">
        <f>COUNTIFS(Table2[Sub-Sector],Table3[[#This Row],[Sub-Sector]],Table2[% Price above 20 EMA],"&gt;=0")/Table3[[#This Row],[Count]]</f>
        <v>0.5</v>
      </c>
      <c r="S4" s="1">
        <f>COUNTIFS(Table2[Sub-Sector],Table3[[#This Row],[Sub-Sector]],Table2[% Price above 50 EMA],"&gt;=0")/Table3[[#This Row],[Count]]</f>
        <v>0.5</v>
      </c>
      <c r="T4" s="1">
        <f>COUNTIFS(Table2[Sub-Sector],Table3[[#This Row],[Sub-Sector]],Table2[% Price above 200 EMA],"&gt;=0")/Table3[[#This Row],[Count]]</f>
        <v>0.5</v>
      </c>
      <c r="U4" s="1">
        <f>COUNTIFS(Table2[Sub-Sector],Table3[[#This Row],[Sub-Sector]],Table2[Rate of Change - Zone],"Positive")/Table3[[#This Row],[Count]]</f>
        <v>0.5</v>
      </c>
      <c r="V4" s="1">
        <f>COUNTIFS(Table2[Sub-Sector],Table3[[#This Row],[Sub-Sector]],Table2[Sharpe Ratio],"&gt;=0.10")/Table3[[#This Row],[Count]]</f>
        <v>0.5</v>
      </c>
      <c r="W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167.5</v>
      </c>
      <c r="X4">
        <f>_xlfn.RANK.AVG(Table3[[#This Row],[Score]],Table3[Score],1)</f>
        <v>5</v>
      </c>
      <c r="Y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65.5</v>
      </c>
      <c r="Z4">
        <f>_xlfn.RANK.AVG(Table3[[#This Row],[Score 2 ]],Table3[[Score 2 ]],1)</f>
        <v>3</v>
      </c>
    </row>
    <row r="5" spans="1:26" x14ac:dyDescent="0.3">
      <c r="A5" t="s">
        <v>721</v>
      </c>
      <c r="B5">
        <f>COUNTIFS(Table2[Sub-Sector],Table3[[#This Row],[Sub-Sector]])</f>
        <v>3</v>
      </c>
      <c r="C5" s="1">
        <f>COUNTIFS(Table2[Sub-Sector],Table3[[#This Row],[Sub-Sector]],Table2[Uptrend],"Uptrend")/Table3[[#This Row],[Count]]</f>
        <v>1</v>
      </c>
      <c r="D5" s="1">
        <f>COUNTIFS(Table2[Sub-Sector],Table3[[#This Row],[Sub-Sector]],Table2[1W Return vs Nifty],"&gt;=5")/Table3[[#This Row],[Count]]</f>
        <v>0</v>
      </c>
      <c r="E5" s="1">
        <f>COUNTIFS(Table2[Sub-Sector],Table3[[#This Row],[Sub-Sector]],Table2[1M Return vs Nifty],"&gt;=5")/Table3[[#This Row],[Count]]</f>
        <v>1</v>
      </c>
      <c r="F5" s="1">
        <f>COUNTIFS(Table2[Sub-Sector],Table3[[#This Row],[Sub-Sector]],Table2[6M Return vs Nifty],"&gt;=10")/Table3[[#This Row],[Count]]</f>
        <v>1</v>
      </c>
      <c r="G5" s="1">
        <f>COUNTIFS(Table2[Sub-Sector],Table3[[#This Row],[Sub-Sector]],Table2[1Y Return vs Nifty],"&gt;=10")/Table3[[#This Row],[Count]]</f>
        <v>1</v>
      </c>
      <c r="H5" s="1">
        <f>COUNTIFS(Table2[Sub-Sector],Table3[[#This Row],[Sub-Sector]],Table2[RSI Exponential â€“ 14D],"&gt;=50")/Table3[[#This Row],[Count]]</f>
        <v>0.33333333333333331</v>
      </c>
      <c r="I5" s="1">
        <f>COUNTIFS(Table2[Sub-Sector],Table3[[#This Row],[Sub-Sector]],Table2[Relative Volume],"&gt;=1")/Table3[[#This Row],[Count]]</f>
        <v>0.33333333333333331</v>
      </c>
      <c r="J5" s="1">
        <f>COUNTIFS(Table2[Sub-Sector],Table3[[#This Row],[Sub-Sector]],Table2[% Away From Day Low],"&gt;=0.05")/Table3[[#This Row],[Count]]</f>
        <v>0</v>
      </c>
      <c r="K5" s="1">
        <f>COUNTIFS(Table2[Sub-Sector],Table3[[#This Row],[Sub-Sector]],Table2[% Away From Day High],"&lt;=0.05")/Table3[[#This Row],[Count]]</f>
        <v>1</v>
      </c>
      <c r="L5" s="1">
        <f>COUNTIFS(Table2[Sub-Sector],Table3[[#This Row],[Sub-Sector]],Table2[% Away From Current Week Low],"&gt;=0.05")/Table3[[#This Row],[Count]]</f>
        <v>0</v>
      </c>
      <c r="M5" s="1">
        <f>COUNTIFS(Table2[Sub-Sector],Table3[[#This Row],[Sub-Sector]],Table2[% Away From Current Week High],"&lt;=0.05")/Table3[[#This Row],[Count]]</f>
        <v>0.66666666666666663</v>
      </c>
      <c r="N5" s="1">
        <f>COUNTIFS(Table2[Sub-Sector],Table3[[#This Row],[Sub-Sector]],Table2[% Away From Current Month Low],"&gt;=0.05")/Table3[[#This Row],[Count]]</f>
        <v>0.33333333333333331</v>
      </c>
      <c r="O5" s="1">
        <f>COUNTIFS(Table2[Sub-Sector],Table3[[#This Row],[Sub-Sector]],Table2[% Away From Current Month High],"&lt;=0.05")/Table3[[#This Row],[Count]]</f>
        <v>0</v>
      </c>
      <c r="P5" s="1">
        <f>COUNTIFS(Table2[Sub-Sector],Table3[[#This Row],[Sub-Sector]],Table2[% Away From 52W High],"&lt;=10")/Table3[[#This Row],[Count]]</f>
        <v>0.33333333333333331</v>
      </c>
      <c r="Q5" s="1">
        <f>COUNTIFS(Table2[Sub-Sector],Table3[[#This Row],[Sub-Sector]],Table2[% Away From 52W Low],"&gt;=10")/Table3[[#This Row],[Count]]</f>
        <v>1</v>
      </c>
      <c r="R5" s="1">
        <f>COUNTIFS(Table2[Sub-Sector],Table3[[#This Row],[Sub-Sector]],Table2[% Price above 20 EMA],"&gt;=0")/Table3[[#This Row],[Count]]</f>
        <v>0.33333333333333331</v>
      </c>
      <c r="S5" s="1">
        <f>COUNTIFS(Table2[Sub-Sector],Table3[[#This Row],[Sub-Sector]],Table2[% Price above 50 EMA],"&gt;=0")/Table3[[#This Row],[Count]]</f>
        <v>0.66666666666666663</v>
      </c>
      <c r="T5" s="1">
        <f>COUNTIFS(Table2[Sub-Sector],Table3[[#This Row],[Sub-Sector]],Table2[% Price above 200 EMA],"&gt;=0")/Table3[[#This Row],[Count]]</f>
        <v>1</v>
      </c>
      <c r="U5" s="1">
        <f>COUNTIFS(Table2[Sub-Sector],Table3[[#This Row],[Sub-Sector]],Table2[Rate of Change - Zone],"Positive")/Table3[[#This Row],[Count]]</f>
        <v>0.33333333333333331</v>
      </c>
      <c r="V5" s="1">
        <f>COUNTIFS(Table2[Sub-Sector],Table3[[#This Row],[Sub-Sector]],Table2[Sharpe Ratio],"&gt;=0.10")/Table3[[#This Row],[Count]]</f>
        <v>0.33333333333333331</v>
      </c>
      <c r="W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168</v>
      </c>
      <c r="X5">
        <f>_xlfn.RANK.AVG(Table3[[#This Row],[Score]],Table3[Score],1)</f>
        <v>6</v>
      </c>
      <c r="Y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88.5</v>
      </c>
      <c r="Z5">
        <f>_xlfn.RANK.AVG(Table3[[#This Row],[Score 2 ]],Table3[[Score 2 ]],1)</f>
        <v>4</v>
      </c>
    </row>
    <row r="6" spans="1:26" x14ac:dyDescent="0.3">
      <c r="A6" t="s">
        <v>132</v>
      </c>
      <c r="B6">
        <f>COUNTIFS(Table2[Sub-Sector],Table3[[#This Row],[Sub-Sector]])</f>
        <v>6</v>
      </c>
      <c r="C6" s="1">
        <f>COUNTIFS(Table2[Sub-Sector],Table3[[#This Row],[Sub-Sector]],Table2[Uptrend],"Uptrend")/Table3[[#This Row],[Count]]</f>
        <v>0.66666666666666663</v>
      </c>
      <c r="D6" s="1">
        <f>COUNTIFS(Table2[Sub-Sector],Table3[[#This Row],[Sub-Sector]],Table2[1W Return vs Nifty],"&gt;=5")/Table3[[#This Row],[Count]]</f>
        <v>0.16666666666666666</v>
      </c>
      <c r="E6" s="1">
        <f>COUNTIFS(Table2[Sub-Sector],Table3[[#This Row],[Sub-Sector]],Table2[1M Return vs Nifty],"&gt;=5")/Table3[[#This Row],[Count]]</f>
        <v>0.5</v>
      </c>
      <c r="F6" s="1">
        <f>COUNTIFS(Table2[Sub-Sector],Table3[[#This Row],[Sub-Sector]],Table2[6M Return vs Nifty],"&gt;=10")/Table3[[#This Row],[Count]]</f>
        <v>0.66666666666666663</v>
      </c>
      <c r="G6" s="1">
        <f>COUNTIFS(Table2[Sub-Sector],Table3[[#This Row],[Sub-Sector]],Table2[1Y Return vs Nifty],"&gt;=10")/Table3[[#This Row],[Count]]</f>
        <v>0.66666666666666663</v>
      </c>
      <c r="H6" s="1">
        <f>COUNTIFS(Table2[Sub-Sector],Table3[[#This Row],[Sub-Sector]],Table2[RSI Exponential â€“ 14D],"&gt;=50")/Table3[[#This Row],[Count]]</f>
        <v>0.5</v>
      </c>
      <c r="I6" s="1">
        <f>COUNTIFS(Table2[Sub-Sector],Table3[[#This Row],[Sub-Sector]],Table2[Relative Volume],"&gt;=1")/Table3[[#This Row],[Count]]</f>
        <v>0.5</v>
      </c>
      <c r="J6" s="1">
        <f>COUNTIFS(Table2[Sub-Sector],Table3[[#This Row],[Sub-Sector]],Table2[% Away From Day Low],"&gt;=0.05")/Table3[[#This Row],[Count]]</f>
        <v>0</v>
      </c>
      <c r="K6" s="1">
        <f>COUNTIFS(Table2[Sub-Sector],Table3[[#This Row],[Sub-Sector]],Table2[% Away From Day High],"&lt;=0.05")/Table3[[#This Row],[Count]]</f>
        <v>0.83333333333333337</v>
      </c>
      <c r="L6" s="1">
        <f>COUNTIFS(Table2[Sub-Sector],Table3[[#This Row],[Sub-Sector]],Table2[% Away From Current Week Low],"&gt;=0.05")/Table3[[#This Row],[Count]]</f>
        <v>0.33333333333333331</v>
      </c>
      <c r="M6" s="1">
        <f>COUNTIFS(Table2[Sub-Sector],Table3[[#This Row],[Sub-Sector]],Table2[% Away From Current Week High],"&lt;=0.05")/Table3[[#This Row],[Count]]</f>
        <v>0.83333333333333337</v>
      </c>
      <c r="N6" s="1">
        <f>COUNTIFS(Table2[Sub-Sector],Table3[[#This Row],[Sub-Sector]],Table2[% Away From Current Month Low],"&gt;=0.05")/Table3[[#This Row],[Count]]</f>
        <v>0.66666666666666663</v>
      </c>
      <c r="O6" s="1">
        <f>COUNTIFS(Table2[Sub-Sector],Table3[[#This Row],[Sub-Sector]],Table2[% Away From Current Month High],"&lt;=0.05")/Table3[[#This Row],[Count]]</f>
        <v>0.33333333333333331</v>
      </c>
      <c r="P6" s="1">
        <f>COUNTIFS(Table2[Sub-Sector],Table3[[#This Row],[Sub-Sector]],Table2[% Away From 52W High],"&lt;=10")/Table3[[#This Row],[Count]]</f>
        <v>0.33333333333333331</v>
      </c>
      <c r="Q6" s="1">
        <f>COUNTIFS(Table2[Sub-Sector],Table3[[#This Row],[Sub-Sector]],Table2[% Away From 52W Low],"&gt;=10")/Table3[[#This Row],[Count]]</f>
        <v>1</v>
      </c>
      <c r="R6" s="1">
        <f>COUNTIFS(Table2[Sub-Sector],Table3[[#This Row],[Sub-Sector]],Table2[% Price above 20 EMA],"&gt;=0")/Table3[[#This Row],[Count]]</f>
        <v>0.5</v>
      </c>
      <c r="S6" s="1">
        <f>COUNTIFS(Table2[Sub-Sector],Table3[[#This Row],[Sub-Sector]],Table2[% Price above 50 EMA],"&gt;=0")/Table3[[#This Row],[Count]]</f>
        <v>0.66666666666666663</v>
      </c>
      <c r="T6" s="1">
        <f>COUNTIFS(Table2[Sub-Sector],Table3[[#This Row],[Sub-Sector]],Table2[% Price above 200 EMA],"&gt;=0")/Table3[[#This Row],[Count]]</f>
        <v>0.83333333333333337</v>
      </c>
      <c r="U6" s="1">
        <f>COUNTIFS(Table2[Sub-Sector],Table3[[#This Row],[Sub-Sector]],Table2[Rate of Change - Zone],"Positive")/Table3[[#This Row],[Count]]</f>
        <v>0.5</v>
      </c>
      <c r="V6" s="1">
        <f>COUNTIFS(Table2[Sub-Sector],Table3[[#This Row],[Sub-Sector]],Table2[Sharpe Ratio],"&gt;=0.10")/Table3[[#This Row],[Count]]</f>
        <v>0.5</v>
      </c>
      <c r="W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121.5</v>
      </c>
      <c r="X6">
        <f>_xlfn.RANK.AVG(Table3[[#This Row],[Score]],Table3[Score],1)</f>
        <v>1</v>
      </c>
      <c r="Y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89</v>
      </c>
      <c r="Z6">
        <f>_xlfn.RANK.AVG(Table3[[#This Row],[Score 2 ]],Table3[[Score 2 ]],1)</f>
        <v>5</v>
      </c>
    </row>
    <row r="7" spans="1:26" x14ac:dyDescent="0.3">
      <c r="A7" t="s">
        <v>305</v>
      </c>
      <c r="B7">
        <f>COUNTIFS(Table2[Sub-Sector],Table3[[#This Row],[Sub-Sector]])</f>
        <v>3</v>
      </c>
      <c r="C7" s="1">
        <f>COUNTIFS(Table2[Sub-Sector],Table3[[#This Row],[Sub-Sector]],Table2[Uptrend],"Uptrend")/Table3[[#This Row],[Count]]</f>
        <v>0.33333333333333331</v>
      </c>
      <c r="D7" s="1">
        <f>COUNTIFS(Table2[Sub-Sector],Table3[[#This Row],[Sub-Sector]],Table2[1W Return vs Nifty],"&gt;=5")/Table3[[#This Row],[Count]]</f>
        <v>0</v>
      </c>
      <c r="E7" s="1">
        <f>COUNTIFS(Table2[Sub-Sector],Table3[[#This Row],[Sub-Sector]],Table2[1M Return vs Nifty],"&gt;=5")/Table3[[#This Row],[Count]]</f>
        <v>0</v>
      </c>
      <c r="F7" s="1">
        <f>COUNTIFS(Table2[Sub-Sector],Table3[[#This Row],[Sub-Sector]],Table2[6M Return vs Nifty],"&gt;=10")/Table3[[#This Row],[Count]]</f>
        <v>0.33333333333333331</v>
      </c>
      <c r="G7" s="1">
        <f>COUNTIFS(Table2[Sub-Sector],Table3[[#This Row],[Sub-Sector]],Table2[1Y Return vs Nifty],"&gt;=10")/Table3[[#This Row],[Count]]</f>
        <v>1</v>
      </c>
      <c r="H7" s="1">
        <f>COUNTIFS(Table2[Sub-Sector],Table3[[#This Row],[Sub-Sector]],Table2[RSI Exponential â€“ 14D],"&gt;=50")/Table3[[#This Row],[Count]]</f>
        <v>0.33333333333333331</v>
      </c>
      <c r="I7" s="1">
        <f>COUNTIFS(Table2[Sub-Sector],Table3[[#This Row],[Sub-Sector]],Table2[Relative Volume],"&gt;=1")/Table3[[#This Row],[Count]]</f>
        <v>0.66666666666666663</v>
      </c>
      <c r="J7" s="1">
        <f>COUNTIFS(Table2[Sub-Sector],Table3[[#This Row],[Sub-Sector]],Table2[% Away From Day Low],"&gt;=0.05")/Table3[[#This Row],[Count]]</f>
        <v>0</v>
      </c>
      <c r="K7" s="1">
        <f>COUNTIFS(Table2[Sub-Sector],Table3[[#This Row],[Sub-Sector]],Table2[% Away From Day High],"&lt;=0.05")/Table3[[#This Row],[Count]]</f>
        <v>0.66666666666666663</v>
      </c>
      <c r="L7" s="1">
        <f>COUNTIFS(Table2[Sub-Sector],Table3[[#This Row],[Sub-Sector]],Table2[% Away From Current Week Low],"&gt;=0.05")/Table3[[#This Row],[Count]]</f>
        <v>0.33333333333333331</v>
      </c>
      <c r="M7" s="1">
        <f>COUNTIFS(Table2[Sub-Sector],Table3[[#This Row],[Sub-Sector]],Table2[% Away From Current Week High],"&lt;=0.05")/Table3[[#This Row],[Count]]</f>
        <v>0.66666666666666663</v>
      </c>
      <c r="N7" s="1">
        <f>COUNTIFS(Table2[Sub-Sector],Table3[[#This Row],[Sub-Sector]],Table2[% Away From Current Month Low],"&gt;=0.05")/Table3[[#This Row],[Count]]</f>
        <v>0.66666666666666663</v>
      </c>
      <c r="O7" s="1">
        <f>COUNTIFS(Table2[Sub-Sector],Table3[[#This Row],[Sub-Sector]],Table2[% Away From Current Month High],"&lt;=0.05")/Table3[[#This Row],[Count]]</f>
        <v>0</v>
      </c>
      <c r="P7" s="1">
        <f>COUNTIFS(Table2[Sub-Sector],Table3[[#This Row],[Sub-Sector]],Table2[% Away From 52W High],"&lt;=10")/Table3[[#This Row],[Count]]</f>
        <v>0</v>
      </c>
      <c r="Q7" s="1">
        <f>COUNTIFS(Table2[Sub-Sector],Table3[[#This Row],[Sub-Sector]],Table2[% Away From 52W Low],"&gt;=10")/Table3[[#This Row],[Count]]</f>
        <v>1</v>
      </c>
      <c r="R7" s="1">
        <f>COUNTIFS(Table2[Sub-Sector],Table3[[#This Row],[Sub-Sector]],Table2[% Price above 20 EMA],"&gt;=0")/Table3[[#This Row],[Count]]</f>
        <v>0.33333333333333331</v>
      </c>
      <c r="S7" s="1">
        <f>COUNTIFS(Table2[Sub-Sector],Table3[[#This Row],[Sub-Sector]],Table2[% Price above 50 EMA],"&gt;=0")/Table3[[#This Row],[Count]]</f>
        <v>0.33333333333333331</v>
      </c>
      <c r="T7" s="1">
        <f>COUNTIFS(Table2[Sub-Sector],Table3[[#This Row],[Sub-Sector]],Table2[% Price above 200 EMA],"&gt;=0")/Table3[[#This Row],[Count]]</f>
        <v>0.66666666666666663</v>
      </c>
      <c r="U7" s="1">
        <f>COUNTIFS(Table2[Sub-Sector],Table3[[#This Row],[Sub-Sector]],Table2[Rate of Change - Zone],"Positive")/Table3[[#This Row],[Count]]</f>
        <v>0.33333333333333331</v>
      </c>
      <c r="V7" s="1">
        <f>COUNTIFS(Table2[Sub-Sector],Table3[[#This Row],[Sub-Sector]],Table2[Sharpe Ratio],"&gt;=0.10")/Table3[[#This Row],[Count]]</f>
        <v>0.33333333333333331</v>
      </c>
      <c r="W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288.5</v>
      </c>
      <c r="X7">
        <f>_xlfn.RANK.AVG(Table3[[#This Row],[Score]],Table3[Score],1)</f>
        <v>21</v>
      </c>
      <c r="Y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100.5</v>
      </c>
      <c r="Z7">
        <f>_xlfn.RANK.AVG(Table3[[#This Row],[Score 2 ]],Table3[[Score 2 ]],1)</f>
        <v>6</v>
      </c>
    </row>
    <row r="8" spans="1:26" x14ac:dyDescent="0.3">
      <c r="A8" t="s">
        <v>287</v>
      </c>
      <c r="B8">
        <f>COUNTIFS(Table2[Sub-Sector],Table3[[#This Row],[Sub-Sector]])</f>
        <v>11</v>
      </c>
      <c r="C8" s="1">
        <f>COUNTIFS(Table2[Sub-Sector],Table3[[#This Row],[Sub-Sector]],Table2[Uptrend],"Uptrend")/Table3[[#This Row],[Count]]</f>
        <v>0.18181818181818182</v>
      </c>
      <c r="D8" s="1">
        <f>COUNTIFS(Table2[Sub-Sector],Table3[[#This Row],[Sub-Sector]],Table2[1W Return vs Nifty],"&gt;=5")/Table3[[#This Row],[Count]]</f>
        <v>0</v>
      </c>
      <c r="E8" s="1">
        <f>COUNTIFS(Table2[Sub-Sector],Table3[[#This Row],[Sub-Sector]],Table2[1M Return vs Nifty],"&gt;=5")/Table3[[#This Row],[Count]]</f>
        <v>9.0909090909090912E-2</v>
      </c>
      <c r="F8" s="1">
        <f>COUNTIFS(Table2[Sub-Sector],Table3[[#This Row],[Sub-Sector]],Table2[6M Return vs Nifty],"&gt;=10")/Table3[[#This Row],[Count]]</f>
        <v>0.63636363636363635</v>
      </c>
      <c r="G8" s="1">
        <f>COUNTIFS(Table2[Sub-Sector],Table3[[#This Row],[Sub-Sector]],Table2[1Y Return vs Nifty],"&gt;=10")/Table3[[#This Row],[Count]]</f>
        <v>0.63636363636363635</v>
      </c>
      <c r="H8" s="1">
        <f>COUNTIFS(Table2[Sub-Sector],Table3[[#This Row],[Sub-Sector]],Table2[RSI Exponential â€“ 14D],"&gt;=50")/Table3[[#This Row],[Count]]</f>
        <v>0.18181818181818182</v>
      </c>
      <c r="I8" s="1">
        <f>COUNTIFS(Table2[Sub-Sector],Table3[[#This Row],[Sub-Sector]],Table2[Relative Volume],"&gt;=1")/Table3[[#This Row],[Count]]</f>
        <v>0.54545454545454541</v>
      </c>
      <c r="J8" s="1">
        <f>COUNTIFS(Table2[Sub-Sector],Table3[[#This Row],[Sub-Sector]],Table2[% Away From Day Low],"&gt;=0.05")/Table3[[#This Row],[Count]]</f>
        <v>0</v>
      </c>
      <c r="K8" s="1">
        <f>COUNTIFS(Table2[Sub-Sector],Table3[[#This Row],[Sub-Sector]],Table2[% Away From Day High],"&lt;=0.05")/Table3[[#This Row],[Count]]</f>
        <v>1</v>
      </c>
      <c r="L8" s="1">
        <f>COUNTIFS(Table2[Sub-Sector],Table3[[#This Row],[Sub-Sector]],Table2[% Away From Current Week Low],"&gt;=0.05")/Table3[[#This Row],[Count]]</f>
        <v>0</v>
      </c>
      <c r="M8" s="1">
        <f>COUNTIFS(Table2[Sub-Sector],Table3[[#This Row],[Sub-Sector]],Table2[% Away From Current Week High],"&lt;=0.05")/Table3[[#This Row],[Count]]</f>
        <v>0.90909090909090906</v>
      </c>
      <c r="N8" s="1">
        <f>COUNTIFS(Table2[Sub-Sector],Table3[[#This Row],[Sub-Sector]],Table2[% Away From Current Month Low],"&gt;=0.05")/Table3[[#This Row],[Count]]</f>
        <v>0.45454545454545453</v>
      </c>
      <c r="O8" s="1">
        <f>COUNTIFS(Table2[Sub-Sector],Table3[[#This Row],[Sub-Sector]],Table2[% Away From Current Month High],"&lt;=0.05")/Table3[[#This Row],[Count]]</f>
        <v>0.18181818181818182</v>
      </c>
      <c r="P8" s="1">
        <f>COUNTIFS(Table2[Sub-Sector],Table3[[#This Row],[Sub-Sector]],Table2[% Away From 52W High],"&lt;=10")/Table3[[#This Row],[Count]]</f>
        <v>9.0909090909090912E-2</v>
      </c>
      <c r="Q8" s="1">
        <f>COUNTIFS(Table2[Sub-Sector],Table3[[#This Row],[Sub-Sector]],Table2[% Away From 52W Low],"&gt;=10")/Table3[[#This Row],[Count]]</f>
        <v>0.81818181818181823</v>
      </c>
      <c r="R8" s="1">
        <f>COUNTIFS(Table2[Sub-Sector],Table3[[#This Row],[Sub-Sector]],Table2[% Price above 20 EMA],"&gt;=0")/Table3[[#This Row],[Count]]</f>
        <v>0.18181818181818182</v>
      </c>
      <c r="S8" s="1">
        <f>COUNTIFS(Table2[Sub-Sector],Table3[[#This Row],[Sub-Sector]],Table2[% Price above 50 EMA],"&gt;=0")/Table3[[#This Row],[Count]]</f>
        <v>0.18181818181818182</v>
      </c>
      <c r="T8" s="1">
        <f>COUNTIFS(Table2[Sub-Sector],Table3[[#This Row],[Sub-Sector]],Table2[% Price above 200 EMA],"&gt;=0")/Table3[[#This Row],[Count]]</f>
        <v>0.63636363636363635</v>
      </c>
      <c r="U8" s="1">
        <f>COUNTIFS(Table2[Sub-Sector],Table3[[#This Row],[Sub-Sector]],Table2[Rate of Change - Zone],"Positive")/Table3[[#This Row],[Count]]</f>
        <v>0.27272727272727271</v>
      </c>
      <c r="V8" s="1">
        <f>COUNTIFS(Table2[Sub-Sector],Table3[[#This Row],[Sub-Sector]],Table2[Sharpe Ratio],"&gt;=0.10")/Table3[[#This Row],[Count]]</f>
        <v>0.18181818181818182</v>
      </c>
      <c r="W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271</v>
      </c>
      <c r="X8">
        <f>_xlfn.RANK.AVG(Table3[[#This Row],[Score]],Table3[Score],1)</f>
        <v>18</v>
      </c>
      <c r="Y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108</v>
      </c>
      <c r="Z8">
        <f>_xlfn.RANK.AVG(Table3[[#This Row],[Score 2 ]],Table3[[Score 2 ]],1)</f>
        <v>7</v>
      </c>
    </row>
    <row r="9" spans="1:26" x14ac:dyDescent="0.3">
      <c r="A9" t="s">
        <v>111</v>
      </c>
      <c r="B9">
        <f>COUNTIFS(Table2[Sub-Sector],Table3[[#This Row],[Sub-Sector]])</f>
        <v>8</v>
      </c>
      <c r="C9" s="1">
        <f>COUNTIFS(Table2[Sub-Sector],Table3[[#This Row],[Sub-Sector]],Table2[Uptrend],"Uptrend")/Table3[[#This Row],[Count]]</f>
        <v>0.5</v>
      </c>
      <c r="D9" s="1">
        <f>COUNTIFS(Table2[Sub-Sector],Table3[[#This Row],[Sub-Sector]],Table2[1W Return vs Nifty],"&gt;=5")/Table3[[#This Row],[Count]]</f>
        <v>0.25</v>
      </c>
      <c r="E9" s="1">
        <f>COUNTIFS(Table2[Sub-Sector],Table3[[#This Row],[Sub-Sector]],Table2[1M Return vs Nifty],"&gt;=5")/Table3[[#This Row],[Count]]</f>
        <v>0.5</v>
      </c>
      <c r="F9" s="1">
        <f>COUNTIFS(Table2[Sub-Sector],Table3[[#This Row],[Sub-Sector]],Table2[6M Return vs Nifty],"&gt;=10")/Table3[[#This Row],[Count]]</f>
        <v>0.5</v>
      </c>
      <c r="G9" s="1">
        <f>COUNTIFS(Table2[Sub-Sector],Table3[[#This Row],[Sub-Sector]],Table2[1Y Return vs Nifty],"&gt;=10")/Table3[[#This Row],[Count]]</f>
        <v>0.625</v>
      </c>
      <c r="H9" s="1">
        <f>COUNTIFS(Table2[Sub-Sector],Table3[[#This Row],[Sub-Sector]],Table2[RSI Exponential â€“ 14D],"&gt;=50")/Table3[[#This Row],[Count]]</f>
        <v>0.5</v>
      </c>
      <c r="I9" s="1">
        <f>COUNTIFS(Table2[Sub-Sector],Table3[[#This Row],[Sub-Sector]],Table2[Relative Volume],"&gt;=1")/Table3[[#This Row],[Count]]</f>
        <v>0.375</v>
      </c>
      <c r="J9" s="1">
        <f>COUNTIFS(Table2[Sub-Sector],Table3[[#This Row],[Sub-Sector]],Table2[% Away From Day Low],"&gt;=0.05")/Table3[[#This Row],[Count]]</f>
        <v>0.125</v>
      </c>
      <c r="K9" s="1">
        <f>COUNTIFS(Table2[Sub-Sector],Table3[[#This Row],[Sub-Sector]],Table2[% Away From Day High],"&lt;=0.05")/Table3[[#This Row],[Count]]</f>
        <v>1</v>
      </c>
      <c r="L9" s="1">
        <f>COUNTIFS(Table2[Sub-Sector],Table3[[#This Row],[Sub-Sector]],Table2[% Away From Current Week Low],"&gt;=0.05")/Table3[[#This Row],[Count]]</f>
        <v>0.25</v>
      </c>
      <c r="M9" s="1">
        <f>COUNTIFS(Table2[Sub-Sector],Table3[[#This Row],[Sub-Sector]],Table2[% Away From Current Week High],"&lt;=0.05")/Table3[[#This Row],[Count]]</f>
        <v>0.875</v>
      </c>
      <c r="N9" s="1">
        <f>COUNTIFS(Table2[Sub-Sector],Table3[[#This Row],[Sub-Sector]],Table2[% Away From Current Month Low],"&gt;=0.05")/Table3[[#This Row],[Count]]</f>
        <v>0.5</v>
      </c>
      <c r="O9" s="1">
        <f>COUNTIFS(Table2[Sub-Sector],Table3[[#This Row],[Sub-Sector]],Table2[% Away From Current Month High],"&lt;=0.05")/Table3[[#This Row],[Count]]</f>
        <v>0.375</v>
      </c>
      <c r="P9" s="1">
        <f>COUNTIFS(Table2[Sub-Sector],Table3[[#This Row],[Sub-Sector]],Table2[% Away From 52W High],"&lt;=10")/Table3[[#This Row],[Count]]</f>
        <v>0.25</v>
      </c>
      <c r="Q9" s="1">
        <f>COUNTIFS(Table2[Sub-Sector],Table3[[#This Row],[Sub-Sector]],Table2[% Away From 52W Low],"&gt;=10")/Table3[[#This Row],[Count]]</f>
        <v>0.875</v>
      </c>
      <c r="R9" s="1">
        <f>COUNTIFS(Table2[Sub-Sector],Table3[[#This Row],[Sub-Sector]],Table2[% Price above 20 EMA],"&gt;=0")/Table3[[#This Row],[Count]]</f>
        <v>0.5</v>
      </c>
      <c r="S9" s="1">
        <f>COUNTIFS(Table2[Sub-Sector],Table3[[#This Row],[Sub-Sector]],Table2[% Price above 50 EMA],"&gt;=0")/Table3[[#This Row],[Count]]</f>
        <v>0.5</v>
      </c>
      <c r="T9" s="1">
        <f>COUNTIFS(Table2[Sub-Sector],Table3[[#This Row],[Sub-Sector]],Table2[% Price above 200 EMA],"&gt;=0")/Table3[[#This Row],[Count]]</f>
        <v>0.75</v>
      </c>
      <c r="U9" s="1">
        <f>COUNTIFS(Table2[Sub-Sector],Table3[[#This Row],[Sub-Sector]],Table2[Rate of Change - Zone],"Positive")/Table3[[#This Row],[Count]]</f>
        <v>0.625</v>
      </c>
      <c r="V9" s="1">
        <f>COUNTIFS(Table2[Sub-Sector],Table3[[#This Row],[Sub-Sector]],Table2[Sharpe Ratio],"&gt;=0.10")/Table3[[#This Row],[Count]]</f>
        <v>0</v>
      </c>
      <c r="W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149.5</v>
      </c>
      <c r="X9">
        <f>_xlfn.RANK.AVG(Table3[[#This Row],[Score]],Table3[Score],1)</f>
        <v>2</v>
      </c>
      <c r="Y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114.5</v>
      </c>
      <c r="Z9">
        <f>_xlfn.RANK.AVG(Table3[[#This Row],[Score 2 ]],Table3[[Score 2 ]],1)</f>
        <v>8</v>
      </c>
    </row>
    <row r="10" spans="1:26" x14ac:dyDescent="0.3">
      <c r="A10" t="s">
        <v>355</v>
      </c>
      <c r="B10">
        <f>COUNTIFS(Table2[Sub-Sector],Table3[[#This Row],[Sub-Sector]])</f>
        <v>5</v>
      </c>
      <c r="C10" s="1">
        <f>COUNTIFS(Table2[Sub-Sector],Table3[[#This Row],[Sub-Sector]],Table2[Uptrend],"Uptrend")/Table3[[#This Row],[Count]]</f>
        <v>0.2</v>
      </c>
      <c r="D10" s="1">
        <f>COUNTIFS(Table2[Sub-Sector],Table3[[#This Row],[Sub-Sector]],Table2[1W Return vs Nifty],"&gt;=5")/Table3[[#This Row],[Count]]</f>
        <v>0</v>
      </c>
      <c r="E10" s="1">
        <f>COUNTIFS(Table2[Sub-Sector],Table3[[#This Row],[Sub-Sector]],Table2[1M Return vs Nifty],"&gt;=5")/Table3[[#This Row],[Count]]</f>
        <v>0.2</v>
      </c>
      <c r="F10" s="1">
        <f>COUNTIFS(Table2[Sub-Sector],Table3[[#This Row],[Sub-Sector]],Table2[6M Return vs Nifty],"&gt;=10")/Table3[[#This Row],[Count]]</f>
        <v>0.6</v>
      </c>
      <c r="G10" s="1">
        <f>COUNTIFS(Table2[Sub-Sector],Table3[[#This Row],[Sub-Sector]],Table2[1Y Return vs Nifty],"&gt;=10")/Table3[[#This Row],[Count]]</f>
        <v>0.6</v>
      </c>
      <c r="H10" s="1">
        <f>COUNTIFS(Table2[Sub-Sector],Table3[[#This Row],[Sub-Sector]],Table2[RSI Exponential â€“ 14D],"&gt;=50")/Table3[[#This Row],[Count]]</f>
        <v>0.6</v>
      </c>
      <c r="I10" s="1">
        <f>COUNTIFS(Table2[Sub-Sector],Table3[[#This Row],[Sub-Sector]],Table2[Relative Volume],"&gt;=1")/Table3[[#This Row],[Count]]</f>
        <v>0.4</v>
      </c>
      <c r="J10" s="1">
        <f>COUNTIFS(Table2[Sub-Sector],Table3[[#This Row],[Sub-Sector]],Table2[% Away From Day Low],"&gt;=0.05")/Table3[[#This Row],[Count]]</f>
        <v>0</v>
      </c>
      <c r="K10" s="1">
        <f>COUNTIFS(Table2[Sub-Sector],Table3[[#This Row],[Sub-Sector]],Table2[% Away From Day High],"&lt;=0.05")/Table3[[#This Row],[Count]]</f>
        <v>1</v>
      </c>
      <c r="L10" s="1">
        <f>COUNTIFS(Table2[Sub-Sector],Table3[[#This Row],[Sub-Sector]],Table2[% Away From Current Week Low],"&gt;=0.05")/Table3[[#This Row],[Count]]</f>
        <v>0</v>
      </c>
      <c r="M10" s="1">
        <f>COUNTIFS(Table2[Sub-Sector],Table3[[#This Row],[Sub-Sector]],Table2[% Away From Current Week High],"&lt;=0.05")/Table3[[#This Row],[Count]]</f>
        <v>1</v>
      </c>
      <c r="N10" s="1">
        <f>COUNTIFS(Table2[Sub-Sector],Table3[[#This Row],[Sub-Sector]],Table2[% Away From Current Month Low],"&gt;=0.05")/Table3[[#This Row],[Count]]</f>
        <v>0.4</v>
      </c>
      <c r="O10" s="1">
        <f>COUNTIFS(Table2[Sub-Sector],Table3[[#This Row],[Sub-Sector]],Table2[% Away From Current Month High],"&lt;=0.05")/Table3[[#This Row],[Count]]</f>
        <v>0.6</v>
      </c>
      <c r="P10" s="1">
        <f>COUNTIFS(Table2[Sub-Sector],Table3[[#This Row],[Sub-Sector]],Table2[% Away From 52W High],"&lt;=10")/Table3[[#This Row],[Count]]</f>
        <v>0.2</v>
      </c>
      <c r="Q10" s="1">
        <f>COUNTIFS(Table2[Sub-Sector],Table3[[#This Row],[Sub-Sector]],Table2[% Away From 52W Low],"&gt;=10")/Table3[[#This Row],[Count]]</f>
        <v>1</v>
      </c>
      <c r="R10" s="1">
        <f>COUNTIFS(Table2[Sub-Sector],Table3[[#This Row],[Sub-Sector]],Table2[% Price above 20 EMA],"&gt;=0")/Table3[[#This Row],[Count]]</f>
        <v>0.6</v>
      </c>
      <c r="S10" s="1">
        <f>COUNTIFS(Table2[Sub-Sector],Table3[[#This Row],[Sub-Sector]],Table2[% Price above 50 EMA],"&gt;=0")/Table3[[#This Row],[Count]]</f>
        <v>0.6</v>
      </c>
      <c r="T10" s="1">
        <f>COUNTIFS(Table2[Sub-Sector],Table3[[#This Row],[Sub-Sector]],Table2[% Price above 200 EMA],"&gt;=0")/Table3[[#This Row],[Count]]</f>
        <v>0.6</v>
      </c>
      <c r="U10" s="1">
        <f>COUNTIFS(Table2[Sub-Sector],Table3[[#This Row],[Sub-Sector]],Table2[Rate of Change - Zone],"Positive")/Table3[[#This Row],[Count]]</f>
        <v>0.4</v>
      </c>
      <c r="V10" s="1">
        <f>COUNTIFS(Table2[Sub-Sector],Table3[[#This Row],[Sub-Sector]],Table2[Sharpe Ratio],"&gt;=0.10")/Table3[[#This Row],[Count]]</f>
        <v>0.2</v>
      </c>
      <c r="W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257.5</v>
      </c>
      <c r="X10">
        <f>_xlfn.RANK.AVG(Table3[[#This Row],[Score]],Table3[Score],1)</f>
        <v>13</v>
      </c>
      <c r="Y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117.5</v>
      </c>
      <c r="Z10">
        <f>_xlfn.RANK.AVG(Table3[[#This Row],[Score 2 ]],Table3[[Score 2 ]],1)</f>
        <v>9</v>
      </c>
    </row>
    <row r="11" spans="1:26" x14ac:dyDescent="0.3">
      <c r="A11" t="s">
        <v>387</v>
      </c>
      <c r="B11">
        <f>COUNTIFS(Table2[Sub-Sector],Table3[[#This Row],[Sub-Sector]])</f>
        <v>2</v>
      </c>
      <c r="C11" s="1">
        <f>COUNTIFS(Table2[Sub-Sector],Table3[[#This Row],[Sub-Sector]],Table2[Uptrend],"Uptrend")/Table3[[#This Row],[Count]]</f>
        <v>0.5</v>
      </c>
      <c r="D11" s="1">
        <f>COUNTIFS(Table2[Sub-Sector],Table3[[#This Row],[Sub-Sector]],Table2[1W Return vs Nifty],"&gt;=5")/Table3[[#This Row],[Count]]</f>
        <v>0</v>
      </c>
      <c r="E11" s="1">
        <f>COUNTIFS(Table2[Sub-Sector],Table3[[#This Row],[Sub-Sector]],Table2[1M Return vs Nifty],"&gt;=5")/Table3[[#This Row],[Count]]</f>
        <v>0</v>
      </c>
      <c r="F11" s="1">
        <f>COUNTIFS(Table2[Sub-Sector],Table3[[#This Row],[Sub-Sector]],Table2[6M Return vs Nifty],"&gt;=10")/Table3[[#This Row],[Count]]</f>
        <v>0.5</v>
      </c>
      <c r="G11" s="1">
        <f>COUNTIFS(Table2[Sub-Sector],Table3[[#This Row],[Sub-Sector]],Table2[1Y Return vs Nifty],"&gt;=10")/Table3[[#This Row],[Count]]</f>
        <v>0.5</v>
      </c>
      <c r="H11" s="1">
        <f>COUNTIFS(Table2[Sub-Sector],Table3[[#This Row],[Sub-Sector]],Table2[RSI Exponential â€“ 14D],"&gt;=50")/Table3[[#This Row],[Count]]</f>
        <v>0.5</v>
      </c>
      <c r="I11" s="1">
        <f>COUNTIFS(Table2[Sub-Sector],Table3[[#This Row],[Sub-Sector]],Table2[Relative Volume],"&gt;=1")/Table3[[#This Row],[Count]]</f>
        <v>0.5</v>
      </c>
      <c r="J11" s="1">
        <f>COUNTIFS(Table2[Sub-Sector],Table3[[#This Row],[Sub-Sector]],Table2[% Away From Day Low],"&gt;=0.05")/Table3[[#This Row],[Count]]</f>
        <v>0</v>
      </c>
      <c r="K11" s="1">
        <f>COUNTIFS(Table2[Sub-Sector],Table3[[#This Row],[Sub-Sector]],Table2[% Away From Day High],"&lt;=0.05")/Table3[[#This Row],[Count]]</f>
        <v>1</v>
      </c>
      <c r="L11" s="1">
        <f>COUNTIFS(Table2[Sub-Sector],Table3[[#This Row],[Sub-Sector]],Table2[% Away From Current Week Low],"&gt;=0.05")/Table3[[#This Row],[Count]]</f>
        <v>0</v>
      </c>
      <c r="M11" s="1">
        <f>COUNTIFS(Table2[Sub-Sector],Table3[[#This Row],[Sub-Sector]],Table2[% Away From Current Week High],"&lt;=0.05")/Table3[[#This Row],[Count]]</f>
        <v>0.5</v>
      </c>
      <c r="N11" s="1">
        <f>COUNTIFS(Table2[Sub-Sector],Table3[[#This Row],[Sub-Sector]],Table2[% Away From Current Month Low],"&gt;=0.05")/Table3[[#This Row],[Count]]</f>
        <v>0.5</v>
      </c>
      <c r="O11" s="1">
        <f>COUNTIFS(Table2[Sub-Sector],Table3[[#This Row],[Sub-Sector]],Table2[% Away From Current Month High],"&lt;=0.05")/Table3[[#This Row],[Count]]</f>
        <v>0.5</v>
      </c>
      <c r="P11" s="1">
        <f>COUNTIFS(Table2[Sub-Sector],Table3[[#This Row],[Sub-Sector]],Table2[% Away From 52W High],"&lt;=10")/Table3[[#This Row],[Count]]</f>
        <v>0</v>
      </c>
      <c r="Q11" s="1">
        <f>COUNTIFS(Table2[Sub-Sector],Table3[[#This Row],[Sub-Sector]],Table2[% Away From 52W Low],"&gt;=10")/Table3[[#This Row],[Count]]</f>
        <v>1</v>
      </c>
      <c r="R11" s="1">
        <f>COUNTIFS(Table2[Sub-Sector],Table3[[#This Row],[Sub-Sector]],Table2[% Price above 20 EMA],"&gt;=0")/Table3[[#This Row],[Count]]</f>
        <v>0.5</v>
      </c>
      <c r="S11" s="1">
        <f>COUNTIFS(Table2[Sub-Sector],Table3[[#This Row],[Sub-Sector]],Table2[% Price above 50 EMA],"&gt;=0")/Table3[[#This Row],[Count]]</f>
        <v>0</v>
      </c>
      <c r="T11" s="1">
        <f>COUNTIFS(Table2[Sub-Sector],Table3[[#This Row],[Sub-Sector]],Table2[% Price above 200 EMA],"&gt;=0")/Table3[[#This Row],[Count]]</f>
        <v>0.5</v>
      </c>
      <c r="U11" s="1">
        <f>COUNTIFS(Table2[Sub-Sector],Table3[[#This Row],[Sub-Sector]],Table2[Rate of Change - Zone],"Positive")/Table3[[#This Row],[Count]]</f>
        <v>0.5</v>
      </c>
      <c r="V11" s="1">
        <f>COUNTIFS(Table2[Sub-Sector],Table3[[#This Row],[Sub-Sector]],Table2[Sharpe Ratio],"&gt;=0.10")/Table3[[#This Row],[Count]]</f>
        <v>0.5</v>
      </c>
      <c r="W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302.5</v>
      </c>
      <c r="X11">
        <f>_xlfn.RANK.AVG(Table3[[#This Row],[Score]],Table3[Score],1)</f>
        <v>27</v>
      </c>
      <c r="Y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124</v>
      </c>
      <c r="Z11">
        <f>_xlfn.RANK.AVG(Table3[[#This Row],[Score 2 ]],Table3[[Score 2 ]],1)</f>
        <v>10.5</v>
      </c>
    </row>
    <row r="12" spans="1:26" x14ac:dyDescent="0.3">
      <c r="A12" t="s">
        <v>520</v>
      </c>
      <c r="B12">
        <f>COUNTIFS(Table2[Sub-Sector],Table3[[#This Row],[Sub-Sector]])</f>
        <v>1</v>
      </c>
      <c r="C12" s="1">
        <f>COUNTIFS(Table2[Sub-Sector],Table3[[#This Row],[Sub-Sector]],Table2[Uptrend],"Uptrend")/Table3[[#This Row],[Count]]</f>
        <v>0</v>
      </c>
      <c r="D12" s="1">
        <f>COUNTIFS(Table2[Sub-Sector],Table3[[#This Row],[Sub-Sector]],Table2[1W Return vs Nifty],"&gt;=5")/Table3[[#This Row],[Count]]</f>
        <v>0</v>
      </c>
      <c r="E12" s="1">
        <f>COUNTIFS(Table2[Sub-Sector],Table3[[#This Row],[Sub-Sector]],Table2[1M Return vs Nifty],"&gt;=5")/Table3[[#This Row],[Count]]</f>
        <v>0</v>
      </c>
      <c r="F12" s="1">
        <f>COUNTIFS(Table2[Sub-Sector],Table3[[#This Row],[Sub-Sector]],Table2[6M Return vs Nifty],"&gt;=10")/Table3[[#This Row],[Count]]</f>
        <v>0</v>
      </c>
      <c r="G12" s="1">
        <f>COUNTIFS(Table2[Sub-Sector],Table3[[#This Row],[Sub-Sector]],Table2[1Y Return vs Nifty],"&gt;=10")/Table3[[#This Row],[Count]]</f>
        <v>1</v>
      </c>
      <c r="H12" s="1">
        <f>COUNTIFS(Table2[Sub-Sector],Table3[[#This Row],[Sub-Sector]],Table2[RSI Exponential â€“ 14D],"&gt;=50")/Table3[[#This Row],[Count]]</f>
        <v>0</v>
      </c>
      <c r="I12" s="1">
        <f>COUNTIFS(Table2[Sub-Sector],Table3[[#This Row],[Sub-Sector]],Table2[Relative Volume],"&gt;=1")/Table3[[#This Row],[Count]]</f>
        <v>1</v>
      </c>
      <c r="J12" s="1">
        <f>COUNTIFS(Table2[Sub-Sector],Table3[[#This Row],[Sub-Sector]],Table2[% Away From Day Low],"&gt;=0.05")/Table3[[#This Row],[Count]]</f>
        <v>0</v>
      </c>
      <c r="K12" s="1">
        <f>COUNTIFS(Table2[Sub-Sector],Table3[[#This Row],[Sub-Sector]],Table2[% Away From Day High],"&lt;=0.05")/Table3[[#This Row],[Count]]</f>
        <v>1</v>
      </c>
      <c r="L12" s="1">
        <f>COUNTIFS(Table2[Sub-Sector],Table3[[#This Row],[Sub-Sector]],Table2[% Away From Current Week Low],"&gt;=0.05")/Table3[[#This Row],[Count]]</f>
        <v>0</v>
      </c>
      <c r="M12" s="1">
        <f>COUNTIFS(Table2[Sub-Sector],Table3[[#This Row],[Sub-Sector]],Table2[% Away From Current Week High],"&lt;=0.05")/Table3[[#This Row],[Count]]</f>
        <v>1</v>
      </c>
      <c r="N12" s="1">
        <f>COUNTIFS(Table2[Sub-Sector],Table3[[#This Row],[Sub-Sector]],Table2[% Away From Current Month Low],"&gt;=0.05")/Table3[[#This Row],[Count]]</f>
        <v>1</v>
      </c>
      <c r="O12" s="1">
        <f>COUNTIFS(Table2[Sub-Sector],Table3[[#This Row],[Sub-Sector]],Table2[% Away From Current Month High],"&lt;=0.05")/Table3[[#This Row],[Count]]</f>
        <v>0</v>
      </c>
      <c r="P12" s="1">
        <f>COUNTIFS(Table2[Sub-Sector],Table3[[#This Row],[Sub-Sector]],Table2[% Away From 52W High],"&lt;=10")/Table3[[#This Row],[Count]]</f>
        <v>0</v>
      </c>
      <c r="Q12" s="1">
        <f>COUNTIFS(Table2[Sub-Sector],Table3[[#This Row],[Sub-Sector]],Table2[% Away From 52W Low],"&gt;=10")/Table3[[#This Row],[Count]]</f>
        <v>1</v>
      </c>
      <c r="R12" s="1">
        <f>COUNTIFS(Table2[Sub-Sector],Table3[[#This Row],[Sub-Sector]],Table2[% Price above 20 EMA],"&gt;=0")/Table3[[#This Row],[Count]]</f>
        <v>0</v>
      </c>
      <c r="S12" s="1">
        <f>COUNTIFS(Table2[Sub-Sector],Table3[[#This Row],[Sub-Sector]],Table2[% Price above 50 EMA],"&gt;=0")/Table3[[#This Row],[Count]]</f>
        <v>0</v>
      </c>
      <c r="T12" s="1">
        <f>COUNTIFS(Table2[Sub-Sector],Table3[[#This Row],[Sub-Sector]],Table2[% Price above 200 EMA],"&gt;=0")/Table3[[#This Row],[Count]]</f>
        <v>1</v>
      </c>
      <c r="U12" s="1">
        <f>COUNTIFS(Table2[Sub-Sector],Table3[[#This Row],[Sub-Sector]],Table2[Rate of Change - Zone],"Positive")/Table3[[#This Row],[Count]]</f>
        <v>1</v>
      </c>
      <c r="V12" s="1">
        <f>COUNTIFS(Table2[Sub-Sector],Table3[[#This Row],[Sub-Sector]],Table2[Sharpe Ratio],"&gt;=0.10")/Table3[[#This Row],[Count]]</f>
        <v>0</v>
      </c>
      <c r="W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375.5</v>
      </c>
      <c r="X12">
        <f>_xlfn.RANK.AVG(Table3[[#This Row],[Score]],Table3[Score],1)</f>
        <v>41</v>
      </c>
      <c r="Y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124</v>
      </c>
      <c r="Z12">
        <f>_xlfn.RANK.AVG(Table3[[#This Row],[Score 2 ]],Table3[[Score 2 ]],1)</f>
        <v>10.5</v>
      </c>
    </row>
    <row r="13" spans="1:26" x14ac:dyDescent="0.3">
      <c r="A13" t="s">
        <v>51</v>
      </c>
      <c r="B13">
        <f>COUNTIFS(Table2[Sub-Sector],Table3[[#This Row],[Sub-Sector]])</f>
        <v>45</v>
      </c>
      <c r="C13" s="1">
        <f>COUNTIFS(Table2[Sub-Sector],Table3[[#This Row],[Sub-Sector]],Table2[Uptrend],"Uptrend")/Table3[[#This Row],[Count]]</f>
        <v>0.48888888888888887</v>
      </c>
      <c r="D13" s="1">
        <f>COUNTIFS(Table2[Sub-Sector],Table3[[#This Row],[Sub-Sector]],Table2[1W Return vs Nifty],"&gt;=5")/Table3[[#This Row],[Count]]</f>
        <v>8.8888888888888892E-2</v>
      </c>
      <c r="E13" s="1">
        <f>COUNTIFS(Table2[Sub-Sector],Table3[[#This Row],[Sub-Sector]],Table2[1M Return vs Nifty],"&gt;=5")/Table3[[#This Row],[Count]]</f>
        <v>0.33333333333333331</v>
      </c>
      <c r="F13" s="1">
        <f>COUNTIFS(Table2[Sub-Sector],Table3[[#This Row],[Sub-Sector]],Table2[6M Return vs Nifty],"&gt;=10")/Table3[[#This Row],[Count]]</f>
        <v>0.62222222222222223</v>
      </c>
      <c r="G13" s="1">
        <f>COUNTIFS(Table2[Sub-Sector],Table3[[#This Row],[Sub-Sector]],Table2[1Y Return vs Nifty],"&gt;=10")/Table3[[#This Row],[Count]]</f>
        <v>0.73333333333333328</v>
      </c>
      <c r="H13" s="1">
        <f>COUNTIFS(Table2[Sub-Sector],Table3[[#This Row],[Sub-Sector]],Table2[RSI Exponential â€“ 14D],"&gt;=50")/Table3[[#This Row],[Count]]</f>
        <v>0.35555555555555557</v>
      </c>
      <c r="I13" s="1">
        <f>COUNTIFS(Table2[Sub-Sector],Table3[[#This Row],[Sub-Sector]],Table2[Relative Volume],"&gt;=1")/Table3[[#This Row],[Count]]</f>
        <v>0.33333333333333331</v>
      </c>
      <c r="J13" s="1">
        <f>COUNTIFS(Table2[Sub-Sector],Table3[[#This Row],[Sub-Sector]],Table2[% Away From Day Low],"&gt;=0.05")/Table3[[#This Row],[Count]]</f>
        <v>2.2222222222222223E-2</v>
      </c>
      <c r="K13" s="1">
        <f>COUNTIFS(Table2[Sub-Sector],Table3[[#This Row],[Sub-Sector]],Table2[% Away From Day High],"&lt;=0.05")/Table3[[#This Row],[Count]]</f>
        <v>0.9555555555555556</v>
      </c>
      <c r="L13" s="1">
        <f>COUNTIFS(Table2[Sub-Sector],Table3[[#This Row],[Sub-Sector]],Table2[% Away From Current Week Low],"&gt;=0.05")/Table3[[#This Row],[Count]]</f>
        <v>0.1111111111111111</v>
      </c>
      <c r="M13" s="1">
        <f>COUNTIFS(Table2[Sub-Sector],Table3[[#This Row],[Sub-Sector]],Table2[% Away From Current Week High],"&lt;=0.05")/Table3[[#This Row],[Count]]</f>
        <v>0.91111111111111109</v>
      </c>
      <c r="N13" s="1">
        <f>COUNTIFS(Table2[Sub-Sector],Table3[[#This Row],[Sub-Sector]],Table2[% Away From Current Month Low],"&gt;=0.05")/Table3[[#This Row],[Count]]</f>
        <v>0.37777777777777777</v>
      </c>
      <c r="O13" s="1">
        <f>COUNTIFS(Table2[Sub-Sector],Table3[[#This Row],[Sub-Sector]],Table2[% Away From Current Month High],"&lt;=0.05")/Table3[[#This Row],[Count]]</f>
        <v>0.22222222222222221</v>
      </c>
      <c r="P13" s="1">
        <f>COUNTIFS(Table2[Sub-Sector],Table3[[#This Row],[Sub-Sector]],Table2[% Away From 52W High],"&lt;=10")/Table3[[#This Row],[Count]]</f>
        <v>0.2</v>
      </c>
      <c r="Q13" s="1">
        <f>COUNTIFS(Table2[Sub-Sector],Table3[[#This Row],[Sub-Sector]],Table2[% Away From 52W Low],"&gt;=10")/Table3[[#This Row],[Count]]</f>
        <v>0.9555555555555556</v>
      </c>
      <c r="R13" s="1">
        <f>COUNTIFS(Table2[Sub-Sector],Table3[[#This Row],[Sub-Sector]],Table2[% Price above 20 EMA],"&gt;=0")/Table3[[#This Row],[Count]]</f>
        <v>0.33333333333333331</v>
      </c>
      <c r="S13" s="1">
        <f>COUNTIFS(Table2[Sub-Sector],Table3[[#This Row],[Sub-Sector]],Table2[% Price above 50 EMA],"&gt;=0")/Table3[[#This Row],[Count]]</f>
        <v>0.46666666666666667</v>
      </c>
      <c r="T13" s="1">
        <f>COUNTIFS(Table2[Sub-Sector],Table3[[#This Row],[Sub-Sector]],Table2[% Price above 200 EMA],"&gt;=0")/Table3[[#This Row],[Count]]</f>
        <v>0.75555555555555554</v>
      </c>
      <c r="U13" s="1">
        <f>COUNTIFS(Table2[Sub-Sector],Table3[[#This Row],[Sub-Sector]],Table2[Rate of Change - Zone],"Positive")/Table3[[#This Row],[Count]]</f>
        <v>0.28888888888888886</v>
      </c>
      <c r="V13" s="1">
        <f>COUNTIFS(Table2[Sub-Sector],Table3[[#This Row],[Sub-Sector]],Table2[Sharpe Ratio],"&gt;=0.10")/Table3[[#This Row],[Count]]</f>
        <v>0.22222222222222221</v>
      </c>
      <c r="W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179</v>
      </c>
      <c r="X13">
        <f>_xlfn.RANK.AVG(Table3[[#This Row],[Score]],Table3[Score],1)</f>
        <v>7</v>
      </c>
      <c r="Y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126.5</v>
      </c>
      <c r="Z13">
        <f>_xlfn.RANK.AVG(Table3[[#This Row],[Score 2 ]],Table3[[Score 2 ]],1)</f>
        <v>12</v>
      </c>
    </row>
    <row r="14" spans="1:26" x14ac:dyDescent="0.3">
      <c r="A14" t="s">
        <v>158</v>
      </c>
      <c r="B14">
        <f>COUNTIFS(Table2[Sub-Sector],Table3[[#This Row],[Sub-Sector]])</f>
        <v>4</v>
      </c>
      <c r="C14" s="1">
        <f>COUNTIFS(Table2[Sub-Sector],Table3[[#This Row],[Sub-Sector]],Table2[Uptrend],"Uptrend")/Table3[[#This Row],[Count]]</f>
        <v>1</v>
      </c>
      <c r="D14" s="1">
        <f>COUNTIFS(Table2[Sub-Sector],Table3[[#This Row],[Sub-Sector]],Table2[1W Return vs Nifty],"&gt;=5")/Table3[[#This Row],[Count]]</f>
        <v>0.25</v>
      </c>
      <c r="E14" s="1">
        <f>COUNTIFS(Table2[Sub-Sector],Table3[[#This Row],[Sub-Sector]],Table2[1M Return vs Nifty],"&gt;=5")/Table3[[#This Row],[Count]]</f>
        <v>0.5</v>
      </c>
      <c r="F14" s="1">
        <f>COUNTIFS(Table2[Sub-Sector],Table3[[#This Row],[Sub-Sector]],Table2[6M Return vs Nifty],"&gt;=10")/Table3[[#This Row],[Count]]</f>
        <v>0.5</v>
      </c>
      <c r="G14" s="1">
        <f>COUNTIFS(Table2[Sub-Sector],Table3[[#This Row],[Sub-Sector]],Table2[1Y Return vs Nifty],"&gt;=10")/Table3[[#This Row],[Count]]</f>
        <v>0.75</v>
      </c>
      <c r="H14" s="1">
        <f>COUNTIFS(Table2[Sub-Sector],Table3[[#This Row],[Sub-Sector]],Table2[RSI Exponential â€“ 14D],"&gt;=50")/Table3[[#This Row],[Count]]</f>
        <v>0.5</v>
      </c>
      <c r="I14" s="1">
        <f>COUNTIFS(Table2[Sub-Sector],Table3[[#This Row],[Sub-Sector]],Table2[Relative Volume],"&gt;=1")/Table3[[#This Row],[Count]]</f>
        <v>0.25</v>
      </c>
      <c r="J14" s="1">
        <f>COUNTIFS(Table2[Sub-Sector],Table3[[#This Row],[Sub-Sector]],Table2[% Away From Day Low],"&gt;=0.05")/Table3[[#This Row],[Count]]</f>
        <v>0</v>
      </c>
      <c r="K14" s="1">
        <f>COUNTIFS(Table2[Sub-Sector],Table3[[#This Row],[Sub-Sector]],Table2[% Away From Day High],"&lt;=0.05")/Table3[[#This Row],[Count]]</f>
        <v>0.75</v>
      </c>
      <c r="L14" s="1">
        <f>COUNTIFS(Table2[Sub-Sector],Table3[[#This Row],[Sub-Sector]],Table2[% Away From Current Week Low],"&gt;=0.05")/Table3[[#This Row],[Count]]</f>
        <v>0</v>
      </c>
      <c r="M14" s="1">
        <f>COUNTIFS(Table2[Sub-Sector],Table3[[#This Row],[Sub-Sector]],Table2[% Away From Current Week High],"&lt;=0.05")/Table3[[#This Row],[Count]]</f>
        <v>0.5</v>
      </c>
      <c r="N14" s="1">
        <f>COUNTIFS(Table2[Sub-Sector],Table3[[#This Row],[Sub-Sector]],Table2[% Away From Current Month Low],"&gt;=0.05")/Table3[[#This Row],[Count]]</f>
        <v>0.25</v>
      </c>
      <c r="O14" s="1">
        <f>COUNTIFS(Table2[Sub-Sector],Table3[[#This Row],[Sub-Sector]],Table2[% Away From Current Month High],"&lt;=0.05")/Table3[[#This Row],[Count]]</f>
        <v>0.25</v>
      </c>
      <c r="P14" s="1">
        <f>COUNTIFS(Table2[Sub-Sector],Table3[[#This Row],[Sub-Sector]],Table2[% Away From 52W High],"&lt;=10")/Table3[[#This Row],[Count]]</f>
        <v>0.25</v>
      </c>
      <c r="Q14" s="1">
        <f>COUNTIFS(Table2[Sub-Sector],Table3[[#This Row],[Sub-Sector]],Table2[% Away From 52W Low],"&gt;=10")/Table3[[#This Row],[Count]]</f>
        <v>1</v>
      </c>
      <c r="R14" s="1">
        <f>COUNTIFS(Table2[Sub-Sector],Table3[[#This Row],[Sub-Sector]],Table2[% Price above 20 EMA],"&gt;=0")/Table3[[#This Row],[Count]]</f>
        <v>0.5</v>
      </c>
      <c r="S14" s="1">
        <f>COUNTIFS(Table2[Sub-Sector],Table3[[#This Row],[Sub-Sector]],Table2[% Price above 50 EMA],"&gt;=0")/Table3[[#This Row],[Count]]</f>
        <v>0.5</v>
      </c>
      <c r="T14" s="1">
        <f>COUNTIFS(Table2[Sub-Sector],Table3[[#This Row],[Sub-Sector]],Table2[% Price above 200 EMA],"&gt;=0")/Table3[[#This Row],[Count]]</f>
        <v>1</v>
      </c>
      <c r="U14" s="1">
        <f>COUNTIFS(Table2[Sub-Sector],Table3[[#This Row],[Sub-Sector]],Table2[Rate of Change - Zone],"Positive")/Table3[[#This Row],[Count]]</f>
        <v>0.5</v>
      </c>
      <c r="V14" s="1">
        <f>COUNTIFS(Table2[Sub-Sector],Table3[[#This Row],[Sub-Sector]],Table2[Sharpe Ratio],"&gt;=0.10")/Table3[[#This Row],[Count]]</f>
        <v>0</v>
      </c>
      <c r="W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153</v>
      </c>
      <c r="X14">
        <f>_xlfn.RANK.AVG(Table3[[#This Row],[Score]],Table3[Score],1)</f>
        <v>3</v>
      </c>
      <c r="Y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132</v>
      </c>
      <c r="Z14">
        <f>_xlfn.RANK.AVG(Table3[[#This Row],[Score 2 ]],Table3[[Score 2 ]],1)</f>
        <v>13</v>
      </c>
    </row>
    <row r="15" spans="1:26" x14ac:dyDescent="0.3">
      <c r="A15" t="s">
        <v>252</v>
      </c>
      <c r="B15">
        <f>COUNTIFS(Table2[Sub-Sector],Table3[[#This Row],[Sub-Sector]])</f>
        <v>14</v>
      </c>
      <c r="C15" s="1">
        <f>COUNTIFS(Table2[Sub-Sector],Table3[[#This Row],[Sub-Sector]],Table2[Uptrend],"Uptrend")/Table3[[#This Row],[Count]]</f>
        <v>0.7857142857142857</v>
      </c>
      <c r="D15" s="1">
        <f>COUNTIFS(Table2[Sub-Sector],Table3[[#This Row],[Sub-Sector]],Table2[1W Return vs Nifty],"&gt;=5")/Table3[[#This Row],[Count]]</f>
        <v>7.1428571428571425E-2</v>
      </c>
      <c r="E15" s="1">
        <f>COUNTIFS(Table2[Sub-Sector],Table3[[#This Row],[Sub-Sector]],Table2[1M Return vs Nifty],"&gt;=5")/Table3[[#This Row],[Count]]</f>
        <v>0.6428571428571429</v>
      </c>
      <c r="F15" s="1">
        <f>COUNTIFS(Table2[Sub-Sector],Table3[[#This Row],[Sub-Sector]],Table2[6M Return vs Nifty],"&gt;=10")/Table3[[#This Row],[Count]]</f>
        <v>0.7142857142857143</v>
      </c>
      <c r="G15" s="1">
        <f>COUNTIFS(Table2[Sub-Sector],Table3[[#This Row],[Sub-Sector]],Table2[1Y Return vs Nifty],"&gt;=10")/Table3[[#This Row],[Count]]</f>
        <v>0.5714285714285714</v>
      </c>
      <c r="H15" s="1">
        <f>COUNTIFS(Table2[Sub-Sector],Table3[[#This Row],[Sub-Sector]],Table2[RSI Exponential â€“ 14D],"&gt;=50")/Table3[[#This Row],[Count]]</f>
        <v>0.5714285714285714</v>
      </c>
      <c r="I15" s="1">
        <f>COUNTIFS(Table2[Sub-Sector],Table3[[#This Row],[Sub-Sector]],Table2[Relative Volume],"&gt;=1")/Table3[[#This Row],[Count]]</f>
        <v>0.2857142857142857</v>
      </c>
      <c r="J15" s="1">
        <f>COUNTIFS(Table2[Sub-Sector],Table3[[#This Row],[Sub-Sector]],Table2[% Away From Day Low],"&gt;=0.05")/Table3[[#This Row],[Count]]</f>
        <v>7.1428571428571425E-2</v>
      </c>
      <c r="K15" s="1">
        <f>COUNTIFS(Table2[Sub-Sector],Table3[[#This Row],[Sub-Sector]],Table2[% Away From Day High],"&lt;=0.05")/Table3[[#This Row],[Count]]</f>
        <v>1</v>
      </c>
      <c r="L15" s="1">
        <f>COUNTIFS(Table2[Sub-Sector],Table3[[#This Row],[Sub-Sector]],Table2[% Away From Current Week Low],"&gt;=0.05")/Table3[[#This Row],[Count]]</f>
        <v>7.1428571428571425E-2</v>
      </c>
      <c r="M15" s="1">
        <f>COUNTIFS(Table2[Sub-Sector],Table3[[#This Row],[Sub-Sector]],Table2[% Away From Current Week High],"&lt;=0.05")/Table3[[#This Row],[Count]]</f>
        <v>0.9285714285714286</v>
      </c>
      <c r="N15" s="1">
        <f>COUNTIFS(Table2[Sub-Sector],Table3[[#This Row],[Sub-Sector]],Table2[% Away From Current Month Low],"&gt;=0.05")/Table3[[#This Row],[Count]]</f>
        <v>0.5</v>
      </c>
      <c r="O15" s="1">
        <f>COUNTIFS(Table2[Sub-Sector],Table3[[#This Row],[Sub-Sector]],Table2[% Away From Current Month High],"&lt;=0.05")/Table3[[#This Row],[Count]]</f>
        <v>0.35714285714285715</v>
      </c>
      <c r="P15" s="1">
        <f>COUNTIFS(Table2[Sub-Sector],Table3[[#This Row],[Sub-Sector]],Table2[% Away From 52W High],"&lt;=10")/Table3[[#This Row],[Count]]</f>
        <v>0.2857142857142857</v>
      </c>
      <c r="Q15" s="1">
        <f>COUNTIFS(Table2[Sub-Sector],Table3[[#This Row],[Sub-Sector]],Table2[% Away From 52W Low],"&gt;=10")/Table3[[#This Row],[Count]]</f>
        <v>1</v>
      </c>
      <c r="R15" s="1">
        <f>COUNTIFS(Table2[Sub-Sector],Table3[[#This Row],[Sub-Sector]],Table2[% Price above 20 EMA],"&gt;=0")/Table3[[#This Row],[Count]]</f>
        <v>0.6428571428571429</v>
      </c>
      <c r="S15" s="1">
        <f>COUNTIFS(Table2[Sub-Sector],Table3[[#This Row],[Sub-Sector]],Table2[% Price above 50 EMA],"&gt;=0")/Table3[[#This Row],[Count]]</f>
        <v>0.7857142857142857</v>
      </c>
      <c r="T15" s="1">
        <f>COUNTIFS(Table2[Sub-Sector],Table3[[#This Row],[Sub-Sector]],Table2[% Price above 200 EMA],"&gt;=0")/Table3[[#This Row],[Count]]</f>
        <v>0.9285714285714286</v>
      </c>
      <c r="U15" s="1">
        <f>COUNTIFS(Table2[Sub-Sector],Table3[[#This Row],[Sub-Sector]],Table2[Rate of Change - Zone],"Positive")/Table3[[#This Row],[Count]]</f>
        <v>0.35714285714285715</v>
      </c>
      <c r="V15" s="1">
        <f>COUNTIFS(Table2[Sub-Sector],Table3[[#This Row],[Sub-Sector]],Table2[Sharpe Ratio],"&gt;=0.10")/Table3[[#This Row],[Count]]</f>
        <v>0.5</v>
      </c>
      <c r="W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164</v>
      </c>
      <c r="X15">
        <f>_xlfn.RANK.AVG(Table3[[#This Row],[Score]],Table3[Score],1)</f>
        <v>4</v>
      </c>
      <c r="Y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134.5</v>
      </c>
      <c r="Z15">
        <f>_xlfn.RANK.AVG(Table3[[#This Row],[Score 2 ]],Table3[[Score 2 ]],1)</f>
        <v>14</v>
      </c>
    </row>
    <row r="16" spans="1:26" x14ac:dyDescent="0.3">
      <c r="A16" t="s">
        <v>178</v>
      </c>
      <c r="B16">
        <f>COUNTIFS(Table2[Sub-Sector],Table3[[#This Row],[Sub-Sector]])</f>
        <v>13</v>
      </c>
      <c r="C16" s="1">
        <f>COUNTIFS(Table2[Sub-Sector],Table3[[#This Row],[Sub-Sector]],Table2[Uptrend],"Uptrend")/Table3[[#This Row],[Count]]</f>
        <v>0.15384615384615385</v>
      </c>
      <c r="D16" s="1">
        <f>COUNTIFS(Table2[Sub-Sector],Table3[[#This Row],[Sub-Sector]],Table2[1W Return vs Nifty],"&gt;=5")/Table3[[#This Row],[Count]]</f>
        <v>0</v>
      </c>
      <c r="E16" s="1">
        <f>COUNTIFS(Table2[Sub-Sector],Table3[[#This Row],[Sub-Sector]],Table2[1M Return vs Nifty],"&gt;=5")/Table3[[#This Row],[Count]]</f>
        <v>0.15384615384615385</v>
      </c>
      <c r="F16" s="1">
        <f>COUNTIFS(Table2[Sub-Sector],Table3[[#This Row],[Sub-Sector]],Table2[6M Return vs Nifty],"&gt;=10")/Table3[[#This Row],[Count]]</f>
        <v>0.30769230769230771</v>
      </c>
      <c r="G16" s="1">
        <f>COUNTIFS(Table2[Sub-Sector],Table3[[#This Row],[Sub-Sector]],Table2[1Y Return vs Nifty],"&gt;=10")/Table3[[#This Row],[Count]]</f>
        <v>0.92307692307692313</v>
      </c>
      <c r="H16" s="1">
        <f>COUNTIFS(Table2[Sub-Sector],Table3[[#This Row],[Sub-Sector]],Table2[RSI Exponential â€“ 14D],"&gt;=50")/Table3[[#This Row],[Count]]</f>
        <v>0.38461538461538464</v>
      </c>
      <c r="I16" s="1">
        <f>COUNTIFS(Table2[Sub-Sector],Table3[[#This Row],[Sub-Sector]],Table2[Relative Volume],"&gt;=1")/Table3[[#This Row],[Count]]</f>
        <v>0.53846153846153844</v>
      </c>
      <c r="J16" s="1">
        <f>COUNTIFS(Table2[Sub-Sector],Table3[[#This Row],[Sub-Sector]],Table2[% Away From Day Low],"&gt;=0.05")/Table3[[#This Row],[Count]]</f>
        <v>0.23076923076923078</v>
      </c>
      <c r="K16" s="1">
        <f>COUNTIFS(Table2[Sub-Sector],Table3[[#This Row],[Sub-Sector]],Table2[% Away From Day High],"&lt;=0.05")/Table3[[#This Row],[Count]]</f>
        <v>1</v>
      </c>
      <c r="L16" s="1">
        <f>COUNTIFS(Table2[Sub-Sector],Table3[[#This Row],[Sub-Sector]],Table2[% Away From Current Week Low],"&gt;=0.05")/Table3[[#This Row],[Count]]</f>
        <v>0.53846153846153844</v>
      </c>
      <c r="M16" s="1">
        <f>COUNTIFS(Table2[Sub-Sector],Table3[[#This Row],[Sub-Sector]],Table2[% Away From Current Week High],"&lt;=0.05")/Table3[[#This Row],[Count]]</f>
        <v>1</v>
      </c>
      <c r="N16" s="1">
        <f>COUNTIFS(Table2[Sub-Sector],Table3[[#This Row],[Sub-Sector]],Table2[% Away From Current Month Low],"&gt;=0.05")/Table3[[#This Row],[Count]]</f>
        <v>0.61538461538461542</v>
      </c>
      <c r="O16" s="1">
        <f>COUNTIFS(Table2[Sub-Sector],Table3[[#This Row],[Sub-Sector]],Table2[% Away From Current Month High],"&lt;=0.05")/Table3[[#This Row],[Count]]</f>
        <v>0.30769230769230771</v>
      </c>
      <c r="P16" s="1">
        <f>COUNTIFS(Table2[Sub-Sector],Table3[[#This Row],[Sub-Sector]],Table2[% Away From 52W High],"&lt;=10")/Table3[[#This Row],[Count]]</f>
        <v>0.15384615384615385</v>
      </c>
      <c r="Q16" s="1">
        <f>COUNTIFS(Table2[Sub-Sector],Table3[[#This Row],[Sub-Sector]],Table2[% Away From 52W Low],"&gt;=10")/Table3[[#This Row],[Count]]</f>
        <v>1</v>
      </c>
      <c r="R16" s="1">
        <f>COUNTIFS(Table2[Sub-Sector],Table3[[#This Row],[Sub-Sector]],Table2[% Price above 20 EMA],"&gt;=0")/Table3[[#This Row],[Count]]</f>
        <v>0.23076923076923078</v>
      </c>
      <c r="S16" s="1">
        <f>COUNTIFS(Table2[Sub-Sector],Table3[[#This Row],[Sub-Sector]],Table2[% Price above 50 EMA],"&gt;=0")/Table3[[#This Row],[Count]]</f>
        <v>0.15384615384615385</v>
      </c>
      <c r="T16" s="1">
        <f>COUNTIFS(Table2[Sub-Sector],Table3[[#This Row],[Sub-Sector]],Table2[% Price above 200 EMA],"&gt;=0")/Table3[[#This Row],[Count]]</f>
        <v>0.61538461538461542</v>
      </c>
      <c r="U16" s="1">
        <f>COUNTIFS(Table2[Sub-Sector],Table3[[#This Row],[Sub-Sector]],Table2[Rate of Change - Zone],"Positive")/Table3[[#This Row],[Count]]</f>
        <v>0.23076923076923078</v>
      </c>
      <c r="V16" s="1">
        <f>COUNTIFS(Table2[Sub-Sector],Table3[[#This Row],[Sub-Sector]],Table2[Sharpe Ratio],"&gt;=0.10")/Table3[[#This Row],[Count]]</f>
        <v>1</v>
      </c>
      <c r="W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289.5</v>
      </c>
      <c r="X16">
        <f>_xlfn.RANK.AVG(Table3[[#This Row],[Score]],Table3[Score],1)</f>
        <v>22</v>
      </c>
      <c r="Y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137.5</v>
      </c>
      <c r="Z16">
        <f>_xlfn.RANK.AVG(Table3[[#This Row],[Score 2 ]],Table3[[Score 2 ]],1)</f>
        <v>15</v>
      </c>
    </row>
    <row r="17" spans="1:26" x14ac:dyDescent="0.3">
      <c r="A17" t="s">
        <v>57</v>
      </c>
      <c r="B17">
        <f>COUNTIFS(Table2[Sub-Sector],Table3[[#This Row],[Sub-Sector]])</f>
        <v>4</v>
      </c>
      <c r="C17" s="1">
        <f>COUNTIFS(Table2[Sub-Sector],Table3[[#This Row],[Sub-Sector]],Table2[Uptrend],"Uptrend")/Table3[[#This Row],[Count]]</f>
        <v>0.25</v>
      </c>
      <c r="D17" s="1">
        <f>COUNTIFS(Table2[Sub-Sector],Table3[[#This Row],[Sub-Sector]],Table2[1W Return vs Nifty],"&gt;=5")/Table3[[#This Row],[Count]]</f>
        <v>0</v>
      </c>
      <c r="E17" s="1">
        <f>COUNTIFS(Table2[Sub-Sector],Table3[[#This Row],[Sub-Sector]],Table2[1M Return vs Nifty],"&gt;=5")/Table3[[#This Row],[Count]]</f>
        <v>0.25</v>
      </c>
      <c r="F17" s="1">
        <f>COUNTIFS(Table2[Sub-Sector],Table3[[#This Row],[Sub-Sector]],Table2[6M Return vs Nifty],"&gt;=10")/Table3[[#This Row],[Count]]</f>
        <v>0.5</v>
      </c>
      <c r="G17" s="1">
        <f>COUNTIFS(Table2[Sub-Sector],Table3[[#This Row],[Sub-Sector]],Table2[1Y Return vs Nifty],"&gt;=10")/Table3[[#This Row],[Count]]</f>
        <v>1</v>
      </c>
      <c r="H17" s="1">
        <f>COUNTIFS(Table2[Sub-Sector],Table3[[#This Row],[Sub-Sector]],Table2[RSI Exponential â€“ 14D],"&gt;=50")/Table3[[#This Row],[Count]]</f>
        <v>0.25</v>
      </c>
      <c r="I17" s="1">
        <f>COUNTIFS(Table2[Sub-Sector],Table3[[#This Row],[Sub-Sector]],Table2[Relative Volume],"&gt;=1")/Table3[[#This Row],[Count]]</f>
        <v>0.25</v>
      </c>
      <c r="J17" s="1">
        <f>COUNTIFS(Table2[Sub-Sector],Table3[[#This Row],[Sub-Sector]],Table2[% Away From Day Low],"&gt;=0.05")/Table3[[#This Row],[Count]]</f>
        <v>0</v>
      </c>
      <c r="K17" s="1">
        <f>COUNTIFS(Table2[Sub-Sector],Table3[[#This Row],[Sub-Sector]],Table2[% Away From Day High],"&lt;=0.05")/Table3[[#This Row],[Count]]</f>
        <v>1</v>
      </c>
      <c r="L17" s="1">
        <f>COUNTIFS(Table2[Sub-Sector],Table3[[#This Row],[Sub-Sector]],Table2[% Away From Current Week Low],"&gt;=0.05")/Table3[[#This Row],[Count]]</f>
        <v>0</v>
      </c>
      <c r="M17" s="1">
        <f>COUNTIFS(Table2[Sub-Sector],Table3[[#This Row],[Sub-Sector]],Table2[% Away From Current Week High],"&lt;=0.05")/Table3[[#This Row],[Count]]</f>
        <v>0.5</v>
      </c>
      <c r="N17" s="1">
        <f>COUNTIFS(Table2[Sub-Sector],Table3[[#This Row],[Sub-Sector]],Table2[% Away From Current Month Low],"&gt;=0.05")/Table3[[#This Row],[Count]]</f>
        <v>0.25</v>
      </c>
      <c r="O17" s="1">
        <f>COUNTIFS(Table2[Sub-Sector],Table3[[#This Row],[Sub-Sector]],Table2[% Away From Current Month High],"&lt;=0.05")/Table3[[#This Row],[Count]]</f>
        <v>0</v>
      </c>
      <c r="P17" s="1">
        <f>COUNTIFS(Table2[Sub-Sector],Table3[[#This Row],[Sub-Sector]],Table2[% Away From 52W High],"&lt;=10")/Table3[[#This Row],[Count]]</f>
        <v>0</v>
      </c>
      <c r="Q17" s="1">
        <f>COUNTIFS(Table2[Sub-Sector],Table3[[#This Row],[Sub-Sector]],Table2[% Away From 52W Low],"&gt;=10")/Table3[[#This Row],[Count]]</f>
        <v>1</v>
      </c>
      <c r="R17" s="1">
        <f>COUNTIFS(Table2[Sub-Sector],Table3[[#This Row],[Sub-Sector]],Table2[% Price above 20 EMA],"&gt;=0")/Table3[[#This Row],[Count]]</f>
        <v>0.25</v>
      </c>
      <c r="S17" s="1">
        <f>COUNTIFS(Table2[Sub-Sector],Table3[[#This Row],[Sub-Sector]],Table2[% Price above 50 EMA],"&gt;=0")/Table3[[#This Row],[Count]]</f>
        <v>0.25</v>
      </c>
      <c r="T17" s="1">
        <f>COUNTIFS(Table2[Sub-Sector],Table3[[#This Row],[Sub-Sector]],Table2[% Price above 200 EMA],"&gt;=0")/Table3[[#This Row],[Count]]</f>
        <v>0.5</v>
      </c>
      <c r="U17" s="1">
        <f>COUNTIFS(Table2[Sub-Sector],Table3[[#This Row],[Sub-Sector]],Table2[Rate of Change - Zone],"Positive")/Table3[[#This Row],[Count]]</f>
        <v>0.25</v>
      </c>
      <c r="V17" s="1">
        <f>COUNTIFS(Table2[Sub-Sector],Table3[[#This Row],[Sub-Sector]],Table2[Sharpe Ratio],"&gt;=0.10")/Table3[[#This Row],[Count]]</f>
        <v>0.5</v>
      </c>
      <c r="W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267.5</v>
      </c>
      <c r="X17">
        <f>_xlfn.RANK.AVG(Table3[[#This Row],[Score]],Table3[Score],1)</f>
        <v>16</v>
      </c>
      <c r="Y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138</v>
      </c>
      <c r="Z17">
        <f>_xlfn.RANK.AVG(Table3[[#This Row],[Score 2 ]],Table3[[Score 2 ]],1)</f>
        <v>16</v>
      </c>
    </row>
    <row r="18" spans="1:26" x14ac:dyDescent="0.3">
      <c r="A18" t="s">
        <v>637</v>
      </c>
      <c r="B18">
        <f>COUNTIFS(Table2[Sub-Sector],Table3[[#This Row],[Sub-Sector]])</f>
        <v>4</v>
      </c>
      <c r="C18" s="1">
        <f>COUNTIFS(Table2[Sub-Sector],Table3[[#This Row],[Sub-Sector]],Table2[Uptrend],"Uptrend")/Table3[[#This Row],[Count]]</f>
        <v>0.25</v>
      </c>
      <c r="D18" s="1">
        <f>COUNTIFS(Table2[Sub-Sector],Table3[[#This Row],[Sub-Sector]],Table2[1W Return vs Nifty],"&gt;=5")/Table3[[#This Row],[Count]]</f>
        <v>0</v>
      </c>
      <c r="E18" s="1">
        <f>COUNTIFS(Table2[Sub-Sector],Table3[[#This Row],[Sub-Sector]],Table2[1M Return vs Nifty],"&gt;=5")/Table3[[#This Row],[Count]]</f>
        <v>0.25</v>
      </c>
      <c r="F18" s="1">
        <f>COUNTIFS(Table2[Sub-Sector],Table3[[#This Row],[Sub-Sector]],Table2[6M Return vs Nifty],"&gt;=10")/Table3[[#This Row],[Count]]</f>
        <v>0.25</v>
      </c>
      <c r="G18" s="1">
        <f>COUNTIFS(Table2[Sub-Sector],Table3[[#This Row],[Sub-Sector]],Table2[1Y Return vs Nifty],"&gt;=10")/Table3[[#This Row],[Count]]</f>
        <v>0.5</v>
      </c>
      <c r="H18" s="1">
        <f>COUNTIFS(Table2[Sub-Sector],Table3[[#This Row],[Sub-Sector]],Table2[RSI Exponential â€“ 14D],"&gt;=50")/Table3[[#This Row],[Count]]</f>
        <v>0.5</v>
      </c>
      <c r="I18" s="1">
        <f>COUNTIFS(Table2[Sub-Sector],Table3[[#This Row],[Sub-Sector]],Table2[Relative Volume],"&gt;=1")/Table3[[#This Row],[Count]]</f>
        <v>0.75</v>
      </c>
      <c r="J18" s="1">
        <f>COUNTIFS(Table2[Sub-Sector],Table3[[#This Row],[Sub-Sector]],Table2[% Away From Day Low],"&gt;=0.05")/Table3[[#This Row],[Count]]</f>
        <v>0</v>
      </c>
      <c r="K18" s="1">
        <f>COUNTIFS(Table2[Sub-Sector],Table3[[#This Row],[Sub-Sector]],Table2[% Away From Day High],"&lt;=0.05")/Table3[[#This Row],[Count]]</f>
        <v>1</v>
      </c>
      <c r="L18" s="1">
        <f>COUNTIFS(Table2[Sub-Sector],Table3[[#This Row],[Sub-Sector]],Table2[% Away From Current Week Low],"&gt;=0.05")/Table3[[#This Row],[Count]]</f>
        <v>0</v>
      </c>
      <c r="M18" s="1">
        <f>COUNTIFS(Table2[Sub-Sector],Table3[[#This Row],[Sub-Sector]],Table2[% Away From Current Week High],"&lt;=0.05")/Table3[[#This Row],[Count]]</f>
        <v>0.75</v>
      </c>
      <c r="N18" s="1">
        <f>COUNTIFS(Table2[Sub-Sector],Table3[[#This Row],[Sub-Sector]],Table2[% Away From Current Month Low],"&gt;=0.05")/Table3[[#This Row],[Count]]</f>
        <v>0.5</v>
      </c>
      <c r="O18" s="1">
        <f>COUNTIFS(Table2[Sub-Sector],Table3[[#This Row],[Sub-Sector]],Table2[% Away From Current Month High],"&lt;=0.05")/Table3[[#This Row],[Count]]</f>
        <v>0.25</v>
      </c>
      <c r="P18" s="1">
        <f>COUNTIFS(Table2[Sub-Sector],Table3[[#This Row],[Sub-Sector]],Table2[% Away From 52W High],"&lt;=10")/Table3[[#This Row],[Count]]</f>
        <v>0</v>
      </c>
      <c r="Q18" s="1">
        <f>COUNTIFS(Table2[Sub-Sector],Table3[[#This Row],[Sub-Sector]],Table2[% Away From 52W Low],"&gt;=10")/Table3[[#This Row],[Count]]</f>
        <v>0.75</v>
      </c>
      <c r="R18" s="1">
        <f>COUNTIFS(Table2[Sub-Sector],Table3[[#This Row],[Sub-Sector]],Table2[% Price above 20 EMA],"&gt;=0")/Table3[[#This Row],[Count]]</f>
        <v>0.5</v>
      </c>
      <c r="S18" s="1">
        <f>COUNTIFS(Table2[Sub-Sector],Table3[[#This Row],[Sub-Sector]],Table2[% Price above 50 EMA],"&gt;=0")/Table3[[#This Row],[Count]]</f>
        <v>0.5</v>
      </c>
      <c r="T18" s="1">
        <f>COUNTIFS(Table2[Sub-Sector],Table3[[#This Row],[Sub-Sector]],Table2[% Price above 200 EMA],"&gt;=0")/Table3[[#This Row],[Count]]</f>
        <v>0.75</v>
      </c>
      <c r="U18" s="1">
        <f>COUNTIFS(Table2[Sub-Sector],Table3[[#This Row],[Sub-Sector]],Table2[Rate of Change - Zone],"Positive")/Table3[[#This Row],[Count]]</f>
        <v>0.5</v>
      </c>
      <c r="V18" s="1">
        <f>COUNTIFS(Table2[Sub-Sector],Table3[[#This Row],[Sub-Sector]],Table2[Sharpe Ratio],"&gt;=0.10")/Table3[[#This Row],[Count]]</f>
        <v>0.25</v>
      </c>
      <c r="W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269</v>
      </c>
      <c r="X18">
        <f>_xlfn.RANK.AVG(Table3[[#This Row],[Score]],Table3[Score],1)</f>
        <v>17</v>
      </c>
      <c r="Y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139.5</v>
      </c>
      <c r="Z18">
        <f>_xlfn.RANK.AVG(Table3[[#This Row],[Score 2 ]],Table3[[Score 2 ]],1)</f>
        <v>17</v>
      </c>
    </row>
    <row r="19" spans="1:26" x14ac:dyDescent="0.3">
      <c r="A19" t="s">
        <v>223</v>
      </c>
      <c r="B19">
        <f>COUNTIFS(Table2[Sub-Sector],Table3[[#This Row],[Sub-Sector]])</f>
        <v>6</v>
      </c>
      <c r="C19" s="1">
        <f>COUNTIFS(Table2[Sub-Sector],Table3[[#This Row],[Sub-Sector]],Table2[Uptrend],"Uptrend")/Table3[[#This Row],[Count]]</f>
        <v>0.16666666666666666</v>
      </c>
      <c r="D19" s="1">
        <f>COUNTIFS(Table2[Sub-Sector],Table3[[#This Row],[Sub-Sector]],Table2[1W Return vs Nifty],"&gt;=5")/Table3[[#This Row],[Count]]</f>
        <v>0</v>
      </c>
      <c r="E19" s="1">
        <f>COUNTIFS(Table2[Sub-Sector],Table3[[#This Row],[Sub-Sector]],Table2[1M Return vs Nifty],"&gt;=5")/Table3[[#This Row],[Count]]</f>
        <v>0.16666666666666666</v>
      </c>
      <c r="F19" s="1">
        <f>COUNTIFS(Table2[Sub-Sector],Table3[[#This Row],[Sub-Sector]],Table2[6M Return vs Nifty],"&gt;=10")/Table3[[#This Row],[Count]]</f>
        <v>0.16666666666666666</v>
      </c>
      <c r="G19" s="1">
        <f>COUNTIFS(Table2[Sub-Sector],Table3[[#This Row],[Sub-Sector]],Table2[1Y Return vs Nifty],"&gt;=10")/Table3[[#This Row],[Count]]</f>
        <v>0.5</v>
      </c>
      <c r="H19" s="1">
        <f>COUNTIFS(Table2[Sub-Sector],Table3[[#This Row],[Sub-Sector]],Table2[RSI Exponential â€“ 14D],"&gt;=50")/Table3[[#This Row],[Count]]</f>
        <v>0.5</v>
      </c>
      <c r="I19" s="1">
        <f>COUNTIFS(Table2[Sub-Sector],Table3[[#This Row],[Sub-Sector]],Table2[Relative Volume],"&gt;=1")/Table3[[#This Row],[Count]]</f>
        <v>0.66666666666666663</v>
      </c>
      <c r="J19" s="1">
        <f>COUNTIFS(Table2[Sub-Sector],Table3[[#This Row],[Sub-Sector]],Table2[% Away From Day Low],"&gt;=0.05")/Table3[[#This Row],[Count]]</f>
        <v>0</v>
      </c>
      <c r="K19" s="1">
        <f>COUNTIFS(Table2[Sub-Sector],Table3[[#This Row],[Sub-Sector]],Table2[% Away From Day High],"&lt;=0.05")/Table3[[#This Row],[Count]]</f>
        <v>1</v>
      </c>
      <c r="L19" s="1">
        <f>COUNTIFS(Table2[Sub-Sector],Table3[[#This Row],[Sub-Sector]],Table2[% Away From Current Week Low],"&gt;=0.05")/Table3[[#This Row],[Count]]</f>
        <v>0.16666666666666666</v>
      </c>
      <c r="M19" s="1">
        <f>COUNTIFS(Table2[Sub-Sector],Table3[[#This Row],[Sub-Sector]],Table2[% Away From Current Week High],"&lt;=0.05")/Table3[[#This Row],[Count]]</f>
        <v>1</v>
      </c>
      <c r="N19" s="1">
        <f>COUNTIFS(Table2[Sub-Sector],Table3[[#This Row],[Sub-Sector]],Table2[% Away From Current Month Low],"&gt;=0.05")/Table3[[#This Row],[Count]]</f>
        <v>0.5</v>
      </c>
      <c r="O19" s="1">
        <f>COUNTIFS(Table2[Sub-Sector],Table3[[#This Row],[Sub-Sector]],Table2[% Away From Current Month High],"&lt;=0.05")/Table3[[#This Row],[Count]]</f>
        <v>0.33333333333333331</v>
      </c>
      <c r="P19" s="1">
        <f>COUNTIFS(Table2[Sub-Sector],Table3[[#This Row],[Sub-Sector]],Table2[% Away From 52W High],"&lt;=10")/Table3[[#This Row],[Count]]</f>
        <v>0.16666666666666666</v>
      </c>
      <c r="Q19" s="1">
        <f>COUNTIFS(Table2[Sub-Sector],Table3[[#This Row],[Sub-Sector]],Table2[% Away From 52W Low],"&gt;=10")/Table3[[#This Row],[Count]]</f>
        <v>0.66666666666666663</v>
      </c>
      <c r="R19" s="1">
        <f>COUNTIFS(Table2[Sub-Sector],Table3[[#This Row],[Sub-Sector]],Table2[% Price above 20 EMA],"&gt;=0")/Table3[[#This Row],[Count]]</f>
        <v>0.5</v>
      </c>
      <c r="S19" s="1">
        <f>COUNTIFS(Table2[Sub-Sector],Table3[[#This Row],[Sub-Sector]],Table2[% Price above 50 EMA],"&gt;=0")/Table3[[#This Row],[Count]]</f>
        <v>0.16666666666666666</v>
      </c>
      <c r="T19" s="1">
        <f>COUNTIFS(Table2[Sub-Sector],Table3[[#This Row],[Sub-Sector]],Table2[% Price above 200 EMA],"&gt;=0")/Table3[[#This Row],[Count]]</f>
        <v>0.33333333333333331</v>
      </c>
      <c r="U19" s="1">
        <f>COUNTIFS(Table2[Sub-Sector],Table3[[#This Row],[Sub-Sector]],Table2[Rate of Change - Zone],"Positive")/Table3[[#This Row],[Count]]</f>
        <v>0.5</v>
      </c>
      <c r="V19" s="1">
        <f>COUNTIFS(Table2[Sub-Sector],Table3[[#This Row],[Sub-Sector]],Table2[Sharpe Ratio],"&gt;=0.10")/Table3[[#This Row],[Count]]</f>
        <v>0.66666666666666663</v>
      </c>
      <c r="W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303.5</v>
      </c>
      <c r="X19">
        <f>_xlfn.RANK.AVG(Table3[[#This Row],[Score]],Table3[Score],1)</f>
        <v>28</v>
      </c>
      <c r="Y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153.5</v>
      </c>
      <c r="Z19">
        <f>_xlfn.RANK.AVG(Table3[[#This Row],[Score 2 ]],Table3[[Score 2 ]],1)</f>
        <v>18</v>
      </c>
    </row>
    <row r="20" spans="1:26" x14ac:dyDescent="0.3">
      <c r="A20" t="s">
        <v>85</v>
      </c>
      <c r="B20">
        <f>COUNTIFS(Table2[Sub-Sector],Table3[[#This Row],[Sub-Sector]])</f>
        <v>5</v>
      </c>
      <c r="C20" s="1">
        <f>COUNTIFS(Table2[Sub-Sector],Table3[[#This Row],[Sub-Sector]],Table2[Uptrend],"Uptrend")/Table3[[#This Row],[Count]]</f>
        <v>0.2</v>
      </c>
      <c r="D20" s="1">
        <f>COUNTIFS(Table2[Sub-Sector],Table3[[#This Row],[Sub-Sector]],Table2[1W Return vs Nifty],"&gt;=5")/Table3[[#This Row],[Count]]</f>
        <v>0</v>
      </c>
      <c r="E20" s="1">
        <f>COUNTIFS(Table2[Sub-Sector],Table3[[#This Row],[Sub-Sector]],Table2[1M Return vs Nifty],"&gt;=5")/Table3[[#This Row],[Count]]</f>
        <v>0</v>
      </c>
      <c r="F20" s="1">
        <f>COUNTIFS(Table2[Sub-Sector],Table3[[#This Row],[Sub-Sector]],Table2[6M Return vs Nifty],"&gt;=10")/Table3[[#This Row],[Count]]</f>
        <v>0.6</v>
      </c>
      <c r="G20" s="1">
        <f>COUNTIFS(Table2[Sub-Sector],Table3[[#This Row],[Sub-Sector]],Table2[1Y Return vs Nifty],"&gt;=10")/Table3[[#This Row],[Count]]</f>
        <v>0.6</v>
      </c>
      <c r="H20" s="1">
        <f>COUNTIFS(Table2[Sub-Sector],Table3[[#This Row],[Sub-Sector]],Table2[RSI Exponential â€“ 14D],"&gt;=50")/Table3[[#This Row],[Count]]</f>
        <v>0.4</v>
      </c>
      <c r="I20" s="1">
        <f>COUNTIFS(Table2[Sub-Sector],Table3[[#This Row],[Sub-Sector]],Table2[Relative Volume],"&gt;=1")/Table3[[#This Row],[Count]]</f>
        <v>0.2</v>
      </c>
      <c r="J20" s="1">
        <f>COUNTIFS(Table2[Sub-Sector],Table3[[#This Row],[Sub-Sector]],Table2[% Away From Day Low],"&gt;=0.05")/Table3[[#This Row],[Count]]</f>
        <v>0</v>
      </c>
      <c r="K20" s="1">
        <f>COUNTIFS(Table2[Sub-Sector],Table3[[#This Row],[Sub-Sector]],Table2[% Away From Day High],"&lt;=0.05")/Table3[[#This Row],[Count]]</f>
        <v>1</v>
      </c>
      <c r="L20" s="1">
        <f>COUNTIFS(Table2[Sub-Sector],Table3[[#This Row],[Sub-Sector]],Table2[% Away From Current Week Low],"&gt;=0.05")/Table3[[#This Row],[Count]]</f>
        <v>0.2</v>
      </c>
      <c r="M20" s="1">
        <f>COUNTIFS(Table2[Sub-Sector],Table3[[#This Row],[Sub-Sector]],Table2[% Away From Current Week High],"&lt;=0.05")/Table3[[#This Row],[Count]]</f>
        <v>0.8</v>
      </c>
      <c r="N20" s="1">
        <f>COUNTIFS(Table2[Sub-Sector],Table3[[#This Row],[Sub-Sector]],Table2[% Away From Current Month Low],"&gt;=0.05")/Table3[[#This Row],[Count]]</f>
        <v>0.6</v>
      </c>
      <c r="O20" s="1">
        <f>COUNTIFS(Table2[Sub-Sector],Table3[[#This Row],[Sub-Sector]],Table2[% Away From Current Month High],"&lt;=0.05")/Table3[[#This Row],[Count]]</f>
        <v>0.6</v>
      </c>
      <c r="P20" s="1">
        <f>COUNTIFS(Table2[Sub-Sector],Table3[[#This Row],[Sub-Sector]],Table2[% Away From 52W High],"&lt;=10")/Table3[[#This Row],[Count]]</f>
        <v>0</v>
      </c>
      <c r="Q20" s="1">
        <f>COUNTIFS(Table2[Sub-Sector],Table3[[#This Row],[Sub-Sector]],Table2[% Away From 52W Low],"&gt;=10")/Table3[[#This Row],[Count]]</f>
        <v>0.6</v>
      </c>
      <c r="R20" s="1">
        <f>COUNTIFS(Table2[Sub-Sector],Table3[[#This Row],[Sub-Sector]],Table2[% Price above 20 EMA],"&gt;=0")/Table3[[#This Row],[Count]]</f>
        <v>0.4</v>
      </c>
      <c r="S20" s="1">
        <f>COUNTIFS(Table2[Sub-Sector],Table3[[#This Row],[Sub-Sector]],Table2[% Price above 50 EMA],"&gt;=0")/Table3[[#This Row],[Count]]</f>
        <v>0.2</v>
      </c>
      <c r="T20" s="1">
        <f>COUNTIFS(Table2[Sub-Sector],Table3[[#This Row],[Sub-Sector]],Table2[% Price above 200 EMA],"&gt;=0")/Table3[[#This Row],[Count]]</f>
        <v>0.6</v>
      </c>
      <c r="U20" s="1">
        <f>COUNTIFS(Table2[Sub-Sector],Table3[[#This Row],[Sub-Sector]],Table2[Rate of Change - Zone],"Positive")/Table3[[#This Row],[Count]]</f>
        <v>0.4</v>
      </c>
      <c r="V20" s="1">
        <f>COUNTIFS(Table2[Sub-Sector],Table3[[#This Row],[Sub-Sector]],Table2[Sharpe Ratio],"&gt;=0.10")/Table3[[#This Row],[Count]]</f>
        <v>0.4</v>
      </c>
      <c r="W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356.5</v>
      </c>
      <c r="X20">
        <f>_xlfn.RANK.AVG(Table3[[#This Row],[Score]],Table3[Score],1)</f>
        <v>38</v>
      </c>
      <c r="Y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154.5</v>
      </c>
      <c r="Z20">
        <f>_xlfn.RANK.AVG(Table3[[#This Row],[Score 2 ]],Table3[[Score 2 ]],1)</f>
        <v>19</v>
      </c>
    </row>
    <row r="21" spans="1:26" x14ac:dyDescent="0.3">
      <c r="A21" t="s">
        <v>275</v>
      </c>
      <c r="B21">
        <f>COUNTIFS(Table2[Sub-Sector],Table3[[#This Row],[Sub-Sector]])</f>
        <v>3</v>
      </c>
      <c r="C21" s="1">
        <f>COUNTIFS(Table2[Sub-Sector],Table3[[#This Row],[Sub-Sector]],Table2[Uptrend],"Uptrend")/Table3[[#This Row],[Count]]</f>
        <v>0.66666666666666663</v>
      </c>
      <c r="D21" s="1">
        <f>COUNTIFS(Table2[Sub-Sector],Table3[[#This Row],[Sub-Sector]],Table2[1W Return vs Nifty],"&gt;=5")/Table3[[#This Row],[Count]]</f>
        <v>0</v>
      </c>
      <c r="E21" s="1">
        <f>COUNTIFS(Table2[Sub-Sector],Table3[[#This Row],[Sub-Sector]],Table2[1M Return vs Nifty],"&gt;=5")/Table3[[#This Row],[Count]]</f>
        <v>0.33333333333333331</v>
      </c>
      <c r="F21" s="1">
        <f>COUNTIFS(Table2[Sub-Sector],Table3[[#This Row],[Sub-Sector]],Table2[6M Return vs Nifty],"&gt;=10")/Table3[[#This Row],[Count]]</f>
        <v>0.66666666666666663</v>
      </c>
      <c r="G21" s="1">
        <f>COUNTIFS(Table2[Sub-Sector],Table3[[#This Row],[Sub-Sector]],Table2[1Y Return vs Nifty],"&gt;=10")/Table3[[#This Row],[Count]]</f>
        <v>0.33333333333333331</v>
      </c>
      <c r="H21" s="1">
        <f>COUNTIFS(Table2[Sub-Sector],Table3[[#This Row],[Sub-Sector]],Table2[RSI Exponential â€“ 14D],"&gt;=50")/Table3[[#This Row],[Count]]</f>
        <v>0.33333333333333331</v>
      </c>
      <c r="I21" s="1">
        <f>COUNTIFS(Table2[Sub-Sector],Table3[[#This Row],[Sub-Sector]],Table2[Relative Volume],"&gt;=1")/Table3[[#This Row],[Count]]</f>
        <v>0.33333333333333331</v>
      </c>
      <c r="J21" s="1">
        <f>COUNTIFS(Table2[Sub-Sector],Table3[[#This Row],[Sub-Sector]],Table2[% Away From Day Low],"&gt;=0.05")/Table3[[#This Row],[Count]]</f>
        <v>0</v>
      </c>
      <c r="K21" s="1">
        <f>COUNTIFS(Table2[Sub-Sector],Table3[[#This Row],[Sub-Sector]],Table2[% Away From Day High],"&lt;=0.05")/Table3[[#This Row],[Count]]</f>
        <v>1</v>
      </c>
      <c r="L21" s="1">
        <f>COUNTIFS(Table2[Sub-Sector],Table3[[#This Row],[Sub-Sector]],Table2[% Away From Current Week Low],"&gt;=0.05")/Table3[[#This Row],[Count]]</f>
        <v>0</v>
      </c>
      <c r="M21" s="1">
        <f>COUNTIFS(Table2[Sub-Sector],Table3[[#This Row],[Sub-Sector]],Table2[% Away From Current Week High],"&lt;=0.05")/Table3[[#This Row],[Count]]</f>
        <v>1</v>
      </c>
      <c r="N21" s="1">
        <f>COUNTIFS(Table2[Sub-Sector],Table3[[#This Row],[Sub-Sector]],Table2[% Away From Current Month Low],"&gt;=0.05")/Table3[[#This Row],[Count]]</f>
        <v>0.33333333333333331</v>
      </c>
      <c r="O21" s="1">
        <f>COUNTIFS(Table2[Sub-Sector],Table3[[#This Row],[Sub-Sector]],Table2[% Away From Current Month High],"&lt;=0.05")/Table3[[#This Row],[Count]]</f>
        <v>0</v>
      </c>
      <c r="P21" s="1">
        <f>COUNTIFS(Table2[Sub-Sector],Table3[[#This Row],[Sub-Sector]],Table2[% Away From 52W High],"&lt;=10")/Table3[[#This Row],[Count]]</f>
        <v>0</v>
      </c>
      <c r="Q21" s="1">
        <f>COUNTIFS(Table2[Sub-Sector],Table3[[#This Row],[Sub-Sector]],Table2[% Away From 52W Low],"&gt;=10")/Table3[[#This Row],[Count]]</f>
        <v>0.66666666666666663</v>
      </c>
      <c r="R21" s="1">
        <f>COUNTIFS(Table2[Sub-Sector],Table3[[#This Row],[Sub-Sector]],Table2[% Price above 20 EMA],"&gt;=0")/Table3[[#This Row],[Count]]</f>
        <v>0.33333333333333331</v>
      </c>
      <c r="S21" s="1">
        <f>COUNTIFS(Table2[Sub-Sector],Table3[[#This Row],[Sub-Sector]],Table2[% Price above 50 EMA],"&gt;=0")/Table3[[#This Row],[Count]]</f>
        <v>0.33333333333333331</v>
      </c>
      <c r="T21" s="1">
        <f>COUNTIFS(Table2[Sub-Sector],Table3[[#This Row],[Sub-Sector]],Table2[% Price above 200 EMA],"&gt;=0")/Table3[[#This Row],[Count]]</f>
        <v>0.66666666666666663</v>
      </c>
      <c r="U21" s="1">
        <f>COUNTIFS(Table2[Sub-Sector],Table3[[#This Row],[Sub-Sector]],Table2[Rate of Change - Zone],"Positive")/Table3[[#This Row],[Count]]</f>
        <v>0.33333333333333331</v>
      </c>
      <c r="V21" s="1">
        <f>COUNTIFS(Table2[Sub-Sector],Table3[[#This Row],[Sub-Sector]],Table2[Sharpe Ratio],"&gt;=0.10")/Table3[[#This Row],[Count]]</f>
        <v>0</v>
      </c>
      <c r="W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261</v>
      </c>
      <c r="X21">
        <f>_xlfn.RANK.AVG(Table3[[#This Row],[Score]],Table3[Score],1)</f>
        <v>14</v>
      </c>
      <c r="Y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158.5</v>
      </c>
      <c r="Z21">
        <f>_xlfn.RANK.AVG(Table3[[#This Row],[Score 2 ]],Table3[[Score 2 ]],1)</f>
        <v>20</v>
      </c>
    </row>
    <row r="22" spans="1:26" x14ac:dyDescent="0.3">
      <c r="A22" t="s">
        <v>278</v>
      </c>
      <c r="B22">
        <f>COUNTIFS(Table2[Sub-Sector],Table3[[#This Row],[Sub-Sector]])</f>
        <v>20</v>
      </c>
      <c r="C22" s="1">
        <f>COUNTIFS(Table2[Sub-Sector],Table3[[#This Row],[Sub-Sector]],Table2[Uptrend],"Uptrend")/Table3[[#This Row],[Count]]</f>
        <v>0.15</v>
      </c>
      <c r="D22" s="1">
        <f>COUNTIFS(Table2[Sub-Sector],Table3[[#This Row],[Sub-Sector]],Table2[1W Return vs Nifty],"&gt;=5")/Table3[[#This Row],[Count]]</f>
        <v>0.05</v>
      </c>
      <c r="E22" s="1">
        <f>COUNTIFS(Table2[Sub-Sector],Table3[[#This Row],[Sub-Sector]],Table2[1M Return vs Nifty],"&gt;=5")/Table3[[#This Row],[Count]]</f>
        <v>0.2</v>
      </c>
      <c r="F22" s="1">
        <f>COUNTIFS(Table2[Sub-Sector],Table3[[#This Row],[Sub-Sector]],Table2[6M Return vs Nifty],"&gt;=10")/Table3[[#This Row],[Count]]</f>
        <v>0.55000000000000004</v>
      </c>
      <c r="G22" s="1">
        <f>COUNTIFS(Table2[Sub-Sector],Table3[[#This Row],[Sub-Sector]],Table2[1Y Return vs Nifty],"&gt;=10")/Table3[[#This Row],[Count]]</f>
        <v>0.65</v>
      </c>
      <c r="H22" s="1">
        <f>COUNTIFS(Table2[Sub-Sector],Table3[[#This Row],[Sub-Sector]],Table2[RSI Exponential â€“ 14D],"&gt;=50")/Table3[[#This Row],[Count]]</f>
        <v>0.25</v>
      </c>
      <c r="I22" s="1">
        <f>COUNTIFS(Table2[Sub-Sector],Table3[[#This Row],[Sub-Sector]],Table2[Relative Volume],"&gt;=1")/Table3[[#This Row],[Count]]</f>
        <v>0.25</v>
      </c>
      <c r="J22" s="1">
        <f>COUNTIFS(Table2[Sub-Sector],Table3[[#This Row],[Sub-Sector]],Table2[% Away From Day Low],"&gt;=0.05")/Table3[[#This Row],[Count]]</f>
        <v>0</v>
      </c>
      <c r="K22" s="1">
        <f>COUNTIFS(Table2[Sub-Sector],Table3[[#This Row],[Sub-Sector]],Table2[% Away From Day High],"&lt;=0.05")/Table3[[#This Row],[Count]]</f>
        <v>0.95</v>
      </c>
      <c r="L22" s="1">
        <f>COUNTIFS(Table2[Sub-Sector],Table3[[#This Row],[Sub-Sector]],Table2[% Away From Current Week Low],"&gt;=0.05")/Table3[[#This Row],[Count]]</f>
        <v>0.1</v>
      </c>
      <c r="M22" s="1">
        <f>COUNTIFS(Table2[Sub-Sector],Table3[[#This Row],[Sub-Sector]],Table2[% Away From Current Week High],"&lt;=0.05")/Table3[[#This Row],[Count]]</f>
        <v>0.95</v>
      </c>
      <c r="N22" s="1">
        <f>COUNTIFS(Table2[Sub-Sector],Table3[[#This Row],[Sub-Sector]],Table2[% Away From Current Month Low],"&gt;=0.05")/Table3[[#This Row],[Count]]</f>
        <v>0.25</v>
      </c>
      <c r="O22" s="1">
        <f>COUNTIFS(Table2[Sub-Sector],Table3[[#This Row],[Sub-Sector]],Table2[% Away From Current Month High],"&lt;=0.05")/Table3[[#This Row],[Count]]</f>
        <v>0.1</v>
      </c>
      <c r="P22" s="1">
        <f>COUNTIFS(Table2[Sub-Sector],Table3[[#This Row],[Sub-Sector]],Table2[% Away From 52W High],"&lt;=10")/Table3[[#This Row],[Count]]</f>
        <v>0.05</v>
      </c>
      <c r="Q22" s="1">
        <f>COUNTIFS(Table2[Sub-Sector],Table3[[#This Row],[Sub-Sector]],Table2[% Away From 52W Low],"&gt;=10")/Table3[[#This Row],[Count]]</f>
        <v>1</v>
      </c>
      <c r="R22" s="1">
        <f>COUNTIFS(Table2[Sub-Sector],Table3[[#This Row],[Sub-Sector]],Table2[% Price above 20 EMA],"&gt;=0")/Table3[[#This Row],[Count]]</f>
        <v>0.2</v>
      </c>
      <c r="S22" s="1">
        <f>COUNTIFS(Table2[Sub-Sector],Table3[[#This Row],[Sub-Sector]],Table2[% Price above 50 EMA],"&gt;=0")/Table3[[#This Row],[Count]]</f>
        <v>0.15</v>
      </c>
      <c r="T22" s="1">
        <f>COUNTIFS(Table2[Sub-Sector],Table3[[#This Row],[Sub-Sector]],Table2[% Price above 200 EMA],"&gt;=0")/Table3[[#This Row],[Count]]</f>
        <v>0.55000000000000004</v>
      </c>
      <c r="U22" s="1">
        <f>COUNTIFS(Table2[Sub-Sector],Table3[[#This Row],[Sub-Sector]],Table2[Rate of Change - Zone],"Positive")/Table3[[#This Row],[Count]]</f>
        <v>0.25</v>
      </c>
      <c r="V22" s="1">
        <f>COUNTIFS(Table2[Sub-Sector],Table3[[#This Row],[Sub-Sector]],Table2[Sharpe Ratio],"&gt;=0.10")/Table3[[#This Row],[Count]]</f>
        <v>0.3</v>
      </c>
      <c r="W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250.5</v>
      </c>
      <c r="X22">
        <f>_xlfn.RANK.AVG(Table3[[#This Row],[Score]],Table3[Score],1)</f>
        <v>11</v>
      </c>
      <c r="Y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159</v>
      </c>
      <c r="Z22">
        <f>_xlfn.RANK.AVG(Table3[[#This Row],[Score 2 ]],Table3[[Score 2 ]],1)</f>
        <v>21</v>
      </c>
    </row>
    <row r="23" spans="1:26" x14ac:dyDescent="0.3">
      <c r="A23" t="s">
        <v>369</v>
      </c>
      <c r="B23">
        <f>COUNTIFS(Table2[Sub-Sector],Table3[[#This Row],[Sub-Sector]])</f>
        <v>2</v>
      </c>
      <c r="C23" s="1">
        <f>COUNTIFS(Table2[Sub-Sector],Table3[[#This Row],[Sub-Sector]],Table2[Uptrend],"Uptrend")/Table3[[#This Row],[Count]]</f>
        <v>0.5</v>
      </c>
      <c r="D23" s="1">
        <f>COUNTIFS(Table2[Sub-Sector],Table3[[#This Row],[Sub-Sector]],Table2[1W Return vs Nifty],"&gt;=5")/Table3[[#This Row],[Count]]</f>
        <v>0</v>
      </c>
      <c r="E23" s="1">
        <f>COUNTIFS(Table2[Sub-Sector],Table3[[#This Row],[Sub-Sector]],Table2[1M Return vs Nifty],"&gt;=5")/Table3[[#This Row],[Count]]</f>
        <v>0</v>
      </c>
      <c r="F23" s="1">
        <f>COUNTIFS(Table2[Sub-Sector],Table3[[#This Row],[Sub-Sector]],Table2[6M Return vs Nifty],"&gt;=10")/Table3[[#This Row],[Count]]</f>
        <v>0.5</v>
      </c>
      <c r="G23" s="1">
        <f>COUNTIFS(Table2[Sub-Sector],Table3[[#This Row],[Sub-Sector]],Table2[1Y Return vs Nifty],"&gt;=10")/Table3[[#This Row],[Count]]</f>
        <v>1</v>
      </c>
      <c r="H23" s="1">
        <f>COUNTIFS(Table2[Sub-Sector],Table3[[#This Row],[Sub-Sector]],Table2[RSI Exponential â€“ 14D],"&gt;=50")/Table3[[#This Row],[Count]]</f>
        <v>0</v>
      </c>
      <c r="I23" s="1">
        <f>COUNTIFS(Table2[Sub-Sector],Table3[[#This Row],[Sub-Sector]],Table2[Relative Volume],"&gt;=1")/Table3[[#This Row],[Count]]</f>
        <v>0.5</v>
      </c>
      <c r="J23" s="1">
        <f>COUNTIFS(Table2[Sub-Sector],Table3[[#This Row],[Sub-Sector]],Table2[% Away From Day Low],"&gt;=0.05")/Table3[[#This Row],[Count]]</f>
        <v>0</v>
      </c>
      <c r="K23" s="1">
        <f>COUNTIFS(Table2[Sub-Sector],Table3[[#This Row],[Sub-Sector]],Table2[% Away From Day High],"&lt;=0.05")/Table3[[#This Row],[Count]]</f>
        <v>1</v>
      </c>
      <c r="L23" s="1">
        <f>COUNTIFS(Table2[Sub-Sector],Table3[[#This Row],[Sub-Sector]],Table2[% Away From Current Week Low],"&gt;=0.05")/Table3[[#This Row],[Count]]</f>
        <v>0</v>
      </c>
      <c r="M23" s="1">
        <f>COUNTIFS(Table2[Sub-Sector],Table3[[#This Row],[Sub-Sector]],Table2[% Away From Current Week High],"&lt;=0.05")/Table3[[#This Row],[Count]]</f>
        <v>1</v>
      </c>
      <c r="N23" s="1">
        <f>COUNTIFS(Table2[Sub-Sector],Table3[[#This Row],[Sub-Sector]],Table2[% Away From Current Month Low],"&gt;=0.05")/Table3[[#This Row],[Count]]</f>
        <v>0</v>
      </c>
      <c r="O23" s="1">
        <f>COUNTIFS(Table2[Sub-Sector],Table3[[#This Row],[Sub-Sector]],Table2[% Away From Current Month High],"&lt;=0.05")/Table3[[#This Row],[Count]]</f>
        <v>0</v>
      </c>
      <c r="P23" s="1">
        <f>COUNTIFS(Table2[Sub-Sector],Table3[[#This Row],[Sub-Sector]],Table2[% Away From 52W High],"&lt;=10")/Table3[[#This Row],[Count]]</f>
        <v>0.5</v>
      </c>
      <c r="Q23" s="1">
        <f>COUNTIFS(Table2[Sub-Sector],Table3[[#This Row],[Sub-Sector]],Table2[% Away From 52W Low],"&gt;=10")/Table3[[#This Row],[Count]]</f>
        <v>1</v>
      </c>
      <c r="R23" s="1">
        <f>COUNTIFS(Table2[Sub-Sector],Table3[[#This Row],[Sub-Sector]],Table2[% Price above 20 EMA],"&gt;=0")/Table3[[#This Row],[Count]]</f>
        <v>0</v>
      </c>
      <c r="S23" s="1">
        <f>COUNTIFS(Table2[Sub-Sector],Table3[[#This Row],[Sub-Sector]],Table2[% Price above 50 EMA],"&gt;=0")/Table3[[#This Row],[Count]]</f>
        <v>0.5</v>
      </c>
      <c r="T23" s="1">
        <f>COUNTIFS(Table2[Sub-Sector],Table3[[#This Row],[Sub-Sector]],Table2[% Price above 200 EMA],"&gt;=0")/Table3[[#This Row],[Count]]</f>
        <v>0.5</v>
      </c>
      <c r="U23" s="1">
        <f>COUNTIFS(Table2[Sub-Sector],Table3[[#This Row],[Sub-Sector]],Table2[Rate of Change - Zone],"Positive")/Table3[[#This Row],[Count]]</f>
        <v>0</v>
      </c>
      <c r="V23" s="1">
        <f>COUNTIFS(Table2[Sub-Sector],Table3[[#This Row],[Sub-Sector]],Table2[Sharpe Ratio],"&gt;=0.10")/Table3[[#This Row],[Count]]</f>
        <v>0.5</v>
      </c>
      <c r="W2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340</v>
      </c>
      <c r="X23">
        <f>_xlfn.RANK.AVG(Table3[[#This Row],[Score]],Table3[Score],1)</f>
        <v>35</v>
      </c>
      <c r="Y2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161.5</v>
      </c>
      <c r="Z23">
        <f>_xlfn.RANK.AVG(Table3[[#This Row],[Score 2 ]],Table3[[Score 2 ]],1)</f>
        <v>22</v>
      </c>
    </row>
    <row r="24" spans="1:26" x14ac:dyDescent="0.3">
      <c r="A24" t="s">
        <v>414</v>
      </c>
      <c r="B24">
        <f>COUNTIFS(Table2[Sub-Sector],Table3[[#This Row],[Sub-Sector]])</f>
        <v>14</v>
      </c>
      <c r="C24" s="1">
        <f>COUNTIFS(Table2[Sub-Sector],Table3[[#This Row],[Sub-Sector]],Table2[Uptrend],"Uptrend")/Table3[[#This Row],[Count]]</f>
        <v>0.21428571428571427</v>
      </c>
      <c r="D24" s="1">
        <f>COUNTIFS(Table2[Sub-Sector],Table3[[#This Row],[Sub-Sector]],Table2[1W Return vs Nifty],"&gt;=5")/Table3[[#This Row],[Count]]</f>
        <v>0</v>
      </c>
      <c r="E24" s="1">
        <f>COUNTIFS(Table2[Sub-Sector],Table3[[#This Row],[Sub-Sector]],Table2[1M Return vs Nifty],"&gt;=5")/Table3[[#This Row],[Count]]</f>
        <v>0.21428571428571427</v>
      </c>
      <c r="F24" s="1">
        <f>COUNTIFS(Table2[Sub-Sector],Table3[[#This Row],[Sub-Sector]],Table2[6M Return vs Nifty],"&gt;=10")/Table3[[#This Row],[Count]]</f>
        <v>0.42857142857142855</v>
      </c>
      <c r="G24" s="1">
        <f>COUNTIFS(Table2[Sub-Sector],Table3[[#This Row],[Sub-Sector]],Table2[1Y Return vs Nifty],"&gt;=10")/Table3[[#This Row],[Count]]</f>
        <v>0.5</v>
      </c>
      <c r="H24" s="1">
        <f>COUNTIFS(Table2[Sub-Sector],Table3[[#This Row],[Sub-Sector]],Table2[RSI Exponential â€“ 14D],"&gt;=50")/Table3[[#This Row],[Count]]</f>
        <v>0.2857142857142857</v>
      </c>
      <c r="I24" s="1">
        <f>COUNTIFS(Table2[Sub-Sector],Table3[[#This Row],[Sub-Sector]],Table2[Relative Volume],"&gt;=1")/Table3[[#This Row],[Count]]</f>
        <v>0.5</v>
      </c>
      <c r="J24" s="1">
        <f>COUNTIFS(Table2[Sub-Sector],Table3[[#This Row],[Sub-Sector]],Table2[% Away From Day Low],"&gt;=0.05")/Table3[[#This Row],[Count]]</f>
        <v>0</v>
      </c>
      <c r="K24" s="1">
        <f>COUNTIFS(Table2[Sub-Sector],Table3[[#This Row],[Sub-Sector]],Table2[% Away From Day High],"&lt;=0.05")/Table3[[#This Row],[Count]]</f>
        <v>0.9285714285714286</v>
      </c>
      <c r="L24" s="1">
        <f>COUNTIFS(Table2[Sub-Sector],Table3[[#This Row],[Sub-Sector]],Table2[% Away From Current Week Low],"&gt;=0.05")/Table3[[#This Row],[Count]]</f>
        <v>0.14285714285714285</v>
      </c>
      <c r="M24" s="1">
        <f>COUNTIFS(Table2[Sub-Sector],Table3[[#This Row],[Sub-Sector]],Table2[% Away From Current Week High],"&lt;=0.05")/Table3[[#This Row],[Count]]</f>
        <v>0.9285714285714286</v>
      </c>
      <c r="N24" s="1">
        <f>COUNTIFS(Table2[Sub-Sector],Table3[[#This Row],[Sub-Sector]],Table2[% Away From Current Month Low],"&gt;=0.05")/Table3[[#This Row],[Count]]</f>
        <v>0.35714285714285715</v>
      </c>
      <c r="O24" s="1">
        <f>COUNTIFS(Table2[Sub-Sector],Table3[[#This Row],[Sub-Sector]],Table2[% Away From Current Month High],"&lt;=0.05")/Table3[[#This Row],[Count]]</f>
        <v>7.1428571428571425E-2</v>
      </c>
      <c r="P24" s="1">
        <f>COUNTIFS(Table2[Sub-Sector],Table3[[#This Row],[Sub-Sector]],Table2[% Away From 52W High],"&lt;=10")/Table3[[#This Row],[Count]]</f>
        <v>7.1428571428571425E-2</v>
      </c>
      <c r="Q24" s="1">
        <f>COUNTIFS(Table2[Sub-Sector],Table3[[#This Row],[Sub-Sector]],Table2[% Away From 52W Low],"&gt;=10")/Table3[[#This Row],[Count]]</f>
        <v>0.7857142857142857</v>
      </c>
      <c r="R24" s="1">
        <f>COUNTIFS(Table2[Sub-Sector],Table3[[#This Row],[Sub-Sector]],Table2[% Price above 20 EMA],"&gt;=0")/Table3[[#This Row],[Count]]</f>
        <v>0.2857142857142857</v>
      </c>
      <c r="S24" s="1">
        <f>COUNTIFS(Table2[Sub-Sector],Table3[[#This Row],[Sub-Sector]],Table2[% Price above 50 EMA],"&gt;=0")/Table3[[#This Row],[Count]]</f>
        <v>0.21428571428571427</v>
      </c>
      <c r="T24" s="1">
        <f>COUNTIFS(Table2[Sub-Sector],Table3[[#This Row],[Sub-Sector]],Table2[% Price above 200 EMA],"&gt;=0")/Table3[[#This Row],[Count]]</f>
        <v>0.42857142857142855</v>
      </c>
      <c r="U24" s="1">
        <f>COUNTIFS(Table2[Sub-Sector],Table3[[#This Row],[Sub-Sector]],Table2[Rate of Change - Zone],"Positive")/Table3[[#This Row],[Count]]</f>
        <v>0.21428571428571427</v>
      </c>
      <c r="V24" s="1">
        <f>COUNTIFS(Table2[Sub-Sector],Table3[[#This Row],[Sub-Sector]],Table2[Sharpe Ratio],"&gt;=0.10")/Table3[[#This Row],[Count]]</f>
        <v>0.2857142857142857</v>
      </c>
      <c r="W2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299</v>
      </c>
      <c r="X24">
        <f>_xlfn.RANK.AVG(Table3[[#This Row],[Score]],Table3[Score],1)</f>
        <v>25.5</v>
      </c>
      <c r="Y2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163</v>
      </c>
      <c r="Z24">
        <f>_xlfn.RANK.AVG(Table3[[#This Row],[Score 2 ]],Table3[[Score 2 ]],1)</f>
        <v>23</v>
      </c>
    </row>
    <row r="25" spans="1:26" x14ac:dyDescent="0.3">
      <c r="A25" t="s">
        <v>402</v>
      </c>
      <c r="B25">
        <f>COUNTIFS(Table2[Sub-Sector],Table3[[#This Row],[Sub-Sector]])</f>
        <v>9</v>
      </c>
      <c r="C25" s="1">
        <f>COUNTIFS(Table2[Sub-Sector],Table3[[#This Row],[Sub-Sector]],Table2[Uptrend],"Uptrend")/Table3[[#This Row],[Count]]</f>
        <v>0.55555555555555558</v>
      </c>
      <c r="D25" s="1">
        <f>COUNTIFS(Table2[Sub-Sector],Table3[[#This Row],[Sub-Sector]],Table2[1W Return vs Nifty],"&gt;=5")/Table3[[#This Row],[Count]]</f>
        <v>0</v>
      </c>
      <c r="E25" s="1">
        <f>COUNTIFS(Table2[Sub-Sector],Table3[[#This Row],[Sub-Sector]],Table2[1M Return vs Nifty],"&gt;=5")/Table3[[#This Row],[Count]]</f>
        <v>0.1111111111111111</v>
      </c>
      <c r="F25" s="1">
        <f>COUNTIFS(Table2[Sub-Sector],Table3[[#This Row],[Sub-Sector]],Table2[6M Return vs Nifty],"&gt;=10")/Table3[[#This Row],[Count]]</f>
        <v>0.77777777777777779</v>
      </c>
      <c r="G25" s="1">
        <f>COUNTIFS(Table2[Sub-Sector],Table3[[#This Row],[Sub-Sector]],Table2[1Y Return vs Nifty],"&gt;=10")/Table3[[#This Row],[Count]]</f>
        <v>0.66666666666666663</v>
      </c>
      <c r="H25" s="1">
        <f>COUNTIFS(Table2[Sub-Sector],Table3[[#This Row],[Sub-Sector]],Table2[RSI Exponential â€“ 14D],"&gt;=50")/Table3[[#This Row],[Count]]</f>
        <v>0.1111111111111111</v>
      </c>
      <c r="I25" s="1">
        <f>COUNTIFS(Table2[Sub-Sector],Table3[[#This Row],[Sub-Sector]],Table2[Relative Volume],"&gt;=1")/Table3[[#This Row],[Count]]</f>
        <v>0.22222222222222221</v>
      </c>
      <c r="J25" s="1">
        <f>COUNTIFS(Table2[Sub-Sector],Table3[[#This Row],[Sub-Sector]],Table2[% Away From Day Low],"&gt;=0.05")/Table3[[#This Row],[Count]]</f>
        <v>0</v>
      </c>
      <c r="K25" s="1">
        <f>COUNTIFS(Table2[Sub-Sector],Table3[[#This Row],[Sub-Sector]],Table2[% Away From Day High],"&lt;=0.05")/Table3[[#This Row],[Count]]</f>
        <v>1</v>
      </c>
      <c r="L25" s="1">
        <f>COUNTIFS(Table2[Sub-Sector],Table3[[#This Row],[Sub-Sector]],Table2[% Away From Current Week Low],"&gt;=0.05")/Table3[[#This Row],[Count]]</f>
        <v>0.22222222222222221</v>
      </c>
      <c r="M25" s="1">
        <f>COUNTIFS(Table2[Sub-Sector],Table3[[#This Row],[Sub-Sector]],Table2[% Away From Current Week High],"&lt;=0.05")/Table3[[#This Row],[Count]]</f>
        <v>1</v>
      </c>
      <c r="N25" s="1">
        <f>COUNTIFS(Table2[Sub-Sector],Table3[[#This Row],[Sub-Sector]],Table2[% Away From Current Month Low],"&gt;=0.05")/Table3[[#This Row],[Count]]</f>
        <v>0.44444444444444442</v>
      </c>
      <c r="O25" s="1">
        <f>COUNTIFS(Table2[Sub-Sector],Table3[[#This Row],[Sub-Sector]],Table2[% Away From Current Month High],"&lt;=0.05")/Table3[[#This Row],[Count]]</f>
        <v>0.1111111111111111</v>
      </c>
      <c r="P25" s="1">
        <f>COUNTIFS(Table2[Sub-Sector],Table3[[#This Row],[Sub-Sector]],Table2[% Away From 52W High],"&lt;=10")/Table3[[#This Row],[Count]]</f>
        <v>0.22222222222222221</v>
      </c>
      <c r="Q25" s="1">
        <f>COUNTIFS(Table2[Sub-Sector],Table3[[#This Row],[Sub-Sector]],Table2[% Away From 52W Low],"&gt;=10")/Table3[[#This Row],[Count]]</f>
        <v>0.88888888888888884</v>
      </c>
      <c r="R25" s="1">
        <f>COUNTIFS(Table2[Sub-Sector],Table3[[#This Row],[Sub-Sector]],Table2[% Price above 20 EMA],"&gt;=0")/Table3[[#This Row],[Count]]</f>
        <v>0.1111111111111111</v>
      </c>
      <c r="S25" s="1">
        <f>COUNTIFS(Table2[Sub-Sector],Table3[[#This Row],[Sub-Sector]],Table2[% Price above 50 EMA],"&gt;=0")/Table3[[#This Row],[Count]]</f>
        <v>0.33333333333333331</v>
      </c>
      <c r="T25" s="1">
        <f>COUNTIFS(Table2[Sub-Sector],Table3[[#This Row],[Sub-Sector]],Table2[% Price above 200 EMA],"&gt;=0")/Table3[[#This Row],[Count]]</f>
        <v>0.77777777777777779</v>
      </c>
      <c r="U25" s="1">
        <f>COUNTIFS(Table2[Sub-Sector],Table3[[#This Row],[Sub-Sector]],Table2[Rate of Change - Zone],"Positive")/Table3[[#This Row],[Count]]</f>
        <v>0.1111111111111111</v>
      </c>
      <c r="V25" s="1">
        <f>COUNTIFS(Table2[Sub-Sector],Table3[[#This Row],[Sub-Sector]],Table2[Sharpe Ratio],"&gt;=0.10")/Table3[[#This Row],[Count]]</f>
        <v>0.33333333333333331</v>
      </c>
      <c r="W2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299</v>
      </c>
      <c r="X25">
        <f>_xlfn.RANK.AVG(Table3[[#This Row],[Score]],Table3[Score],1)</f>
        <v>25.5</v>
      </c>
      <c r="Y2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170</v>
      </c>
      <c r="Z25">
        <f>_xlfn.RANK.AVG(Table3[[#This Row],[Score 2 ]],Table3[[Score 2 ]],1)</f>
        <v>24</v>
      </c>
    </row>
    <row r="26" spans="1:26" x14ac:dyDescent="0.3">
      <c r="A26" t="s">
        <v>208</v>
      </c>
      <c r="B26">
        <f>COUNTIFS(Table2[Sub-Sector],Table3[[#This Row],[Sub-Sector]])</f>
        <v>8</v>
      </c>
      <c r="C26" s="1">
        <f>COUNTIFS(Table2[Sub-Sector],Table3[[#This Row],[Sub-Sector]],Table2[Uptrend],"Uptrend")/Table3[[#This Row],[Count]]</f>
        <v>0.75</v>
      </c>
      <c r="D26" s="1">
        <f>COUNTIFS(Table2[Sub-Sector],Table3[[#This Row],[Sub-Sector]],Table2[1W Return vs Nifty],"&gt;=5")/Table3[[#This Row],[Count]]</f>
        <v>0</v>
      </c>
      <c r="E26" s="1">
        <f>COUNTIFS(Table2[Sub-Sector],Table3[[#This Row],[Sub-Sector]],Table2[1M Return vs Nifty],"&gt;=5")/Table3[[#This Row],[Count]]</f>
        <v>0.375</v>
      </c>
      <c r="F26" s="1">
        <f>COUNTIFS(Table2[Sub-Sector],Table3[[#This Row],[Sub-Sector]],Table2[6M Return vs Nifty],"&gt;=10")/Table3[[#This Row],[Count]]</f>
        <v>0.625</v>
      </c>
      <c r="G26" s="1">
        <f>COUNTIFS(Table2[Sub-Sector],Table3[[#This Row],[Sub-Sector]],Table2[1Y Return vs Nifty],"&gt;=10")/Table3[[#This Row],[Count]]</f>
        <v>1</v>
      </c>
      <c r="H26" s="1">
        <f>COUNTIFS(Table2[Sub-Sector],Table3[[#This Row],[Sub-Sector]],Table2[RSI Exponential â€“ 14D],"&gt;=50")/Table3[[#This Row],[Count]]</f>
        <v>0.375</v>
      </c>
      <c r="I26" s="1">
        <f>COUNTIFS(Table2[Sub-Sector],Table3[[#This Row],[Sub-Sector]],Table2[Relative Volume],"&gt;=1")/Table3[[#This Row],[Count]]</f>
        <v>0</v>
      </c>
      <c r="J26" s="1">
        <f>COUNTIFS(Table2[Sub-Sector],Table3[[#This Row],[Sub-Sector]],Table2[% Away From Day Low],"&gt;=0.05")/Table3[[#This Row],[Count]]</f>
        <v>0</v>
      </c>
      <c r="K26" s="1">
        <f>COUNTIFS(Table2[Sub-Sector],Table3[[#This Row],[Sub-Sector]],Table2[% Away From Day High],"&lt;=0.05")/Table3[[#This Row],[Count]]</f>
        <v>1</v>
      </c>
      <c r="L26" s="1">
        <f>COUNTIFS(Table2[Sub-Sector],Table3[[#This Row],[Sub-Sector]],Table2[% Away From Current Week Low],"&gt;=0.05")/Table3[[#This Row],[Count]]</f>
        <v>0</v>
      </c>
      <c r="M26" s="1">
        <f>COUNTIFS(Table2[Sub-Sector],Table3[[#This Row],[Sub-Sector]],Table2[% Away From Current Week High],"&lt;=0.05")/Table3[[#This Row],[Count]]</f>
        <v>1</v>
      </c>
      <c r="N26" s="1">
        <f>COUNTIFS(Table2[Sub-Sector],Table3[[#This Row],[Sub-Sector]],Table2[% Away From Current Month Low],"&gt;=0.05")/Table3[[#This Row],[Count]]</f>
        <v>0.375</v>
      </c>
      <c r="O26" s="1">
        <f>COUNTIFS(Table2[Sub-Sector],Table3[[#This Row],[Sub-Sector]],Table2[% Away From Current Month High],"&lt;=0.05")/Table3[[#This Row],[Count]]</f>
        <v>0.25</v>
      </c>
      <c r="P26" s="1">
        <f>COUNTIFS(Table2[Sub-Sector],Table3[[#This Row],[Sub-Sector]],Table2[% Away From 52W High],"&lt;=10")/Table3[[#This Row],[Count]]</f>
        <v>0.625</v>
      </c>
      <c r="Q26" s="1">
        <f>COUNTIFS(Table2[Sub-Sector],Table3[[#This Row],[Sub-Sector]],Table2[% Away From 52W Low],"&gt;=10")/Table3[[#This Row],[Count]]</f>
        <v>1</v>
      </c>
      <c r="R26" s="1">
        <f>COUNTIFS(Table2[Sub-Sector],Table3[[#This Row],[Sub-Sector]],Table2[% Price above 20 EMA],"&gt;=0")/Table3[[#This Row],[Count]]</f>
        <v>0.5</v>
      </c>
      <c r="S26" s="1">
        <f>COUNTIFS(Table2[Sub-Sector],Table3[[#This Row],[Sub-Sector]],Table2[% Price above 50 EMA],"&gt;=0")/Table3[[#This Row],[Count]]</f>
        <v>0.75</v>
      </c>
      <c r="T26" s="1">
        <f>COUNTIFS(Table2[Sub-Sector],Table3[[#This Row],[Sub-Sector]],Table2[% Price above 200 EMA],"&gt;=0")/Table3[[#This Row],[Count]]</f>
        <v>1</v>
      </c>
      <c r="U26" s="1">
        <f>COUNTIFS(Table2[Sub-Sector],Table3[[#This Row],[Sub-Sector]],Table2[Rate of Change - Zone],"Positive")/Table3[[#This Row],[Count]]</f>
        <v>0.25</v>
      </c>
      <c r="V26" s="1">
        <f>COUNTIFS(Table2[Sub-Sector],Table3[[#This Row],[Sub-Sector]],Table2[Sharpe Ratio],"&gt;=0.10")/Table3[[#This Row],[Count]]</f>
        <v>0.375</v>
      </c>
      <c r="W2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272</v>
      </c>
      <c r="X26">
        <f>_xlfn.RANK.AVG(Table3[[#This Row],[Score]],Table3[Score],1)</f>
        <v>19</v>
      </c>
      <c r="Y2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173</v>
      </c>
      <c r="Z26">
        <f>_xlfn.RANK.AVG(Table3[[#This Row],[Score 2 ]],Table3[[Score 2 ]],1)</f>
        <v>25</v>
      </c>
    </row>
    <row r="27" spans="1:26" x14ac:dyDescent="0.3">
      <c r="A27" t="s">
        <v>60</v>
      </c>
      <c r="B27">
        <f>COUNTIFS(Table2[Sub-Sector],Table3[[#This Row],[Sub-Sector]])</f>
        <v>4</v>
      </c>
      <c r="C27" s="1">
        <f>COUNTIFS(Table2[Sub-Sector],Table3[[#This Row],[Sub-Sector]],Table2[Uptrend],"Uptrend")/Table3[[#This Row],[Count]]</f>
        <v>0</v>
      </c>
      <c r="D27" s="1">
        <f>COUNTIFS(Table2[Sub-Sector],Table3[[#This Row],[Sub-Sector]],Table2[1W Return vs Nifty],"&gt;=5")/Table3[[#This Row],[Count]]</f>
        <v>0</v>
      </c>
      <c r="E27" s="1">
        <f>COUNTIFS(Table2[Sub-Sector],Table3[[#This Row],[Sub-Sector]],Table2[1M Return vs Nifty],"&gt;=5")/Table3[[#This Row],[Count]]</f>
        <v>0</v>
      </c>
      <c r="F27" s="1">
        <f>COUNTIFS(Table2[Sub-Sector],Table3[[#This Row],[Sub-Sector]],Table2[6M Return vs Nifty],"&gt;=10")/Table3[[#This Row],[Count]]</f>
        <v>0.25</v>
      </c>
      <c r="G27" s="1">
        <f>COUNTIFS(Table2[Sub-Sector],Table3[[#This Row],[Sub-Sector]],Table2[1Y Return vs Nifty],"&gt;=10")/Table3[[#This Row],[Count]]</f>
        <v>0.5</v>
      </c>
      <c r="H27" s="1">
        <f>COUNTIFS(Table2[Sub-Sector],Table3[[#This Row],[Sub-Sector]],Table2[RSI Exponential â€“ 14D],"&gt;=50")/Table3[[#This Row],[Count]]</f>
        <v>0.25</v>
      </c>
      <c r="I27" s="1">
        <f>COUNTIFS(Table2[Sub-Sector],Table3[[#This Row],[Sub-Sector]],Table2[Relative Volume],"&gt;=1")/Table3[[#This Row],[Count]]</f>
        <v>0.5</v>
      </c>
      <c r="J27" s="1">
        <f>COUNTIFS(Table2[Sub-Sector],Table3[[#This Row],[Sub-Sector]],Table2[% Away From Day Low],"&gt;=0.05")/Table3[[#This Row],[Count]]</f>
        <v>0</v>
      </c>
      <c r="K27" s="1">
        <f>COUNTIFS(Table2[Sub-Sector],Table3[[#This Row],[Sub-Sector]],Table2[% Away From Day High],"&lt;=0.05")/Table3[[#This Row],[Count]]</f>
        <v>1</v>
      </c>
      <c r="L27" s="1">
        <f>COUNTIFS(Table2[Sub-Sector],Table3[[#This Row],[Sub-Sector]],Table2[% Away From Current Week Low],"&gt;=0.05")/Table3[[#This Row],[Count]]</f>
        <v>0.25</v>
      </c>
      <c r="M27" s="1">
        <f>COUNTIFS(Table2[Sub-Sector],Table3[[#This Row],[Sub-Sector]],Table2[% Away From Current Week High],"&lt;=0.05")/Table3[[#This Row],[Count]]</f>
        <v>0.75</v>
      </c>
      <c r="N27" s="1">
        <f>COUNTIFS(Table2[Sub-Sector],Table3[[#This Row],[Sub-Sector]],Table2[% Away From Current Month Low],"&gt;=0.05")/Table3[[#This Row],[Count]]</f>
        <v>0.25</v>
      </c>
      <c r="O27" s="1">
        <f>COUNTIFS(Table2[Sub-Sector],Table3[[#This Row],[Sub-Sector]],Table2[% Away From Current Month High],"&lt;=0.05")/Table3[[#This Row],[Count]]</f>
        <v>0.25</v>
      </c>
      <c r="P27" s="1">
        <f>COUNTIFS(Table2[Sub-Sector],Table3[[#This Row],[Sub-Sector]],Table2[% Away From 52W High],"&lt;=10")/Table3[[#This Row],[Count]]</f>
        <v>0.25</v>
      </c>
      <c r="Q27" s="1">
        <f>COUNTIFS(Table2[Sub-Sector],Table3[[#This Row],[Sub-Sector]],Table2[% Away From 52W Low],"&gt;=10")/Table3[[#This Row],[Count]]</f>
        <v>1</v>
      </c>
      <c r="R27" s="1">
        <f>COUNTIFS(Table2[Sub-Sector],Table3[[#This Row],[Sub-Sector]],Table2[% Price above 20 EMA],"&gt;=0")/Table3[[#This Row],[Count]]</f>
        <v>0.25</v>
      </c>
      <c r="S27" s="1">
        <f>COUNTIFS(Table2[Sub-Sector],Table3[[#This Row],[Sub-Sector]],Table2[% Price above 50 EMA],"&gt;=0")/Table3[[#This Row],[Count]]</f>
        <v>0.25</v>
      </c>
      <c r="T27" s="1">
        <f>COUNTIFS(Table2[Sub-Sector],Table3[[#This Row],[Sub-Sector]],Table2[% Price above 200 EMA],"&gt;=0")/Table3[[#This Row],[Count]]</f>
        <v>0.25</v>
      </c>
      <c r="U27" s="1">
        <f>COUNTIFS(Table2[Sub-Sector],Table3[[#This Row],[Sub-Sector]],Table2[Rate of Change - Zone],"Positive")/Table3[[#This Row],[Count]]</f>
        <v>0.25</v>
      </c>
      <c r="V27" s="1">
        <f>COUNTIFS(Table2[Sub-Sector],Table3[[#This Row],[Sub-Sector]],Table2[Sharpe Ratio],"&gt;=0.10")/Table3[[#This Row],[Count]]</f>
        <v>0.5</v>
      </c>
      <c r="W2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425</v>
      </c>
      <c r="X27">
        <f>_xlfn.RANK.AVG(Table3[[#This Row],[Score]],Table3[Score],1)</f>
        <v>55.5</v>
      </c>
      <c r="Y2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173.5</v>
      </c>
      <c r="Z27">
        <f>_xlfn.RANK.AVG(Table3[[#This Row],[Score 2 ]],Table3[[Score 2 ]],1)</f>
        <v>26</v>
      </c>
    </row>
    <row r="28" spans="1:26" x14ac:dyDescent="0.3">
      <c r="A28" t="s">
        <v>91</v>
      </c>
      <c r="B28">
        <f>COUNTIFS(Table2[Sub-Sector],Table3[[#This Row],[Sub-Sector]])</f>
        <v>5</v>
      </c>
      <c r="C28" s="1">
        <f>COUNTIFS(Table2[Sub-Sector],Table3[[#This Row],[Sub-Sector]],Table2[Uptrend],"Uptrend")/Table3[[#This Row],[Count]]</f>
        <v>0</v>
      </c>
      <c r="D28" s="1">
        <f>COUNTIFS(Table2[Sub-Sector],Table3[[#This Row],[Sub-Sector]],Table2[1W Return vs Nifty],"&gt;=5")/Table3[[#This Row],[Count]]</f>
        <v>0</v>
      </c>
      <c r="E28" s="1">
        <f>COUNTIFS(Table2[Sub-Sector],Table3[[#This Row],[Sub-Sector]],Table2[1M Return vs Nifty],"&gt;=5")/Table3[[#This Row],[Count]]</f>
        <v>0</v>
      </c>
      <c r="F28" s="1">
        <f>COUNTIFS(Table2[Sub-Sector],Table3[[#This Row],[Sub-Sector]],Table2[6M Return vs Nifty],"&gt;=10")/Table3[[#This Row],[Count]]</f>
        <v>0.2</v>
      </c>
      <c r="G28" s="1">
        <f>COUNTIFS(Table2[Sub-Sector],Table3[[#This Row],[Sub-Sector]],Table2[1Y Return vs Nifty],"&gt;=10")/Table3[[#This Row],[Count]]</f>
        <v>0.6</v>
      </c>
      <c r="H28" s="1">
        <f>COUNTIFS(Table2[Sub-Sector],Table3[[#This Row],[Sub-Sector]],Table2[RSI Exponential â€“ 14D],"&gt;=50")/Table3[[#This Row],[Count]]</f>
        <v>0.2</v>
      </c>
      <c r="I28" s="1">
        <f>COUNTIFS(Table2[Sub-Sector],Table3[[#This Row],[Sub-Sector]],Table2[Relative Volume],"&gt;=1")/Table3[[#This Row],[Count]]</f>
        <v>0.6</v>
      </c>
      <c r="J28" s="1">
        <f>COUNTIFS(Table2[Sub-Sector],Table3[[#This Row],[Sub-Sector]],Table2[% Away From Day Low],"&gt;=0.05")/Table3[[#This Row],[Count]]</f>
        <v>0.2</v>
      </c>
      <c r="K28" s="1">
        <f>COUNTIFS(Table2[Sub-Sector],Table3[[#This Row],[Sub-Sector]],Table2[% Away From Day High],"&lt;=0.05")/Table3[[#This Row],[Count]]</f>
        <v>1</v>
      </c>
      <c r="L28" s="1">
        <f>COUNTIFS(Table2[Sub-Sector],Table3[[#This Row],[Sub-Sector]],Table2[% Away From Current Week Low],"&gt;=0.05")/Table3[[#This Row],[Count]]</f>
        <v>0.4</v>
      </c>
      <c r="M28" s="1">
        <f>COUNTIFS(Table2[Sub-Sector],Table3[[#This Row],[Sub-Sector]],Table2[% Away From Current Week High],"&lt;=0.05")/Table3[[#This Row],[Count]]</f>
        <v>0.8</v>
      </c>
      <c r="N28" s="1">
        <f>COUNTIFS(Table2[Sub-Sector],Table3[[#This Row],[Sub-Sector]],Table2[% Away From Current Month Low],"&gt;=0.05")/Table3[[#This Row],[Count]]</f>
        <v>0.6</v>
      </c>
      <c r="O28" s="1">
        <f>COUNTIFS(Table2[Sub-Sector],Table3[[#This Row],[Sub-Sector]],Table2[% Away From Current Month High],"&lt;=0.05")/Table3[[#This Row],[Count]]</f>
        <v>0</v>
      </c>
      <c r="P28" s="1">
        <f>COUNTIFS(Table2[Sub-Sector],Table3[[#This Row],[Sub-Sector]],Table2[% Away From 52W High],"&lt;=10")/Table3[[#This Row],[Count]]</f>
        <v>0</v>
      </c>
      <c r="Q28" s="1">
        <f>COUNTIFS(Table2[Sub-Sector],Table3[[#This Row],[Sub-Sector]],Table2[% Away From 52W Low],"&gt;=10")/Table3[[#This Row],[Count]]</f>
        <v>0.8</v>
      </c>
      <c r="R28" s="1">
        <f>COUNTIFS(Table2[Sub-Sector],Table3[[#This Row],[Sub-Sector]],Table2[% Price above 20 EMA],"&gt;=0")/Table3[[#This Row],[Count]]</f>
        <v>0</v>
      </c>
      <c r="S28" s="1">
        <f>COUNTIFS(Table2[Sub-Sector],Table3[[#This Row],[Sub-Sector]],Table2[% Price above 50 EMA],"&gt;=0")/Table3[[#This Row],[Count]]</f>
        <v>0</v>
      </c>
      <c r="T28" s="1">
        <f>COUNTIFS(Table2[Sub-Sector],Table3[[#This Row],[Sub-Sector]],Table2[% Price above 200 EMA],"&gt;=0")/Table3[[#This Row],[Count]]</f>
        <v>0</v>
      </c>
      <c r="U28" s="1">
        <f>COUNTIFS(Table2[Sub-Sector],Table3[[#This Row],[Sub-Sector]],Table2[Rate of Change - Zone],"Positive")/Table3[[#This Row],[Count]]</f>
        <v>0.2</v>
      </c>
      <c r="V28" s="1">
        <f>COUNTIFS(Table2[Sub-Sector],Table3[[#This Row],[Sub-Sector]],Table2[Sharpe Ratio],"&gt;=0.10")/Table3[[#This Row],[Count]]</f>
        <v>0.6</v>
      </c>
      <c r="W2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425.5</v>
      </c>
      <c r="X28">
        <f>_xlfn.RANK.AVG(Table3[[#This Row],[Score]],Table3[Score],1)</f>
        <v>57</v>
      </c>
      <c r="Y2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174</v>
      </c>
      <c r="Z28">
        <f>_xlfn.RANK.AVG(Table3[[#This Row],[Score 2 ]],Table3[[Score 2 ]],1)</f>
        <v>27</v>
      </c>
    </row>
    <row r="29" spans="1:26" x14ac:dyDescent="0.3">
      <c r="A29" t="s">
        <v>21</v>
      </c>
      <c r="B29">
        <f>COUNTIFS(Table2[Sub-Sector],Table3[[#This Row],[Sub-Sector]])</f>
        <v>21</v>
      </c>
      <c r="C29" s="1">
        <f>COUNTIFS(Table2[Sub-Sector],Table3[[#This Row],[Sub-Sector]],Table2[Uptrend],"Uptrend")/Table3[[#This Row],[Count]]</f>
        <v>0.33333333333333331</v>
      </c>
      <c r="D29" s="1">
        <f>COUNTIFS(Table2[Sub-Sector],Table3[[#This Row],[Sub-Sector]],Table2[1W Return vs Nifty],"&gt;=5")/Table3[[#This Row],[Count]]</f>
        <v>4.7619047619047616E-2</v>
      </c>
      <c r="E29" s="1">
        <f>COUNTIFS(Table2[Sub-Sector],Table3[[#This Row],[Sub-Sector]],Table2[1M Return vs Nifty],"&gt;=5")/Table3[[#This Row],[Count]]</f>
        <v>0.19047619047619047</v>
      </c>
      <c r="F29" s="1">
        <f>COUNTIFS(Table2[Sub-Sector],Table3[[#This Row],[Sub-Sector]],Table2[6M Return vs Nifty],"&gt;=10")/Table3[[#This Row],[Count]]</f>
        <v>0.47619047619047616</v>
      </c>
      <c r="G29" s="1">
        <f>COUNTIFS(Table2[Sub-Sector],Table3[[#This Row],[Sub-Sector]],Table2[1Y Return vs Nifty],"&gt;=10")/Table3[[#This Row],[Count]]</f>
        <v>0.42857142857142855</v>
      </c>
      <c r="H29" s="1">
        <f>COUNTIFS(Table2[Sub-Sector],Table3[[#This Row],[Sub-Sector]],Table2[RSI Exponential â€“ 14D],"&gt;=50")/Table3[[#This Row],[Count]]</f>
        <v>0.23809523809523808</v>
      </c>
      <c r="I29" s="1">
        <f>COUNTIFS(Table2[Sub-Sector],Table3[[#This Row],[Sub-Sector]],Table2[Relative Volume],"&gt;=1")/Table3[[#This Row],[Count]]</f>
        <v>0.2857142857142857</v>
      </c>
      <c r="J29" s="1">
        <f>COUNTIFS(Table2[Sub-Sector],Table3[[#This Row],[Sub-Sector]],Table2[% Away From Day Low],"&gt;=0.05")/Table3[[#This Row],[Count]]</f>
        <v>0</v>
      </c>
      <c r="K29" s="1">
        <f>COUNTIFS(Table2[Sub-Sector],Table3[[#This Row],[Sub-Sector]],Table2[% Away From Day High],"&lt;=0.05")/Table3[[#This Row],[Count]]</f>
        <v>0.95238095238095233</v>
      </c>
      <c r="L29" s="1">
        <f>COUNTIFS(Table2[Sub-Sector],Table3[[#This Row],[Sub-Sector]],Table2[% Away From Current Week Low],"&gt;=0.05")/Table3[[#This Row],[Count]]</f>
        <v>9.5238095238095233E-2</v>
      </c>
      <c r="M29" s="1">
        <f>COUNTIFS(Table2[Sub-Sector],Table3[[#This Row],[Sub-Sector]],Table2[% Away From Current Week High],"&lt;=0.05")/Table3[[#This Row],[Count]]</f>
        <v>0.95238095238095233</v>
      </c>
      <c r="N29" s="1">
        <f>COUNTIFS(Table2[Sub-Sector],Table3[[#This Row],[Sub-Sector]],Table2[% Away From Current Month Low],"&gt;=0.05")/Table3[[#This Row],[Count]]</f>
        <v>0.33333333333333331</v>
      </c>
      <c r="O29" s="1">
        <f>COUNTIFS(Table2[Sub-Sector],Table3[[#This Row],[Sub-Sector]],Table2[% Away From Current Month High],"&lt;=0.05")/Table3[[#This Row],[Count]]</f>
        <v>0.38095238095238093</v>
      </c>
      <c r="P29" s="1">
        <f>COUNTIFS(Table2[Sub-Sector],Table3[[#This Row],[Sub-Sector]],Table2[% Away From 52W High],"&lt;=10")/Table3[[#This Row],[Count]]</f>
        <v>0.2857142857142857</v>
      </c>
      <c r="Q29" s="1">
        <f>COUNTIFS(Table2[Sub-Sector],Table3[[#This Row],[Sub-Sector]],Table2[% Away From 52W Low],"&gt;=10")/Table3[[#This Row],[Count]]</f>
        <v>0.7142857142857143</v>
      </c>
      <c r="R29" s="1">
        <f>COUNTIFS(Table2[Sub-Sector],Table3[[#This Row],[Sub-Sector]],Table2[% Price above 20 EMA],"&gt;=0")/Table3[[#This Row],[Count]]</f>
        <v>0.19047619047619047</v>
      </c>
      <c r="S29" s="1">
        <f>COUNTIFS(Table2[Sub-Sector],Table3[[#This Row],[Sub-Sector]],Table2[% Price above 50 EMA],"&gt;=0")/Table3[[#This Row],[Count]]</f>
        <v>0.33333333333333331</v>
      </c>
      <c r="T29" s="1">
        <f>COUNTIFS(Table2[Sub-Sector],Table3[[#This Row],[Sub-Sector]],Table2[% Price above 200 EMA],"&gt;=0")/Table3[[#This Row],[Count]]</f>
        <v>0.52380952380952384</v>
      </c>
      <c r="U29" s="1">
        <f>COUNTIFS(Table2[Sub-Sector],Table3[[#This Row],[Sub-Sector]],Table2[Rate of Change - Zone],"Positive")/Table3[[#This Row],[Count]]</f>
        <v>0.47619047619047616</v>
      </c>
      <c r="V29" s="1">
        <f>COUNTIFS(Table2[Sub-Sector],Table3[[#This Row],[Sub-Sector]],Table2[Sharpe Ratio],"&gt;=0.10")/Table3[[#This Row],[Count]]</f>
        <v>9.5238095238095233E-2</v>
      </c>
      <c r="W2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248.5</v>
      </c>
      <c r="X29">
        <f>_xlfn.RANK.AVG(Table3[[#This Row],[Score]],Table3[Score],1)</f>
        <v>10</v>
      </c>
      <c r="Y2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174.5</v>
      </c>
      <c r="Z29">
        <f>_xlfn.RANK.AVG(Table3[[#This Row],[Score 2 ]],Table3[[Score 2 ]],1)</f>
        <v>28</v>
      </c>
    </row>
    <row r="30" spans="1:26" x14ac:dyDescent="0.3">
      <c r="A30" t="s">
        <v>374</v>
      </c>
      <c r="B30">
        <f>COUNTIFS(Table2[Sub-Sector],Table3[[#This Row],[Sub-Sector]])</f>
        <v>4</v>
      </c>
      <c r="C30" s="1">
        <f>COUNTIFS(Table2[Sub-Sector],Table3[[#This Row],[Sub-Sector]],Table2[Uptrend],"Uptrend")/Table3[[#This Row],[Count]]</f>
        <v>1</v>
      </c>
      <c r="D30" s="1">
        <f>COUNTIFS(Table2[Sub-Sector],Table3[[#This Row],[Sub-Sector]],Table2[1W Return vs Nifty],"&gt;=5")/Table3[[#This Row],[Count]]</f>
        <v>0</v>
      </c>
      <c r="E30" s="1">
        <f>COUNTIFS(Table2[Sub-Sector],Table3[[#This Row],[Sub-Sector]],Table2[1M Return vs Nifty],"&gt;=5")/Table3[[#This Row],[Count]]</f>
        <v>0.5</v>
      </c>
      <c r="F30" s="1">
        <f>COUNTIFS(Table2[Sub-Sector],Table3[[#This Row],[Sub-Sector]],Table2[6M Return vs Nifty],"&gt;=10")/Table3[[#This Row],[Count]]</f>
        <v>1</v>
      </c>
      <c r="G30" s="1">
        <f>COUNTIFS(Table2[Sub-Sector],Table3[[#This Row],[Sub-Sector]],Table2[1Y Return vs Nifty],"&gt;=10")/Table3[[#This Row],[Count]]</f>
        <v>0.75</v>
      </c>
      <c r="H30" s="1">
        <f>COUNTIFS(Table2[Sub-Sector],Table3[[#This Row],[Sub-Sector]],Table2[RSI Exponential â€“ 14D],"&gt;=50")/Table3[[#This Row],[Count]]</f>
        <v>0.25</v>
      </c>
      <c r="I30" s="1">
        <f>COUNTIFS(Table2[Sub-Sector],Table3[[#This Row],[Sub-Sector]],Table2[Relative Volume],"&gt;=1")/Table3[[#This Row],[Count]]</f>
        <v>0</v>
      </c>
      <c r="J30" s="1">
        <f>COUNTIFS(Table2[Sub-Sector],Table3[[#This Row],[Sub-Sector]],Table2[% Away From Day Low],"&gt;=0.05")/Table3[[#This Row],[Count]]</f>
        <v>0</v>
      </c>
      <c r="K30" s="1">
        <f>COUNTIFS(Table2[Sub-Sector],Table3[[#This Row],[Sub-Sector]],Table2[% Away From Day High],"&lt;=0.05")/Table3[[#This Row],[Count]]</f>
        <v>1</v>
      </c>
      <c r="L30" s="1">
        <f>COUNTIFS(Table2[Sub-Sector],Table3[[#This Row],[Sub-Sector]],Table2[% Away From Current Week Low],"&gt;=0.05")/Table3[[#This Row],[Count]]</f>
        <v>0.25</v>
      </c>
      <c r="M30" s="1">
        <f>COUNTIFS(Table2[Sub-Sector],Table3[[#This Row],[Sub-Sector]],Table2[% Away From Current Week High],"&lt;=0.05")/Table3[[#This Row],[Count]]</f>
        <v>1</v>
      </c>
      <c r="N30" s="1">
        <f>COUNTIFS(Table2[Sub-Sector],Table3[[#This Row],[Sub-Sector]],Table2[% Away From Current Month Low],"&gt;=0.05")/Table3[[#This Row],[Count]]</f>
        <v>0.5</v>
      </c>
      <c r="O30" s="1">
        <f>COUNTIFS(Table2[Sub-Sector],Table3[[#This Row],[Sub-Sector]],Table2[% Away From Current Month High],"&lt;=0.05")/Table3[[#This Row],[Count]]</f>
        <v>0</v>
      </c>
      <c r="P30" s="1">
        <f>COUNTIFS(Table2[Sub-Sector],Table3[[#This Row],[Sub-Sector]],Table2[% Away From 52W High],"&lt;=10")/Table3[[#This Row],[Count]]</f>
        <v>0.5</v>
      </c>
      <c r="Q30" s="1">
        <f>COUNTIFS(Table2[Sub-Sector],Table3[[#This Row],[Sub-Sector]],Table2[% Away From 52W Low],"&gt;=10")/Table3[[#This Row],[Count]]</f>
        <v>1</v>
      </c>
      <c r="R30" s="1">
        <f>COUNTIFS(Table2[Sub-Sector],Table3[[#This Row],[Sub-Sector]],Table2[% Price above 20 EMA],"&gt;=0")/Table3[[#This Row],[Count]]</f>
        <v>0.5</v>
      </c>
      <c r="S30" s="1">
        <f>COUNTIFS(Table2[Sub-Sector],Table3[[#This Row],[Sub-Sector]],Table2[% Price above 50 EMA],"&gt;=0")/Table3[[#This Row],[Count]]</f>
        <v>1</v>
      </c>
      <c r="T30" s="1">
        <f>COUNTIFS(Table2[Sub-Sector],Table3[[#This Row],[Sub-Sector]],Table2[% Price above 200 EMA],"&gt;=0")/Table3[[#This Row],[Count]]</f>
        <v>1</v>
      </c>
      <c r="U30" s="1">
        <f>COUNTIFS(Table2[Sub-Sector],Table3[[#This Row],[Sub-Sector]],Table2[Rate of Change - Zone],"Positive")/Table3[[#This Row],[Count]]</f>
        <v>0.25</v>
      </c>
      <c r="V30" s="1">
        <f>COUNTIFS(Table2[Sub-Sector],Table3[[#This Row],[Sub-Sector]],Table2[Sharpe Ratio],"&gt;=0.10")/Table3[[#This Row],[Count]]</f>
        <v>0.5</v>
      </c>
      <c r="W3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266</v>
      </c>
      <c r="X30">
        <f>_xlfn.RANK.AVG(Table3[[#This Row],[Score]],Table3[Score],1)</f>
        <v>15</v>
      </c>
      <c r="Y3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178</v>
      </c>
      <c r="Z30">
        <f>_xlfn.RANK.AVG(Table3[[#This Row],[Score 2 ]],Table3[[Score 2 ]],1)</f>
        <v>29</v>
      </c>
    </row>
    <row r="31" spans="1:26" x14ac:dyDescent="0.3">
      <c r="A31" t="s">
        <v>220</v>
      </c>
      <c r="B31">
        <f>COUNTIFS(Table2[Sub-Sector],Table3[[#This Row],[Sub-Sector]])</f>
        <v>5</v>
      </c>
      <c r="C31" s="1">
        <f>COUNTIFS(Table2[Sub-Sector],Table3[[#This Row],[Sub-Sector]],Table2[Uptrend],"Uptrend")/Table3[[#This Row],[Count]]</f>
        <v>0.4</v>
      </c>
      <c r="D31" s="1">
        <f>COUNTIFS(Table2[Sub-Sector],Table3[[#This Row],[Sub-Sector]],Table2[1W Return vs Nifty],"&gt;=5")/Table3[[#This Row],[Count]]</f>
        <v>0</v>
      </c>
      <c r="E31" s="1">
        <f>COUNTIFS(Table2[Sub-Sector],Table3[[#This Row],[Sub-Sector]],Table2[1M Return vs Nifty],"&gt;=5")/Table3[[#This Row],[Count]]</f>
        <v>0.4</v>
      </c>
      <c r="F31" s="1">
        <f>COUNTIFS(Table2[Sub-Sector],Table3[[#This Row],[Sub-Sector]],Table2[6M Return vs Nifty],"&gt;=10")/Table3[[#This Row],[Count]]</f>
        <v>0.6</v>
      </c>
      <c r="G31" s="1">
        <f>COUNTIFS(Table2[Sub-Sector],Table3[[#This Row],[Sub-Sector]],Table2[1Y Return vs Nifty],"&gt;=10")/Table3[[#This Row],[Count]]</f>
        <v>0.4</v>
      </c>
      <c r="H31" s="1">
        <f>COUNTIFS(Table2[Sub-Sector],Table3[[#This Row],[Sub-Sector]],Table2[RSI Exponential â€“ 14D],"&gt;=50")/Table3[[#This Row],[Count]]</f>
        <v>0.4</v>
      </c>
      <c r="I31" s="1">
        <f>COUNTIFS(Table2[Sub-Sector],Table3[[#This Row],[Sub-Sector]],Table2[Relative Volume],"&gt;=1")/Table3[[#This Row],[Count]]</f>
        <v>0.2</v>
      </c>
      <c r="J31" s="1">
        <f>COUNTIFS(Table2[Sub-Sector],Table3[[#This Row],[Sub-Sector]],Table2[% Away From Day Low],"&gt;=0.05")/Table3[[#This Row],[Count]]</f>
        <v>0</v>
      </c>
      <c r="K31" s="1">
        <f>COUNTIFS(Table2[Sub-Sector],Table3[[#This Row],[Sub-Sector]],Table2[% Away From Day High],"&lt;=0.05")/Table3[[#This Row],[Count]]</f>
        <v>1</v>
      </c>
      <c r="L31" s="1">
        <f>COUNTIFS(Table2[Sub-Sector],Table3[[#This Row],[Sub-Sector]],Table2[% Away From Current Week Low],"&gt;=0.05")/Table3[[#This Row],[Count]]</f>
        <v>0</v>
      </c>
      <c r="M31" s="1">
        <f>COUNTIFS(Table2[Sub-Sector],Table3[[#This Row],[Sub-Sector]],Table2[% Away From Current Week High],"&lt;=0.05")/Table3[[#This Row],[Count]]</f>
        <v>1</v>
      </c>
      <c r="N31" s="1">
        <f>COUNTIFS(Table2[Sub-Sector],Table3[[#This Row],[Sub-Sector]],Table2[% Away From Current Month Low],"&gt;=0.05")/Table3[[#This Row],[Count]]</f>
        <v>0.2</v>
      </c>
      <c r="O31" s="1">
        <f>COUNTIFS(Table2[Sub-Sector],Table3[[#This Row],[Sub-Sector]],Table2[% Away From Current Month High],"&lt;=0.05")/Table3[[#This Row],[Count]]</f>
        <v>0.2</v>
      </c>
      <c r="P31" s="1">
        <f>COUNTIFS(Table2[Sub-Sector],Table3[[#This Row],[Sub-Sector]],Table2[% Away From 52W High],"&lt;=10")/Table3[[#This Row],[Count]]</f>
        <v>0.2</v>
      </c>
      <c r="Q31" s="1">
        <f>COUNTIFS(Table2[Sub-Sector],Table3[[#This Row],[Sub-Sector]],Table2[% Away From 52W Low],"&gt;=10")/Table3[[#This Row],[Count]]</f>
        <v>0.8</v>
      </c>
      <c r="R31" s="1">
        <f>COUNTIFS(Table2[Sub-Sector],Table3[[#This Row],[Sub-Sector]],Table2[% Price above 20 EMA],"&gt;=0")/Table3[[#This Row],[Count]]</f>
        <v>0.4</v>
      </c>
      <c r="S31" s="1">
        <f>COUNTIFS(Table2[Sub-Sector],Table3[[#This Row],[Sub-Sector]],Table2[% Price above 50 EMA],"&gt;=0")/Table3[[#This Row],[Count]]</f>
        <v>0.6</v>
      </c>
      <c r="T31" s="1">
        <f>COUNTIFS(Table2[Sub-Sector],Table3[[#This Row],[Sub-Sector]],Table2[% Price above 200 EMA],"&gt;=0")/Table3[[#This Row],[Count]]</f>
        <v>0.6</v>
      </c>
      <c r="U31" s="1">
        <f>COUNTIFS(Table2[Sub-Sector],Table3[[#This Row],[Sub-Sector]],Table2[Rate of Change - Zone],"Positive")/Table3[[#This Row],[Count]]</f>
        <v>0.4</v>
      </c>
      <c r="V31" s="1">
        <f>COUNTIFS(Table2[Sub-Sector],Table3[[#This Row],[Sub-Sector]],Table2[Sharpe Ratio],"&gt;=0.10")/Table3[[#This Row],[Count]]</f>
        <v>0.2</v>
      </c>
      <c r="W3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291.5</v>
      </c>
      <c r="X31">
        <f>_xlfn.RANK.AVG(Table3[[#This Row],[Score]],Table3[Score],1)</f>
        <v>23</v>
      </c>
      <c r="Y3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179.5</v>
      </c>
      <c r="Z31">
        <f>_xlfn.RANK.AVG(Table3[[#This Row],[Score 2 ]],Table3[[Score 2 ]],1)</f>
        <v>30</v>
      </c>
    </row>
    <row r="32" spans="1:26" x14ac:dyDescent="0.3">
      <c r="A32" t="s">
        <v>467</v>
      </c>
      <c r="B32">
        <f>COUNTIFS(Table2[Sub-Sector],Table3[[#This Row],[Sub-Sector]])</f>
        <v>4</v>
      </c>
      <c r="C32" s="1">
        <f>COUNTIFS(Table2[Sub-Sector],Table3[[#This Row],[Sub-Sector]],Table2[Uptrend],"Uptrend")/Table3[[#This Row],[Count]]</f>
        <v>0.25</v>
      </c>
      <c r="D32" s="1">
        <f>COUNTIFS(Table2[Sub-Sector],Table3[[#This Row],[Sub-Sector]],Table2[1W Return vs Nifty],"&gt;=5")/Table3[[#This Row],[Count]]</f>
        <v>0.25</v>
      </c>
      <c r="E32" s="1">
        <f>COUNTIFS(Table2[Sub-Sector],Table3[[#This Row],[Sub-Sector]],Table2[1M Return vs Nifty],"&gt;=5")/Table3[[#This Row],[Count]]</f>
        <v>0.25</v>
      </c>
      <c r="F32" s="1">
        <f>COUNTIFS(Table2[Sub-Sector],Table3[[#This Row],[Sub-Sector]],Table2[6M Return vs Nifty],"&gt;=10")/Table3[[#This Row],[Count]]</f>
        <v>0.25</v>
      </c>
      <c r="G32" s="1">
        <f>COUNTIFS(Table2[Sub-Sector],Table3[[#This Row],[Sub-Sector]],Table2[1Y Return vs Nifty],"&gt;=10")/Table3[[#This Row],[Count]]</f>
        <v>0.75</v>
      </c>
      <c r="H32" s="1">
        <f>COUNTIFS(Table2[Sub-Sector],Table3[[#This Row],[Sub-Sector]],Table2[RSI Exponential â€“ 14D],"&gt;=50")/Table3[[#This Row],[Count]]</f>
        <v>0.25</v>
      </c>
      <c r="I32" s="1">
        <f>COUNTIFS(Table2[Sub-Sector],Table3[[#This Row],[Sub-Sector]],Table2[Relative Volume],"&gt;=1")/Table3[[#This Row],[Count]]</f>
        <v>0.25</v>
      </c>
      <c r="J32" s="1">
        <f>COUNTIFS(Table2[Sub-Sector],Table3[[#This Row],[Sub-Sector]],Table2[% Away From Day Low],"&gt;=0.05")/Table3[[#This Row],[Count]]</f>
        <v>0</v>
      </c>
      <c r="K32" s="1">
        <f>COUNTIFS(Table2[Sub-Sector],Table3[[#This Row],[Sub-Sector]],Table2[% Away From Day High],"&lt;=0.05")/Table3[[#This Row],[Count]]</f>
        <v>1</v>
      </c>
      <c r="L32" s="1">
        <f>COUNTIFS(Table2[Sub-Sector],Table3[[#This Row],[Sub-Sector]],Table2[% Away From Current Week Low],"&gt;=0.05")/Table3[[#This Row],[Count]]</f>
        <v>0</v>
      </c>
      <c r="M32" s="1">
        <f>COUNTIFS(Table2[Sub-Sector],Table3[[#This Row],[Sub-Sector]],Table2[% Away From Current Week High],"&lt;=0.05")/Table3[[#This Row],[Count]]</f>
        <v>0.75</v>
      </c>
      <c r="N32" s="1">
        <f>COUNTIFS(Table2[Sub-Sector],Table3[[#This Row],[Sub-Sector]],Table2[% Away From Current Month Low],"&gt;=0.05")/Table3[[#This Row],[Count]]</f>
        <v>0.25</v>
      </c>
      <c r="O32" s="1">
        <f>COUNTIFS(Table2[Sub-Sector],Table3[[#This Row],[Sub-Sector]],Table2[% Away From Current Month High],"&lt;=0.05")/Table3[[#This Row],[Count]]</f>
        <v>0.25</v>
      </c>
      <c r="P32" s="1">
        <f>COUNTIFS(Table2[Sub-Sector],Table3[[#This Row],[Sub-Sector]],Table2[% Away From 52W High],"&lt;=10")/Table3[[#This Row],[Count]]</f>
        <v>0</v>
      </c>
      <c r="Q32" s="1">
        <f>COUNTIFS(Table2[Sub-Sector],Table3[[#This Row],[Sub-Sector]],Table2[% Away From 52W Low],"&gt;=10")/Table3[[#This Row],[Count]]</f>
        <v>1</v>
      </c>
      <c r="R32" s="1">
        <f>COUNTIFS(Table2[Sub-Sector],Table3[[#This Row],[Sub-Sector]],Table2[% Price above 20 EMA],"&gt;=0")/Table3[[#This Row],[Count]]</f>
        <v>0.25</v>
      </c>
      <c r="S32" s="1">
        <f>COUNTIFS(Table2[Sub-Sector],Table3[[#This Row],[Sub-Sector]],Table2[% Price above 50 EMA],"&gt;=0")/Table3[[#This Row],[Count]]</f>
        <v>0.25</v>
      </c>
      <c r="T32" s="1">
        <f>COUNTIFS(Table2[Sub-Sector],Table3[[#This Row],[Sub-Sector]],Table2[% Price above 200 EMA],"&gt;=0")/Table3[[#This Row],[Count]]</f>
        <v>0.25</v>
      </c>
      <c r="U32" s="1">
        <f>COUNTIFS(Table2[Sub-Sector],Table3[[#This Row],[Sub-Sector]],Table2[Rate of Change - Zone],"Positive")/Table3[[#This Row],[Count]]</f>
        <v>0.25</v>
      </c>
      <c r="V32" s="1">
        <f>COUNTIFS(Table2[Sub-Sector],Table3[[#This Row],[Sub-Sector]],Table2[Sharpe Ratio],"&gt;=0.10")/Table3[[#This Row],[Count]]</f>
        <v>0.5</v>
      </c>
      <c r="W3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244</v>
      </c>
      <c r="X32">
        <f>_xlfn.RANK.AVG(Table3[[#This Row],[Score]],Table3[Score],1)</f>
        <v>9</v>
      </c>
      <c r="Y3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181.5</v>
      </c>
      <c r="Z32">
        <f>_xlfn.RANK.AVG(Table3[[#This Row],[Score 2 ]],Table3[[Score 2 ]],1)</f>
        <v>31</v>
      </c>
    </row>
    <row r="33" spans="1:26" x14ac:dyDescent="0.3">
      <c r="A33" t="s">
        <v>498</v>
      </c>
      <c r="B33">
        <f>COUNTIFS(Table2[Sub-Sector],Table3[[#This Row],[Sub-Sector]])</f>
        <v>9</v>
      </c>
      <c r="C33" s="1">
        <f>COUNTIFS(Table2[Sub-Sector],Table3[[#This Row],[Sub-Sector]],Table2[Uptrend],"Uptrend")/Table3[[#This Row],[Count]]</f>
        <v>0.66666666666666663</v>
      </c>
      <c r="D33" s="1">
        <f>COUNTIFS(Table2[Sub-Sector],Table3[[#This Row],[Sub-Sector]],Table2[1W Return vs Nifty],"&gt;=5")/Table3[[#This Row],[Count]]</f>
        <v>0</v>
      </c>
      <c r="E33" s="1">
        <f>COUNTIFS(Table2[Sub-Sector],Table3[[#This Row],[Sub-Sector]],Table2[1M Return vs Nifty],"&gt;=5")/Table3[[#This Row],[Count]]</f>
        <v>0.1111111111111111</v>
      </c>
      <c r="F33" s="1">
        <f>COUNTIFS(Table2[Sub-Sector],Table3[[#This Row],[Sub-Sector]],Table2[6M Return vs Nifty],"&gt;=10")/Table3[[#This Row],[Count]]</f>
        <v>0.66666666666666663</v>
      </c>
      <c r="G33" s="1">
        <f>COUNTIFS(Table2[Sub-Sector],Table3[[#This Row],[Sub-Sector]],Table2[1Y Return vs Nifty],"&gt;=10")/Table3[[#This Row],[Count]]</f>
        <v>0.44444444444444442</v>
      </c>
      <c r="H33" s="1">
        <f>COUNTIFS(Table2[Sub-Sector],Table3[[#This Row],[Sub-Sector]],Table2[RSI Exponential â€“ 14D],"&gt;=50")/Table3[[#This Row],[Count]]</f>
        <v>0.44444444444444442</v>
      </c>
      <c r="I33" s="1">
        <f>COUNTIFS(Table2[Sub-Sector],Table3[[#This Row],[Sub-Sector]],Table2[Relative Volume],"&gt;=1")/Table3[[#This Row],[Count]]</f>
        <v>0.1111111111111111</v>
      </c>
      <c r="J33" s="1">
        <f>COUNTIFS(Table2[Sub-Sector],Table3[[#This Row],[Sub-Sector]],Table2[% Away From Day Low],"&gt;=0.05")/Table3[[#This Row],[Count]]</f>
        <v>0.1111111111111111</v>
      </c>
      <c r="K33" s="1">
        <f>COUNTIFS(Table2[Sub-Sector],Table3[[#This Row],[Sub-Sector]],Table2[% Away From Day High],"&lt;=0.05")/Table3[[#This Row],[Count]]</f>
        <v>1</v>
      </c>
      <c r="L33" s="1">
        <f>COUNTIFS(Table2[Sub-Sector],Table3[[#This Row],[Sub-Sector]],Table2[% Away From Current Week Low],"&gt;=0.05")/Table3[[#This Row],[Count]]</f>
        <v>0.22222222222222221</v>
      </c>
      <c r="M33" s="1">
        <f>COUNTIFS(Table2[Sub-Sector],Table3[[#This Row],[Sub-Sector]],Table2[% Away From Current Week High],"&lt;=0.05")/Table3[[#This Row],[Count]]</f>
        <v>1</v>
      </c>
      <c r="N33" s="1">
        <f>COUNTIFS(Table2[Sub-Sector],Table3[[#This Row],[Sub-Sector]],Table2[% Away From Current Month Low],"&gt;=0.05")/Table3[[#This Row],[Count]]</f>
        <v>0.55555555555555558</v>
      </c>
      <c r="O33" s="1">
        <f>COUNTIFS(Table2[Sub-Sector],Table3[[#This Row],[Sub-Sector]],Table2[% Away From Current Month High],"&lt;=0.05")/Table3[[#This Row],[Count]]</f>
        <v>0.55555555555555558</v>
      </c>
      <c r="P33" s="1">
        <f>COUNTIFS(Table2[Sub-Sector],Table3[[#This Row],[Sub-Sector]],Table2[% Away From 52W High],"&lt;=10")/Table3[[#This Row],[Count]]</f>
        <v>0.33333333333333331</v>
      </c>
      <c r="Q33" s="1">
        <f>COUNTIFS(Table2[Sub-Sector],Table3[[#This Row],[Sub-Sector]],Table2[% Away From 52W Low],"&gt;=10")/Table3[[#This Row],[Count]]</f>
        <v>0.88888888888888884</v>
      </c>
      <c r="R33" s="1">
        <f>COUNTIFS(Table2[Sub-Sector],Table3[[#This Row],[Sub-Sector]],Table2[% Price above 20 EMA],"&gt;=0")/Table3[[#This Row],[Count]]</f>
        <v>0.33333333333333331</v>
      </c>
      <c r="S33" s="1">
        <f>COUNTIFS(Table2[Sub-Sector],Table3[[#This Row],[Sub-Sector]],Table2[% Price above 50 EMA],"&gt;=0")/Table3[[#This Row],[Count]]</f>
        <v>0.33333333333333331</v>
      </c>
      <c r="T33" s="1">
        <f>COUNTIFS(Table2[Sub-Sector],Table3[[#This Row],[Sub-Sector]],Table2[% Price above 200 EMA],"&gt;=0")/Table3[[#This Row],[Count]]</f>
        <v>0.77777777777777779</v>
      </c>
      <c r="U33" s="1">
        <f>COUNTIFS(Table2[Sub-Sector],Table3[[#This Row],[Sub-Sector]],Table2[Rate of Change - Zone],"Positive")/Table3[[#This Row],[Count]]</f>
        <v>0.33333333333333331</v>
      </c>
      <c r="V33" s="1">
        <f>COUNTIFS(Table2[Sub-Sector],Table3[[#This Row],[Sub-Sector]],Table2[Sharpe Ratio],"&gt;=0.10")/Table3[[#This Row],[Count]]</f>
        <v>0.22222222222222221</v>
      </c>
      <c r="W3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311</v>
      </c>
      <c r="X33">
        <f>_xlfn.RANK.AVG(Table3[[#This Row],[Score]],Table3[Score],1)</f>
        <v>31</v>
      </c>
      <c r="Y3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184</v>
      </c>
      <c r="Z33">
        <f>_xlfn.RANK.AVG(Table3[[#This Row],[Score 2 ]],Table3[[Score 2 ]],1)</f>
        <v>32</v>
      </c>
    </row>
    <row r="34" spans="1:26" x14ac:dyDescent="0.3">
      <c r="A34" t="s">
        <v>407</v>
      </c>
      <c r="B34">
        <f>COUNTIFS(Table2[Sub-Sector],Table3[[#This Row],[Sub-Sector]])</f>
        <v>6</v>
      </c>
      <c r="C34" s="1">
        <f>COUNTIFS(Table2[Sub-Sector],Table3[[#This Row],[Sub-Sector]],Table2[Uptrend],"Uptrend")/Table3[[#This Row],[Count]]</f>
        <v>0</v>
      </c>
      <c r="D34" s="1">
        <f>COUNTIFS(Table2[Sub-Sector],Table3[[#This Row],[Sub-Sector]],Table2[1W Return vs Nifty],"&gt;=5")/Table3[[#This Row],[Count]]</f>
        <v>0</v>
      </c>
      <c r="E34" s="1">
        <f>COUNTIFS(Table2[Sub-Sector],Table3[[#This Row],[Sub-Sector]],Table2[1M Return vs Nifty],"&gt;=5")/Table3[[#This Row],[Count]]</f>
        <v>0</v>
      </c>
      <c r="F34" s="1">
        <f>COUNTIFS(Table2[Sub-Sector],Table3[[#This Row],[Sub-Sector]],Table2[6M Return vs Nifty],"&gt;=10")/Table3[[#This Row],[Count]]</f>
        <v>0.33333333333333331</v>
      </c>
      <c r="G34" s="1">
        <f>COUNTIFS(Table2[Sub-Sector],Table3[[#This Row],[Sub-Sector]],Table2[1Y Return vs Nifty],"&gt;=10")/Table3[[#This Row],[Count]]</f>
        <v>0.33333333333333331</v>
      </c>
      <c r="H34" s="1">
        <f>COUNTIFS(Table2[Sub-Sector],Table3[[#This Row],[Sub-Sector]],Table2[RSI Exponential â€“ 14D],"&gt;=50")/Table3[[#This Row],[Count]]</f>
        <v>0.5</v>
      </c>
      <c r="I34" s="1">
        <f>COUNTIFS(Table2[Sub-Sector],Table3[[#This Row],[Sub-Sector]],Table2[Relative Volume],"&gt;=1")/Table3[[#This Row],[Count]]</f>
        <v>0.33333333333333331</v>
      </c>
      <c r="J34" s="1">
        <f>COUNTIFS(Table2[Sub-Sector],Table3[[#This Row],[Sub-Sector]],Table2[% Away From Day Low],"&gt;=0.05")/Table3[[#This Row],[Count]]</f>
        <v>0</v>
      </c>
      <c r="K34" s="1">
        <f>COUNTIFS(Table2[Sub-Sector],Table3[[#This Row],[Sub-Sector]],Table2[% Away From Day High],"&lt;=0.05")/Table3[[#This Row],[Count]]</f>
        <v>1</v>
      </c>
      <c r="L34" s="1">
        <f>COUNTIFS(Table2[Sub-Sector],Table3[[#This Row],[Sub-Sector]],Table2[% Away From Current Week Low],"&gt;=0.05")/Table3[[#This Row],[Count]]</f>
        <v>0.16666666666666666</v>
      </c>
      <c r="M34" s="1">
        <f>COUNTIFS(Table2[Sub-Sector],Table3[[#This Row],[Sub-Sector]],Table2[% Away From Current Week High],"&lt;=0.05")/Table3[[#This Row],[Count]]</f>
        <v>1</v>
      </c>
      <c r="N34" s="1">
        <f>COUNTIFS(Table2[Sub-Sector],Table3[[#This Row],[Sub-Sector]],Table2[% Away From Current Month Low],"&gt;=0.05")/Table3[[#This Row],[Count]]</f>
        <v>0.5</v>
      </c>
      <c r="O34" s="1">
        <f>COUNTIFS(Table2[Sub-Sector],Table3[[#This Row],[Sub-Sector]],Table2[% Away From Current Month High],"&lt;=0.05")/Table3[[#This Row],[Count]]</f>
        <v>0.83333333333333337</v>
      </c>
      <c r="P34" s="1">
        <f>COUNTIFS(Table2[Sub-Sector],Table3[[#This Row],[Sub-Sector]],Table2[% Away From 52W High],"&lt;=10")/Table3[[#This Row],[Count]]</f>
        <v>0</v>
      </c>
      <c r="Q34" s="1">
        <f>COUNTIFS(Table2[Sub-Sector],Table3[[#This Row],[Sub-Sector]],Table2[% Away From 52W Low],"&gt;=10")/Table3[[#This Row],[Count]]</f>
        <v>1</v>
      </c>
      <c r="R34" s="1">
        <f>COUNTIFS(Table2[Sub-Sector],Table3[[#This Row],[Sub-Sector]],Table2[% Price above 20 EMA],"&gt;=0")/Table3[[#This Row],[Count]]</f>
        <v>0.16666666666666666</v>
      </c>
      <c r="S34" s="1">
        <f>COUNTIFS(Table2[Sub-Sector],Table3[[#This Row],[Sub-Sector]],Table2[% Price above 50 EMA],"&gt;=0")/Table3[[#This Row],[Count]]</f>
        <v>0</v>
      </c>
      <c r="T34" s="1">
        <f>COUNTIFS(Table2[Sub-Sector],Table3[[#This Row],[Sub-Sector]],Table2[% Price above 200 EMA],"&gt;=0")/Table3[[#This Row],[Count]]</f>
        <v>0.33333333333333331</v>
      </c>
      <c r="U34" s="1">
        <f>COUNTIFS(Table2[Sub-Sector],Table3[[#This Row],[Sub-Sector]],Table2[Rate of Change - Zone],"Positive")/Table3[[#This Row],[Count]]</f>
        <v>0.33333333333333331</v>
      </c>
      <c r="V34" s="1">
        <f>COUNTIFS(Table2[Sub-Sector],Table3[[#This Row],[Sub-Sector]],Table2[Sharpe Ratio],"&gt;=0.10")/Table3[[#This Row],[Count]]</f>
        <v>0.5</v>
      </c>
      <c r="W3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441</v>
      </c>
      <c r="X34">
        <f>_xlfn.RANK.AVG(Table3[[#This Row],[Score]],Table3[Score],1)</f>
        <v>62</v>
      </c>
      <c r="Y3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189.5</v>
      </c>
      <c r="Z34">
        <f>_xlfn.RANK.AVG(Table3[[#This Row],[Score 2 ]],Table3[[Score 2 ]],1)</f>
        <v>33</v>
      </c>
    </row>
    <row r="35" spans="1:26" x14ac:dyDescent="0.3">
      <c r="A35" t="s">
        <v>139</v>
      </c>
      <c r="B35">
        <f>COUNTIFS(Table2[Sub-Sector],Table3[[#This Row],[Sub-Sector]])</f>
        <v>8</v>
      </c>
      <c r="C35" s="1">
        <f>COUNTIFS(Table2[Sub-Sector],Table3[[#This Row],[Sub-Sector]],Table2[Uptrend],"Uptrend")/Table3[[#This Row],[Count]]</f>
        <v>0</v>
      </c>
      <c r="D35" s="1">
        <f>COUNTIFS(Table2[Sub-Sector],Table3[[#This Row],[Sub-Sector]],Table2[1W Return vs Nifty],"&gt;=5")/Table3[[#This Row],[Count]]</f>
        <v>0</v>
      </c>
      <c r="E35" s="1">
        <f>COUNTIFS(Table2[Sub-Sector],Table3[[#This Row],[Sub-Sector]],Table2[1M Return vs Nifty],"&gt;=5")/Table3[[#This Row],[Count]]</f>
        <v>0.125</v>
      </c>
      <c r="F35" s="1">
        <f>COUNTIFS(Table2[Sub-Sector],Table3[[#This Row],[Sub-Sector]],Table2[6M Return vs Nifty],"&gt;=10")/Table3[[#This Row],[Count]]</f>
        <v>0.125</v>
      </c>
      <c r="G35" s="1">
        <f>COUNTIFS(Table2[Sub-Sector],Table3[[#This Row],[Sub-Sector]],Table2[1Y Return vs Nifty],"&gt;=10")/Table3[[#This Row],[Count]]</f>
        <v>0.875</v>
      </c>
      <c r="H35" s="1">
        <f>COUNTIFS(Table2[Sub-Sector],Table3[[#This Row],[Sub-Sector]],Table2[RSI Exponential â€“ 14D],"&gt;=50")/Table3[[#This Row],[Count]]</f>
        <v>0.375</v>
      </c>
      <c r="I35" s="1">
        <f>COUNTIFS(Table2[Sub-Sector],Table3[[#This Row],[Sub-Sector]],Table2[Relative Volume],"&gt;=1")/Table3[[#This Row],[Count]]</f>
        <v>0.25</v>
      </c>
      <c r="J35" s="1">
        <f>COUNTIFS(Table2[Sub-Sector],Table3[[#This Row],[Sub-Sector]],Table2[% Away From Day Low],"&gt;=0.05")/Table3[[#This Row],[Count]]</f>
        <v>0</v>
      </c>
      <c r="K35" s="1">
        <f>COUNTIFS(Table2[Sub-Sector],Table3[[#This Row],[Sub-Sector]],Table2[% Away From Day High],"&lt;=0.05")/Table3[[#This Row],[Count]]</f>
        <v>1</v>
      </c>
      <c r="L35" s="1">
        <f>COUNTIFS(Table2[Sub-Sector],Table3[[#This Row],[Sub-Sector]],Table2[% Away From Current Week Low],"&gt;=0.05")/Table3[[#This Row],[Count]]</f>
        <v>0.375</v>
      </c>
      <c r="M35" s="1">
        <f>COUNTIFS(Table2[Sub-Sector],Table3[[#This Row],[Sub-Sector]],Table2[% Away From Current Week High],"&lt;=0.05")/Table3[[#This Row],[Count]]</f>
        <v>1</v>
      </c>
      <c r="N35" s="1">
        <f>COUNTIFS(Table2[Sub-Sector],Table3[[#This Row],[Sub-Sector]],Table2[% Away From Current Month Low],"&gt;=0.05")/Table3[[#This Row],[Count]]</f>
        <v>0.5</v>
      </c>
      <c r="O35" s="1">
        <f>COUNTIFS(Table2[Sub-Sector],Table3[[#This Row],[Sub-Sector]],Table2[% Away From Current Month High],"&lt;=0.05")/Table3[[#This Row],[Count]]</f>
        <v>0.375</v>
      </c>
      <c r="P35" s="1">
        <f>COUNTIFS(Table2[Sub-Sector],Table3[[#This Row],[Sub-Sector]],Table2[% Away From 52W High],"&lt;=10")/Table3[[#This Row],[Count]]</f>
        <v>0</v>
      </c>
      <c r="Q35" s="1">
        <f>COUNTIFS(Table2[Sub-Sector],Table3[[#This Row],[Sub-Sector]],Table2[% Away From 52W Low],"&gt;=10")/Table3[[#This Row],[Count]]</f>
        <v>1</v>
      </c>
      <c r="R35" s="1">
        <f>COUNTIFS(Table2[Sub-Sector],Table3[[#This Row],[Sub-Sector]],Table2[% Price above 20 EMA],"&gt;=0")/Table3[[#This Row],[Count]]</f>
        <v>0.25</v>
      </c>
      <c r="S35" s="1">
        <f>COUNTIFS(Table2[Sub-Sector],Table3[[#This Row],[Sub-Sector]],Table2[% Price above 50 EMA],"&gt;=0")/Table3[[#This Row],[Count]]</f>
        <v>0</v>
      </c>
      <c r="T35" s="1">
        <f>COUNTIFS(Table2[Sub-Sector],Table3[[#This Row],[Sub-Sector]],Table2[% Price above 200 EMA],"&gt;=0")/Table3[[#This Row],[Count]]</f>
        <v>0.625</v>
      </c>
      <c r="U35" s="1">
        <f>COUNTIFS(Table2[Sub-Sector],Table3[[#This Row],[Sub-Sector]],Table2[Rate of Change - Zone],"Positive")/Table3[[#This Row],[Count]]</f>
        <v>0.25</v>
      </c>
      <c r="V35" s="1">
        <f>COUNTIFS(Table2[Sub-Sector],Table3[[#This Row],[Sub-Sector]],Table2[Sharpe Ratio],"&gt;=0.10")/Table3[[#This Row],[Count]]</f>
        <v>0.75</v>
      </c>
      <c r="W3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395.5</v>
      </c>
      <c r="X35">
        <f>_xlfn.RANK.AVG(Table3[[#This Row],[Score]],Table3[Score],1)</f>
        <v>51</v>
      </c>
      <c r="Y3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195</v>
      </c>
      <c r="Z35">
        <f>_xlfn.RANK.AVG(Table3[[#This Row],[Score 2 ]],Table3[[Score 2 ]],1)</f>
        <v>34</v>
      </c>
    </row>
    <row r="36" spans="1:26" x14ac:dyDescent="0.3">
      <c r="A36" t="s">
        <v>117</v>
      </c>
      <c r="B36">
        <f>COUNTIFS(Table2[Sub-Sector],Table3[[#This Row],[Sub-Sector]])</f>
        <v>3</v>
      </c>
      <c r="C36" s="1">
        <f>COUNTIFS(Table2[Sub-Sector],Table3[[#This Row],[Sub-Sector]],Table2[Uptrend],"Uptrend")/Table3[[#This Row],[Count]]</f>
        <v>0.33333333333333331</v>
      </c>
      <c r="D36" s="1">
        <f>COUNTIFS(Table2[Sub-Sector],Table3[[#This Row],[Sub-Sector]],Table2[1W Return vs Nifty],"&gt;=5")/Table3[[#This Row],[Count]]</f>
        <v>0</v>
      </c>
      <c r="E36" s="1">
        <f>COUNTIFS(Table2[Sub-Sector],Table3[[#This Row],[Sub-Sector]],Table2[1M Return vs Nifty],"&gt;=5")/Table3[[#This Row],[Count]]</f>
        <v>0</v>
      </c>
      <c r="F36" s="1">
        <f>COUNTIFS(Table2[Sub-Sector],Table3[[#This Row],[Sub-Sector]],Table2[6M Return vs Nifty],"&gt;=10")/Table3[[#This Row],[Count]]</f>
        <v>0.33333333333333331</v>
      </c>
      <c r="G36" s="1">
        <f>COUNTIFS(Table2[Sub-Sector],Table3[[#This Row],[Sub-Sector]],Table2[1Y Return vs Nifty],"&gt;=10")/Table3[[#This Row],[Count]]</f>
        <v>1</v>
      </c>
      <c r="H36" s="1">
        <f>COUNTIFS(Table2[Sub-Sector],Table3[[#This Row],[Sub-Sector]],Table2[RSI Exponential â€“ 14D],"&gt;=50")/Table3[[#This Row],[Count]]</f>
        <v>0</v>
      </c>
      <c r="I36" s="1">
        <f>COUNTIFS(Table2[Sub-Sector],Table3[[#This Row],[Sub-Sector]],Table2[Relative Volume],"&gt;=1")/Table3[[#This Row],[Count]]</f>
        <v>0.33333333333333331</v>
      </c>
      <c r="J36" s="1">
        <f>COUNTIFS(Table2[Sub-Sector],Table3[[#This Row],[Sub-Sector]],Table2[% Away From Day Low],"&gt;=0.05")/Table3[[#This Row],[Count]]</f>
        <v>0</v>
      </c>
      <c r="K36" s="1">
        <f>COUNTIFS(Table2[Sub-Sector],Table3[[#This Row],[Sub-Sector]],Table2[% Away From Day High],"&lt;=0.05")/Table3[[#This Row],[Count]]</f>
        <v>1</v>
      </c>
      <c r="L36" s="1">
        <f>COUNTIFS(Table2[Sub-Sector],Table3[[#This Row],[Sub-Sector]],Table2[% Away From Current Week Low],"&gt;=0.05")/Table3[[#This Row],[Count]]</f>
        <v>0</v>
      </c>
      <c r="M36" s="1">
        <f>COUNTIFS(Table2[Sub-Sector],Table3[[#This Row],[Sub-Sector]],Table2[% Away From Current Week High],"&lt;=0.05")/Table3[[#This Row],[Count]]</f>
        <v>1</v>
      </c>
      <c r="N36" s="1">
        <f>COUNTIFS(Table2[Sub-Sector],Table3[[#This Row],[Sub-Sector]],Table2[% Away From Current Month Low],"&gt;=0.05")/Table3[[#This Row],[Count]]</f>
        <v>0</v>
      </c>
      <c r="O36" s="1">
        <f>COUNTIFS(Table2[Sub-Sector],Table3[[#This Row],[Sub-Sector]],Table2[% Away From Current Month High],"&lt;=0.05")/Table3[[#This Row],[Count]]</f>
        <v>0</v>
      </c>
      <c r="P36" s="1">
        <f>COUNTIFS(Table2[Sub-Sector],Table3[[#This Row],[Sub-Sector]],Table2[% Away From 52W High],"&lt;=10")/Table3[[#This Row],[Count]]</f>
        <v>0</v>
      </c>
      <c r="Q36" s="1">
        <f>COUNTIFS(Table2[Sub-Sector],Table3[[#This Row],[Sub-Sector]],Table2[% Away From 52W Low],"&gt;=10")/Table3[[#This Row],[Count]]</f>
        <v>1</v>
      </c>
      <c r="R36" s="1">
        <f>COUNTIFS(Table2[Sub-Sector],Table3[[#This Row],[Sub-Sector]],Table2[% Price above 20 EMA],"&gt;=0")/Table3[[#This Row],[Count]]</f>
        <v>0</v>
      </c>
      <c r="S36" s="1">
        <f>COUNTIFS(Table2[Sub-Sector],Table3[[#This Row],[Sub-Sector]],Table2[% Price above 50 EMA],"&gt;=0")/Table3[[#This Row],[Count]]</f>
        <v>0</v>
      </c>
      <c r="T36" s="1">
        <f>COUNTIFS(Table2[Sub-Sector],Table3[[#This Row],[Sub-Sector]],Table2[% Price above 200 EMA],"&gt;=0")/Table3[[#This Row],[Count]]</f>
        <v>0.66666666666666663</v>
      </c>
      <c r="U36" s="1">
        <f>COUNTIFS(Table2[Sub-Sector],Table3[[#This Row],[Sub-Sector]],Table2[Rate of Change - Zone],"Positive")/Table3[[#This Row],[Count]]</f>
        <v>0</v>
      </c>
      <c r="V36" s="1">
        <f>COUNTIFS(Table2[Sub-Sector],Table3[[#This Row],[Sub-Sector]],Table2[Sharpe Ratio],"&gt;=0.10")/Table3[[#This Row],[Count]]</f>
        <v>0.33333333333333331</v>
      </c>
      <c r="W3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383.5</v>
      </c>
      <c r="X36">
        <f>_xlfn.RANK.AVG(Table3[[#This Row],[Score]],Table3[Score],1)</f>
        <v>46</v>
      </c>
      <c r="Y3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195.5</v>
      </c>
      <c r="Z36">
        <f>_xlfn.RANK.AVG(Table3[[#This Row],[Score 2 ]],Table3[[Score 2 ]],1)</f>
        <v>35</v>
      </c>
    </row>
    <row r="37" spans="1:26" x14ac:dyDescent="0.3">
      <c r="A37" t="s">
        <v>947</v>
      </c>
      <c r="B37">
        <f>COUNTIFS(Table2[Sub-Sector],Table3[[#This Row],[Sub-Sector]])</f>
        <v>2</v>
      </c>
      <c r="C37" s="1">
        <f>COUNTIFS(Table2[Sub-Sector],Table3[[#This Row],[Sub-Sector]],Table2[Uptrend],"Uptrend")/Table3[[#This Row],[Count]]</f>
        <v>0.5</v>
      </c>
      <c r="D37" s="1">
        <f>COUNTIFS(Table2[Sub-Sector],Table3[[#This Row],[Sub-Sector]],Table2[1W Return vs Nifty],"&gt;=5")/Table3[[#This Row],[Count]]</f>
        <v>0</v>
      </c>
      <c r="E37" s="1">
        <f>COUNTIFS(Table2[Sub-Sector],Table3[[#This Row],[Sub-Sector]],Table2[1M Return vs Nifty],"&gt;=5")/Table3[[#This Row],[Count]]</f>
        <v>0.5</v>
      </c>
      <c r="F37" s="1">
        <f>COUNTIFS(Table2[Sub-Sector],Table3[[#This Row],[Sub-Sector]],Table2[6M Return vs Nifty],"&gt;=10")/Table3[[#This Row],[Count]]</f>
        <v>0.5</v>
      </c>
      <c r="G37" s="1">
        <f>COUNTIFS(Table2[Sub-Sector],Table3[[#This Row],[Sub-Sector]],Table2[1Y Return vs Nifty],"&gt;=10")/Table3[[#This Row],[Count]]</f>
        <v>0.5</v>
      </c>
      <c r="H37" s="1">
        <f>COUNTIFS(Table2[Sub-Sector],Table3[[#This Row],[Sub-Sector]],Table2[RSI Exponential â€“ 14D],"&gt;=50")/Table3[[#This Row],[Count]]</f>
        <v>0.5</v>
      </c>
      <c r="I37" s="1">
        <f>COUNTIFS(Table2[Sub-Sector],Table3[[#This Row],[Sub-Sector]],Table2[Relative Volume],"&gt;=1")/Table3[[#This Row],[Count]]</f>
        <v>0.5</v>
      </c>
      <c r="J37" s="1">
        <f>COUNTIFS(Table2[Sub-Sector],Table3[[#This Row],[Sub-Sector]],Table2[% Away From Day Low],"&gt;=0.05")/Table3[[#This Row],[Count]]</f>
        <v>0</v>
      </c>
      <c r="K37" s="1">
        <f>COUNTIFS(Table2[Sub-Sector],Table3[[#This Row],[Sub-Sector]],Table2[% Away From Day High],"&lt;=0.05")/Table3[[#This Row],[Count]]</f>
        <v>1</v>
      </c>
      <c r="L37" s="1">
        <f>COUNTIFS(Table2[Sub-Sector],Table3[[#This Row],[Sub-Sector]],Table2[% Away From Current Week Low],"&gt;=0.05")/Table3[[#This Row],[Count]]</f>
        <v>0</v>
      </c>
      <c r="M37" s="1">
        <f>COUNTIFS(Table2[Sub-Sector],Table3[[#This Row],[Sub-Sector]],Table2[% Away From Current Week High],"&lt;=0.05")/Table3[[#This Row],[Count]]</f>
        <v>0.5</v>
      </c>
      <c r="N37" s="1">
        <f>COUNTIFS(Table2[Sub-Sector],Table3[[#This Row],[Sub-Sector]],Table2[% Away From Current Month Low],"&gt;=0.05")/Table3[[#This Row],[Count]]</f>
        <v>0.5</v>
      </c>
      <c r="O37" s="1">
        <f>COUNTIFS(Table2[Sub-Sector],Table3[[#This Row],[Sub-Sector]],Table2[% Away From Current Month High],"&lt;=0.05")/Table3[[#This Row],[Count]]</f>
        <v>0.5</v>
      </c>
      <c r="P37" s="1">
        <f>COUNTIFS(Table2[Sub-Sector],Table3[[#This Row],[Sub-Sector]],Table2[% Away From 52W High],"&lt;=10")/Table3[[#This Row],[Count]]</f>
        <v>0</v>
      </c>
      <c r="Q37" s="1">
        <f>COUNTIFS(Table2[Sub-Sector],Table3[[#This Row],[Sub-Sector]],Table2[% Away From 52W Low],"&gt;=10")/Table3[[#This Row],[Count]]</f>
        <v>1</v>
      </c>
      <c r="R37" s="1">
        <f>COUNTIFS(Table2[Sub-Sector],Table3[[#This Row],[Sub-Sector]],Table2[% Price above 20 EMA],"&gt;=0")/Table3[[#This Row],[Count]]</f>
        <v>0.5</v>
      </c>
      <c r="S37" s="1">
        <f>COUNTIFS(Table2[Sub-Sector],Table3[[#This Row],[Sub-Sector]],Table2[% Price above 50 EMA],"&gt;=0")/Table3[[#This Row],[Count]]</f>
        <v>0.5</v>
      </c>
      <c r="T37" s="1">
        <f>COUNTIFS(Table2[Sub-Sector],Table3[[#This Row],[Sub-Sector]],Table2[% Price above 200 EMA],"&gt;=0")/Table3[[#This Row],[Count]]</f>
        <v>1</v>
      </c>
      <c r="U37" s="1">
        <f>COUNTIFS(Table2[Sub-Sector],Table3[[#This Row],[Sub-Sector]],Table2[Rate of Change - Zone],"Positive")/Table3[[#This Row],[Count]]</f>
        <v>0</v>
      </c>
      <c r="V37" s="1">
        <f>COUNTIFS(Table2[Sub-Sector],Table3[[#This Row],[Sub-Sector]],Table2[Sharpe Ratio],"&gt;=0.10")/Table3[[#This Row],[Count]]</f>
        <v>0</v>
      </c>
      <c r="W3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306.5</v>
      </c>
      <c r="X37">
        <f>_xlfn.RANK.AVG(Table3[[#This Row],[Score]],Table3[Score],1)</f>
        <v>29</v>
      </c>
      <c r="Y3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204.5</v>
      </c>
      <c r="Z37">
        <f>_xlfn.RANK.AVG(Table3[[#This Row],[Score 2 ]],Table3[[Score 2 ]],1)</f>
        <v>36</v>
      </c>
    </row>
    <row r="38" spans="1:26" x14ac:dyDescent="0.3">
      <c r="A38" t="s">
        <v>995</v>
      </c>
      <c r="B38">
        <f>COUNTIFS(Table2[Sub-Sector],Table3[[#This Row],[Sub-Sector]])</f>
        <v>2</v>
      </c>
      <c r="C38" s="1">
        <f>COUNTIFS(Table2[Sub-Sector],Table3[[#This Row],[Sub-Sector]],Table2[Uptrend],"Uptrend")/Table3[[#This Row],[Count]]</f>
        <v>0</v>
      </c>
      <c r="D38" s="1">
        <f>COUNTIFS(Table2[Sub-Sector],Table3[[#This Row],[Sub-Sector]],Table2[1W Return vs Nifty],"&gt;=5")/Table3[[#This Row],[Count]]</f>
        <v>0</v>
      </c>
      <c r="E38" s="1">
        <f>COUNTIFS(Table2[Sub-Sector],Table3[[#This Row],[Sub-Sector]],Table2[1M Return vs Nifty],"&gt;=5")/Table3[[#This Row],[Count]]</f>
        <v>0</v>
      </c>
      <c r="F38" s="1">
        <f>COUNTIFS(Table2[Sub-Sector],Table3[[#This Row],[Sub-Sector]],Table2[6M Return vs Nifty],"&gt;=10")/Table3[[#This Row],[Count]]</f>
        <v>0.5</v>
      </c>
      <c r="G38" s="1">
        <f>COUNTIFS(Table2[Sub-Sector],Table3[[#This Row],[Sub-Sector]],Table2[1Y Return vs Nifty],"&gt;=10")/Table3[[#This Row],[Count]]</f>
        <v>0.5</v>
      </c>
      <c r="H38" s="1">
        <f>COUNTIFS(Table2[Sub-Sector],Table3[[#This Row],[Sub-Sector]],Table2[RSI Exponential â€“ 14D],"&gt;=50")/Table3[[#This Row],[Count]]</f>
        <v>0</v>
      </c>
      <c r="I38" s="1">
        <f>COUNTIFS(Table2[Sub-Sector],Table3[[#This Row],[Sub-Sector]],Table2[Relative Volume],"&gt;=1")/Table3[[#This Row],[Count]]</f>
        <v>0</v>
      </c>
      <c r="J38" s="1">
        <f>COUNTIFS(Table2[Sub-Sector],Table3[[#This Row],[Sub-Sector]],Table2[% Away From Day Low],"&gt;=0.05")/Table3[[#This Row],[Count]]</f>
        <v>0</v>
      </c>
      <c r="K38" s="1">
        <f>COUNTIFS(Table2[Sub-Sector],Table3[[#This Row],[Sub-Sector]],Table2[% Away From Day High],"&lt;=0.05")/Table3[[#This Row],[Count]]</f>
        <v>1</v>
      </c>
      <c r="L38" s="1">
        <f>COUNTIFS(Table2[Sub-Sector],Table3[[#This Row],[Sub-Sector]],Table2[% Away From Current Week Low],"&gt;=0.05")/Table3[[#This Row],[Count]]</f>
        <v>0</v>
      </c>
      <c r="M38" s="1">
        <f>COUNTIFS(Table2[Sub-Sector],Table3[[#This Row],[Sub-Sector]],Table2[% Away From Current Week High],"&lt;=0.05")/Table3[[#This Row],[Count]]</f>
        <v>1</v>
      </c>
      <c r="N38" s="1">
        <f>COUNTIFS(Table2[Sub-Sector],Table3[[#This Row],[Sub-Sector]],Table2[% Away From Current Month Low],"&gt;=0.05")/Table3[[#This Row],[Count]]</f>
        <v>0.5</v>
      </c>
      <c r="O38" s="1">
        <f>COUNTIFS(Table2[Sub-Sector],Table3[[#This Row],[Sub-Sector]],Table2[% Away From Current Month High],"&lt;=0.05")/Table3[[#This Row],[Count]]</f>
        <v>0.5</v>
      </c>
      <c r="P38" s="1">
        <f>COUNTIFS(Table2[Sub-Sector],Table3[[#This Row],[Sub-Sector]],Table2[% Away From 52W High],"&lt;=10")/Table3[[#This Row],[Count]]</f>
        <v>0</v>
      </c>
      <c r="Q38" s="1">
        <f>COUNTIFS(Table2[Sub-Sector],Table3[[#This Row],[Sub-Sector]],Table2[% Away From 52W Low],"&gt;=10")/Table3[[#This Row],[Count]]</f>
        <v>0.5</v>
      </c>
      <c r="R38" s="1">
        <f>COUNTIFS(Table2[Sub-Sector],Table3[[#This Row],[Sub-Sector]],Table2[% Price above 20 EMA],"&gt;=0")/Table3[[#This Row],[Count]]</f>
        <v>0</v>
      </c>
      <c r="S38" s="1">
        <f>COUNTIFS(Table2[Sub-Sector],Table3[[#This Row],[Sub-Sector]],Table2[% Price above 50 EMA],"&gt;=0")/Table3[[#This Row],[Count]]</f>
        <v>0</v>
      </c>
      <c r="T38" s="1">
        <f>COUNTIFS(Table2[Sub-Sector],Table3[[#This Row],[Sub-Sector]],Table2[% Price above 200 EMA],"&gt;=0")/Table3[[#This Row],[Count]]</f>
        <v>0.5</v>
      </c>
      <c r="U38" s="1">
        <f>COUNTIFS(Table2[Sub-Sector],Table3[[#This Row],[Sub-Sector]],Table2[Rate of Change - Zone],"Positive")/Table3[[#This Row],[Count]]</f>
        <v>0.5</v>
      </c>
      <c r="V38" s="1">
        <f>COUNTIFS(Table2[Sub-Sector],Table3[[#This Row],[Sub-Sector]],Table2[Sharpe Ratio],"&gt;=0.10")/Table3[[#This Row],[Count]]</f>
        <v>0</v>
      </c>
      <c r="W3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456.5</v>
      </c>
      <c r="X38">
        <f>_xlfn.RANK.AVG(Table3[[#This Row],[Score]],Table3[Score],1)</f>
        <v>64</v>
      </c>
      <c r="Y3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205</v>
      </c>
      <c r="Z38">
        <f>_xlfn.RANK.AVG(Table3[[#This Row],[Score 2 ]],Table3[[Score 2 ]],1)</f>
        <v>37</v>
      </c>
    </row>
    <row r="39" spans="1:26" x14ac:dyDescent="0.3">
      <c r="A39" t="s">
        <v>239</v>
      </c>
      <c r="B39">
        <f>COUNTIFS(Table2[Sub-Sector],Table3[[#This Row],[Sub-Sector]])</f>
        <v>8</v>
      </c>
      <c r="C39" s="1">
        <f>COUNTIFS(Table2[Sub-Sector],Table3[[#This Row],[Sub-Sector]],Table2[Uptrend],"Uptrend")/Table3[[#This Row],[Count]]</f>
        <v>0.125</v>
      </c>
      <c r="D39" s="1">
        <f>COUNTIFS(Table2[Sub-Sector],Table3[[#This Row],[Sub-Sector]],Table2[1W Return vs Nifty],"&gt;=5")/Table3[[#This Row],[Count]]</f>
        <v>0</v>
      </c>
      <c r="E39" s="1">
        <f>COUNTIFS(Table2[Sub-Sector],Table3[[#This Row],[Sub-Sector]],Table2[1M Return vs Nifty],"&gt;=5")/Table3[[#This Row],[Count]]</f>
        <v>0.125</v>
      </c>
      <c r="F39" s="1">
        <f>COUNTIFS(Table2[Sub-Sector],Table3[[#This Row],[Sub-Sector]],Table2[6M Return vs Nifty],"&gt;=10")/Table3[[#This Row],[Count]]</f>
        <v>0.25</v>
      </c>
      <c r="G39" s="1">
        <f>COUNTIFS(Table2[Sub-Sector],Table3[[#This Row],[Sub-Sector]],Table2[1Y Return vs Nifty],"&gt;=10")/Table3[[#This Row],[Count]]</f>
        <v>0.5</v>
      </c>
      <c r="H39" s="1">
        <f>COUNTIFS(Table2[Sub-Sector],Table3[[#This Row],[Sub-Sector]],Table2[RSI Exponential â€“ 14D],"&gt;=50")/Table3[[#This Row],[Count]]</f>
        <v>0.375</v>
      </c>
      <c r="I39" s="1">
        <f>COUNTIFS(Table2[Sub-Sector],Table3[[#This Row],[Sub-Sector]],Table2[Relative Volume],"&gt;=1")/Table3[[#This Row],[Count]]</f>
        <v>0.25</v>
      </c>
      <c r="J39" s="1">
        <f>COUNTIFS(Table2[Sub-Sector],Table3[[#This Row],[Sub-Sector]],Table2[% Away From Day Low],"&gt;=0.05")/Table3[[#This Row],[Count]]</f>
        <v>0.25</v>
      </c>
      <c r="K39" s="1">
        <f>COUNTIFS(Table2[Sub-Sector],Table3[[#This Row],[Sub-Sector]],Table2[% Away From Day High],"&lt;=0.05")/Table3[[#This Row],[Count]]</f>
        <v>1</v>
      </c>
      <c r="L39" s="1">
        <f>COUNTIFS(Table2[Sub-Sector],Table3[[#This Row],[Sub-Sector]],Table2[% Away From Current Week Low],"&gt;=0.05")/Table3[[#This Row],[Count]]</f>
        <v>0.375</v>
      </c>
      <c r="M39" s="1">
        <f>COUNTIFS(Table2[Sub-Sector],Table3[[#This Row],[Sub-Sector]],Table2[% Away From Current Week High],"&lt;=0.05")/Table3[[#This Row],[Count]]</f>
        <v>1</v>
      </c>
      <c r="N39" s="1">
        <f>COUNTIFS(Table2[Sub-Sector],Table3[[#This Row],[Sub-Sector]],Table2[% Away From Current Month Low],"&gt;=0.05")/Table3[[#This Row],[Count]]</f>
        <v>0.375</v>
      </c>
      <c r="O39" s="1">
        <f>COUNTIFS(Table2[Sub-Sector],Table3[[#This Row],[Sub-Sector]],Table2[% Away From Current Month High],"&lt;=0.05")/Table3[[#This Row],[Count]]</f>
        <v>0.25</v>
      </c>
      <c r="P39" s="1">
        <f>COUNTIFS(Table2[Sub-Sector],Table3[[#This Row],[Sub-Sector]],Table2[% Away From 52W High],"&lt;=10")/Table3[[#This Row],[Count]]</f>
        <v>0.125</v>
      </c>
      <c r="Q39" s="1">
        <f>COUNTIFS(Table2[Sub-Sector],Table3[[#This Row],[Sub-Sector]],Table2[% Away From 52W Low],"&gt;=10")/Table3[[#This Row],[Count]]</f>
        <v>0.875</v>
      </c>
      <c r="R39" s="1">
        <f>COUNTIFS(Table2[Sub-Sector],Table3[[#This Row],[Sub-Sector]],Table2[% Price above 20 EMA],"&gt;=0")/Table3[[#This Row],[Count]]</f>
        <v>0.375</v>
      </c>
      <c r="S39" s="1">
        <f>COUNTIFS(Table2[Sub-Sector],Table3[[#This Row],[Sub-Sector]],Table2[% Price above 50 EMA],"&gt;=0")/Table3[[#This Row],[Count]]</f>
        <v>0.25</v>
      </c>
      <c r="T39" s="1">
        <f>COUNTIFS(Table2[Sub-Sector],Table3[[#This Row],[Sub-Sector]],Table2[% Price above 200 EMA],"&gt;=0")/Table3[[#This Row],[Count]]</f>
        <v>0.5</v>
      </c>
      <c r="U39" s="1">
        <f>COUNTIFS(Table2[Sub-Sector],Table3[[#This Row],[Sub-Sector]],Table2[Rate of Change - Zone],"Positive")/Table3[[#This Row],[Count]]</f>
        <v>0.25</v>
      </c>
      <c r="V39" s="1">
        <f>COUNTIFS(Table2[Sub-Sector],Table3[[#This Row],[Sub-Sector]],Table2[Sharpe Ratio],"&gt;=0.10")/Table3[[#This Row],[Count]]</f>
        <v>0.375</v>
      </c>
      <c r="W3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366</v>
      </c>
      <c r="X39">
        <f>_xlfn.RANK.AVG(Table3[[#This Row],[Score]],Table3[Score],1)</f>
        <v>40</v>
      </c>
      <c r="Y3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207</v>
      </c>
      <c r="Z39">
        <f>_xlfn.RANK.AVG(Table3[[#This Row],[Score 2 ]],Table3[[Score 2 ]],1)</f>
        <v>38</v>
      </c>
    </row>
    <row r="40" spans="1:26" x14ac:dyDescent="0.3">
      <c r="A40" t="s">
        <v>270</v>
      </c>
      <c r="B40">
        <f>COUNTIFS(Table2[Sub-Sector],Table3[[#This Row],[Sub-Sector]])</f>
        <v>26</v>
      </c>
      <c r="C40" s="1">
        <f>COUNTIFS(Table2[Sub-Sector],Table3[[#This Row],[Sub-Sector]],Table2[Uptrend],"Uptrend")/Table3[[#This Row],[Count]]</f>
        <v>0.23076923076923078</v>
      </c>
      <c r="D40" s="1">
        <f>COUNTIFS(Table2[Sub-Sector],Table3[[#This Row],[Sub-Sector]],Table2[1W Return vs Nifty],"&gt;=5")/Table3[[#This Row],[Count]]</f>
        <v>0</v>
      </c>
      <c r="E40" s="1">
        <f>COUNTIFS(Table2[Sub-Sector],Table3[[#This Row],[Sub-Sector]],Table2[1M Return vs Nifty],"&gt;=5")/Table3[[#This Row],[Count]]</f>
        <v>0.11538461538461539</v>
      </c>
      <c r="F40" s="1">
        <f>COUNTIFS(Table2[Sub-Sector],Table3[[#This Row],[Sub-Sector]],Table2[6M Return vs Nifty],"&gt;=10")/Table3[[#This Row],[Count]]</f>
        <v>0.15384615384615385</v>
      </c>
      <c r="G40" s="1">
        <f>COUNTIFS(Table2[Sub-Sector],Table3[[#This Row],[Sub-Sector]],Table2[1Y Return vs Nifty],"&gt;=10")/Table3[[#This Row],[Count]]</f>
        <v>0.42307692307692307</v>
      </c>
      <c r="H40" s="1">
        <f>COUNTIFS(Table2[Sub-Sector],Table3[[#This Row],[Sub-Sector]],Table2[RSI Exponential â€“ 14D],"&gt;=50")/Table3[[#This Row],[Count]]</f>
        <v>0.19230769230769232</v>
      </c>
      <c r="I40" s="1">
        <f>COUNTIFS(Table2[Sub-Sector],Table3[[#This Row],[Sub-Sector]],Table2[Relative Volume],"&gt;=1")/Table3[[#This Row],[Count]]</f>
        <v>0.38461538461538464</v>
      </c>
      <c r="J40" s="1">
        <f>COUNTIFS(Table2[Sub-Sector],Table3[[#This Row],[Sub-Sector]],Table2[% Away From Day Low],"&gt;=0.05")/Table3[[#This Row],[Count]]</f>
        <v>0.19230769230769232</v>
      </c>
      <c r="K40" s="1">
        <f>COUNTIFS(Table2[Sub-Sector],Table3[[#This Row],[Sub-Sector]],Table2[% Away From Day High],"&lt;=0.05")/Table3[[#This Row],[Count]]</f>
        <v>0.92307692307692313</v>
      </c>
      <c r="L40" s="1">
        <f>COUNTIFS(Table2[Sub-Sector],Table3[[#This Row],[Sub-Sector]],Table2[% Away From Current Week Low],"&gt;=0.05")/Table3[[#This Row],[Count]]</f>
        <v>0.30769230769230771</v>
      </c>
      <c r="M40" s="1">
        <f>COUNTIFS(Table2[Sub-Sector],Table3[[#This Row],[Sub-Sector]],Table2[% Away From Current Week High],"&lt;=0.05")/Table3[[#This Row],[Count]]</f>
        <v>0.84615384615384615</v>
      </c>
      <c r="N40" s="1">
        <f>COUNTIFS(Table2[Sub-Sector],Table3[[#This Row],[Sub-Sector]],Table2[% Away From Current Month Low],"&gt;=0.05")/Table3[[#This Row],[Count]]</f>
        <v>0.38461538461538464</v>
      </c>
      <c r="O40" s="1">
        <f>COUNTIFS(Table2[Sub-Sector],Table3[[#This Row],[Sub-Sector]],Table2[% Away From Current Month High],"&lt;=0.05")/Table3[[#This Row],[Count]]</f>
        <v>0.11538461538461539</v>
      </c>
      <c r="P40" s="1">
        <f>COUNTIFS(Table2[Sub-Sector],Table3[[#This Row],[Sub-Sector]],Table2[% Away From 52W High],"&lt;=10")/Table3[[#This Row],[Count]]</f>
        <v>3.8461538461538464E-2</v>
      </c>
      <c r="Q40" s="1">
        <f>COUNTIFS(Table2[Sub-Sector],Table3[[#This Row],[Sub-Sector]],Table2[% Away From 52W Low],"&gt;=10")/Table3[[#This Row],[Count]]</f>
        <v>0.88461538461538458</v>
      </c>
      <c r="R40" s="1">
        <f>COUNTIFS(Table2[Sub-Sector],Table3[[#This Row],[Sub-Sector]],Table2[% Price above 20 EMA],"&gt;=0")/Table3[[#This Row],[Count]]</f>
        <v>0.15384615384615385</v>
      </c>
      <c r="S40" s="1">
        <f>COUNTIFS(Table2[Sub-Sector],Table3[[#This Row],[Sub-Sector]],Table2[% Price above 50 EMA],"&gt;=0")/Table3[[#This Row],[Count]]</f>
        <v>0.11538461538461539</v>
      </c>
      <c r="T40" s="1">
        <f>COUNTIFS(Table2[Sub-Sector],Table3[[#This Row],[Sub-Sector]],Table2[% Price above 200 EMA],"&gt;=0")/Table3[[#This Row],[Count]]</f>
        <v>0.34615384615384615</v>
      </c>
      <c r="U40" s="1">
        <f>COUNTIFS(Table2[Sub-Sector],Table3[[#This Row],[Sub-Sector]],Table2[Rate of Change - Zone],"Positive")/Table3[[#This Row],[Count]]</f>
        <v>0.23076923076923078</v>
      </c>
      <c r="V40" s="1">
        <f>COUNTIFS(Table2[Sub-Sector],Table3[[#This Row],[Sub-Sector]],Table2[Sharpe Ratio],"&gt;=0.10")/Table3[[#This Row],[Count]]</f>
        <v>0.38461538461538464</v>
      </c>
      <c r="W4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364</v>
      </c>
      <c r="X40">
        <f>_xlfn.RANK.AVG(Table3[[#This Row],[Score]],Table3[Score],1)</f>
        <v>39</v>
      </c>
      <c r="Y4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213</v>
      </c>
      <c r="Z40">
        <f>_xlfn.RANK.AVG(Table3[[#This Row],[Score 2 ]],Table3[[Score 2 ]],1)</f>
        <v>39</v>
      </c>
    </row>
    <row r="41" spans="1:26" x14ac:dyDescent="0.3">
      <c r="A41" t="s">
        <v>1024</v>
      </c>
      <c r="B41">
        <f>COUNTIFS(Table2[Sub-Sector],Table3[[#This Row],[Sub-Sector]])</f>
        <v>3</v>
      </c>
      <c r="C41" s="1">
        <f>COUNTIFS(Table2[Sub-Sector],Table3[[#This Row],[Sub-Sector]],Table2[Uptrend],"Uptrend")/Table3[[#This Row],[Count]]</f>
        <v>0.33333333333333331</v>
      </c>
      <c r="D41" s="1">
        <f>COUNTIFS(Table2[Sub-Sector],Table3[[#This Row],[Sub-Sector]],Table2[1W Return vs Nifty],"&gt;=5")/Table3[[#This Row],[Count]]</f>
        <v>0.33333333333333331</v>
      </c>
      <c r="E41" s="1">
        <f>COUNTIFS(Table2[Sub-Sector],Table3[[#This Row],[Sub-Sector]],Table2[1M Return vs Nifty],"&gt;=5")/Table3[[#This Row],[Count]]</f>
        <v>0.66666666666666663</v>
      </c>
      <c r="F41" s="1">
        <f>COUNTIFS(Table2[Sub-Sector],Table3[[#This Row],[Sub-Sector]],Table2[6M Return vs Nifty],"&gt;=10")/Table3[[#This Row],[Count]]</f>
        <v>0.33333333333333331</v>
      </c>
      <c r="G41" s="1">
        <f>COUNTIFS(Table2[Sub-Sector],Table3[[#This Row],[Sub-Sector]],Table2[1Y Return vs Nifty],"&gt;=10")/Table3[[#This Row],[Count]]</f>
        <v>0.66666666666666663</v>
      </c>
      <c r="H41" s="1">
        <f>COUNTIFS(Table2[Sub-Sector],Table3[[#This Row],[Sub-Sector]],Table2[RSI Exponential â€“ 14D],"&gt;=50")/Table3[[#This Row],[Count]]</f>
        <v>0.66666666666666663</v>
      </c>
      <c r="I41" s="1">
        <f>COUNTIFS(Table2[Sub-Sector],Table3[[#This Row],[Sub-Sector]],Table2[Relative Volume],"&gt;=1")/Table3[[#This Row],[Count]]</f>
        <v>0</v>
      </c>
      <c r="J41" s="1">
        <f>COUNTIFS(Table2[Sub-Sector],Table3[[#This Row],[Sub-Sector]],Table2[% Away From Day Low],"&gt;=0.05")/Table3[[#This Row],[Count]]</f>
        <v>0</v>
      </c>
      <c r="K41" s="1">
        <f>COUNTIFS(Table2[Sub-Sector],Table3[[#This Row],[Sub-Sector]],Table2[% Away From Day High],"&lt;=0.05")/Table3[[#This Row],[Count]]</f>
        <v>1</v>
      </c>
      <c r="L41" s="1">
        <f>COUNTIFS(Table2[Sub-Sector],Table3[[#This Row],[Sub-Sector]],Table2[% Away From Current Week Low],"&gt;=0.05")/Table3[[#This Row],[Count]]</f>
        <v>0</v>
      </c>
      <c r="M41" s="1">
        <f>COUNTIFS(Table2[Sub-Sector],Table3[[#This Row],[Sub-Sector]],Table2[% Away From Current Week High],"&lt;=0.05")/Table3[[#This Row],[Count]]</f>
        <v>1</v>
      </c>
      <c r="N41" s="1">
        <f>COUNTIFS(Table2[Sub-Sector],Table3[[#This Row],[Sub-Sector]],Table2[% Away From Current Month Low],"&gt;=0.05")/Table3[[#This Row],[Count]]</f>
        <v>1</v>
      </c>
      <c r="O41" s="1">
        <f>COUNTIFS(Table2[Sub-Sector],Table3[[#This Row],[Sub-Sector]],Table2[% Away From Current Month High],"&lt;=0.05")/Table3[[#This Row],[Count]]</f>
        <v>0.33333333333333331</v>
      </c>
      <c r="P41" s="1">
        <f>COUNTIFS(Table2[Sub-Sector],Table3[[#This Row],[Sub-Sector]],Table2[% Away From 52W High],"&lt;=10")/Table3[[#This Row],[Count]]</f>
        <v>0.33333333333333331</v>
      </c>
      <c r="Q41" s="1">
        <f>COUNTIFS(Table2[Sub-Sector],Table3[[#This Row],[Sub-Sector]],Table2[% Away From 52W Low],"&gt;=10")/Table3[[#This Row],[Count]]</f>
        <v>1</v>
      </c>
      <c r="R41" s="1">
        <f>COUNTIFS(Table2[Sub-Sector],Table3[[#This Row],[Sub-Sector]],Table2[% Price above 20 EMA],"&gt;=0")/Table3[[#This Row],[Count]]</f>
        <v>0.66666666666666663</v>
      </c>
      <c r="S41" s="1">
        <f>COUNTIFS(Table2[Sub-Sector],Table3[[#This Row],[Sub-Sector]],Table2[% Price above 50 EMA],"&gt;=0")/Table3[[#This Row],[Count]]</f>
        <v>0.66666666666666663</v>
      </c>
      <c r="T41" s="1">
        <f>COUNTIFS(Table2[Sub-Sector],Table3[[#This Row],[Sub-Sector]],Table2[% Price above 200 EMA],"&gt;=0")/Table3[[#This Row],[Count]]</f>
        <v>0.33333333333333331</v>
      </c>
      <c r="U41" s="1">
        <f>COUNTIFS(Table2[Sub-Sector],Table3[[#This Row],[Sub-Sector]],Table2[Rate of Change - Zone],"Positive")/Table3[[#This Row],[Count]]</f>
        <v>0.33333333333333331</v>
      </c>
      <c r="V41" s="1">
        <f>COUNTIFS(Table2[Sub-Sector],Table3[[#This Row],[Sub-Sector]],Table2[Sharpe Ratio],"&gt;=0.10")/Table3[[#This Row],[Count]]</f>
        <v>0.33333333333333331</v>
      </c>
      <c r="W4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251.5</v>
      </c>
      <c r="X41">
        <f>_xlfn.RANK.AVG(Table3[[#This Row],[Score]],Table3[Score],1)</f>
        <v>12</v>
      </c>
      <c r="Y4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214.5</v>
      </c>
      <c r="Z41">
        <f>_xlfn.RANK.AVG(Table3[[#This Row],[Score 2 ]],Table3[[Score 2 ]],1)</f>
        <v>40</v>
      </c>
    </row>
    <row r="42" spans="1:26" x14ac:dyDescent="0.3">
      <c r="A42" t="s">
        <v>142</v>
      </c>
      <c r="B42">
        <f>COUNTIFS(Table2[Sub-Sector],Table3[[#This Row],[Sub-Sector]])</f>
        <v>20</v>
      </c>
      <c r="C42" s="1">
        <f>COUNTIFS(Table2[Sub-Sector],Table3[[#This Row],[Sub-Sector]],Table2[Uptrend],"Uptrend")/Table3[[#This Row],[Count]]</f>
        <v>0.2</v>
      </c>
      <c r="D42" s="1">
        <f>COUNTIFS(Table2[Sub-Sector],Table3[[#This Row],[Sub-Sector]],Table2[1W Return vs Nifty],"&gt;=5")/Table3[[#This Row],[Count]]</f>
        <v>0.05</v>
      </c>
      <c r="E42" s="1">
        <f>COUNTIFS(Table2[Sub-Sector],Table3[[#This Row],[Sub-Sector]],Table2[1M Return vs Nifty],"&gt;=5")/Table3[[#This Row],[Count]]</f>
        <v>0.15</v>
      </c>
      <c r="F42" s="1">
        <f>COUNTIFS(Table2[Sub-Sector],Table3[[#This Row],[Sub-Sector]],Table2[6M Return vs Nifty],"&gt;=10")/Table3[[#This Row],[Count]]</f>
        <v>0.15</v>
      </c>
      <c r="G42" s="1">
        <f>COUNTIFS(Table2[Sub-Sector],Table3[[#This Row],[Sub-Sector]],Table2[1Y Return vs Nifty],"&gt;=10")/Table3[[#This Row],[Count]]</f>
        <v>0.6</v>
      </c>
      <c r="H42" s="1">
        <f>COUNTIFS(Table2[Sub-Sector],Table3[[#This Row],[Sub-Sector]],Table2[RSI Exponential â€“ 14D],"&gt;=50")/Table3[[#This Row],[Count]]</f>
        <v>0.2</v>
      </c>
      <c r="I42" s="1">
        <f>COUNTIFS(Table2[Sub-Sector],Table3[[#This Row],[Sub-Sector]],Table2[Relative Volume],"&gt;=1")/Table3[[#This Row],[Count]]</f>
        <v>0.3</v>
      </c>
      <c r="J42" s="1">
        <f>COUNTIFS(Table2[Sub-Sector],Table3[[#This Row],[Sub-Sector]],Table2[% Away From Day Low],"&gt;=0.05")/Table3[[#This Row],[Count]]</f>
        <v>0</v>
      </c>
      <c r="K42" s="1">
        <f>COUNTIFS(Table2[Sub-Sector],Table3[[#This Row],[Sub-Sector]],Table2[% Away From Day High],"&lt;=0.05")/Table3[[#This Row],[Count]]</f>
        <v>0.9</v>
      </c>
      <c r="L42" s="1">
        <f>COUNTIFS(Table2[Sub-Sector],Table3[[#This Row],[Sub-Sector]],Table2[% Away From Current Week Low],"&gt;=0.05")/Table3[[#This Row],[Count]]</f>
        <v>0.1</v>
      </c>
      <c r="M42" s="1">
        <f>COUNTIFS(Table2[Sub-Sector],Table3[[#This Row],[Sub-Sector]],Table2[% Away From Current Week High],"&lt;=0.05")/Table3[[#This Row],[Count]]</f>
        <v>0.8</v>
      </c>
      <c r="N42" s="1">
        <f>COUNTIFS(Table2[Sub-Sector],Table3[[#This Row],[Sub-Sector]],Table2[% Away From Current Month Low],"&gt;=0.05")/Table3[[#This Row],[Count]]</f>
        <v>0.35</v>
      </c>
      <c r="O42" s="1">
        <f>COUNTIFS(Table2[Sub-Sector],Table3[[#This Row],[Sub-Sector]],Table2[% Away From Current Month High],"&lt;=0.05")/Table3[[#This Row],[Count]]</f>
        <v>0.15</v>
      </c>
      <c r="P42" s="1">
        <f>COUNTIFS(Table2[Sub-Sector],Table3[[#This Row],[Sub-Sector]],Table2[% Away From 52W High],"&lt;=10")/Table3[[#This Row],[Count]]</f>
        <v>0.15</v>
      </c>
      <c r="Q42" s="1">
        <f>COUNTIFS(Table2[Sub-Sector],Table3[[#This Row],[Sub-Sector]],Table2[% Away From 52W Low],"&gt;=10")/Table3[[#This Row],[Count]]</f>
        <v>0.85</v>
      </c>
      <c r="R42" s="1">
        <f>COUNTIFS(Table2[Sub-Sector],Table3[[#This Row],[Sub-Sector]],Table2[% Price above 20 EMA],"&gt;=0")/Table3[[#This Row],[Count]]</f>
        <v>0.2</v>
      </c>
      <c r="S42" s="1">
        <f>COUNTIFS(Table2[Sub-Sector],Table3[[#This Row],[Sub-Sector]],Table2[% Price above 50 EMA],"&gt;=0")/Table3[[#This Row],[Count]]</f>
        <v>0.2</v>
      </c>
      <c r="T42" s="1">
        <f>COUNTIFS(Table2[Sub-Sector],Table3[[#This Row],[Sub-Sector]],Table2[% Price above 200 EMA],"&gt;=0")/Table3[[#This Row],[Count]]</f>
        <v>0.35</v>
      </c>
      <c r="U42" s="1">
        <f>COUNTIFS(Table2[Sub-Sector],Table3[[#This Row],[Sub-Sector]],Table2[Rate of Change - Zone],"Positive")/Table3[[#This Row],[Count]]</f>
        <v>0.2</v>
      </c>
      <c r="V42" s="1">
        <f>COUNTIFS(Table2[Sub-Sector],Table3[[#This Row],[Sub-Sector]],Table2[Sharpe Ratio],"&gt;=0.10")/Table3[[#This Row],[Count]]</f>
        <v>0.4</v>
      </c>
      <c r="W4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307</v>
      </c>
      <c r="X42">
        <f>_xlfn.RANK.AVG(Table3[[#This Row],[Score]],Table3[Score],1)</f>
        <v>30</v>
      </c>
      <c r="Y4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215</v>
      </c>
      <c r="Z42">
        <f>_xlfn.RANK.AVG(Table3[[#This Row],[Score 2 ]],Table3[[Score 2 ]],1)</f>
        <v>41.5</v>
      </c>
    </row>
    <row r="43" spans="1:26" x14ac:dyDescent="0.3">
      <c r="A43" t="s">
        <v>114</v>
      </c>
      <c r="B43">
        <f>COUNTIFS(Table2[Sub-Sector],Table3[[#This Row],[Sub-Sector]])</f>
        <v>23</v>
      </c>
      <c r="C43" s="1">
        <f>COUNTIFS(Table2[Sub-Sector],Table3[[#This Row],[Sub-Sector]],Table2[Uptrend],"Uptrend")/Table3[[#This Row],[Count]]</f>
        <v>0.17391304347826086</v>
      </c>
      <c r="D43" s="1">
        <f>COUNTIFS(Table2[Sub-Sector],Table3[[#This Row],[Sub-Sector]],Table2[1W Return vs Nifty],"&gt;=5")/Table3[[#This Row],[Count]]</f>
        <v>0</v>
      </c>
      <c r="E43" s="1">
        <f>COUNTIFS(Table2[Sub-Sector],Table3[[#This Row],[Sub-Sector]],Table2[1M Return vs Nifty],"&gt;=5")/Table3[[#This Row],[Count]]</f>
        <v>8.6956521739130432E-2</v>
      </c>
      <c r="F43" s="1">
        <f>COUNTIFS(Table2[Sub-Sector],Table3[[#This Row],[Sub-Sector]],Table2[6M Return vs Nifty],"&gt;=10")/Table3[[#This Row],[Count]]</f>
        <v>0.21739130434782608</v>
      </c>
      <c r="G43" s="1">
        <f>COUNTIFS(Table2[Sub-Sector],Table3[[#This Row],[Sub-Sector]],Table2[1Y Return vs Nifty],"&gt;=10")/Table3[[#This Row],[Count]]</f>
        <v>0.43478260869565216</v>
      </c>
      <c r="H43" s="1">
        <f>COUNTIFS(Table2[Sub-Sector],Table3[[#This Row],[Sub-Sector]],Table2[RSI Exponential â€“ 14D],"&gt;=50")/Table3[[#This Row],[Count]]</f>
        <v>0.13043478260869565</v>
      </c>
      <c r="I43" s="1">
        <f>COUNTIFS(Table2[Sub-Sector],Table3[[#This Row],[Sub-Sector]],Table2[Relative Volume],"&gt;=1")/Table3[[#This Row],[Count]]</f>
        <v>0.39130434782608697</v>
      </c>
      <c r="J43" s="1">
        <f>COUNTIFS(Table2[Sub-Sector],Table3[[#This Row],[Sub-Sector]],Table2[% Away From Day Low],"&gt;=0.05")/Table3[[#This Row],[Count]]</f>
        <v>0</v>
      </c>
      <c r="K43" s="1">
        <f>COUNTIFS(Table2[Sub-Sector],Table3[[#This Row],[Sub-Sector]],Table2[% Away From Day High],"&lt;=0.05")/Table3[[#This Row],[Count]]</f>
        <v>0.91304347826086951</v>
      </c>
      <c r="L43" s="1">
        <f>COUNTIFS(Table2[Sub-Sector],Table3[[#This Row],[Sub-Sector]],Table2[% Away From Current Week Low],"&gt;=0.05")/Table3[[#This Row],[Count]]</f>
        <v>0.17391304347826086</v>
      </c>
      <c r="M43" s="1">
        <f>COUNTIFS(Table2[Sub-Sector],Table3[[#This Row],[Sub-Sector]],Table2[% Away From Current Week High],"&lt;=0.05")/Table3[[#This Row],[Count]]</f>
        <v>0.82608695652173914</v>
      </c>
      <c r="N43" s="1">
        <f>COUNTIFS(Table2[Sub-Sector],Table3[[#This Row],[Sub-Sector]],Table2[% Away From Current Month Low],"&gt;=0.05")/Table3[[#This Row],[Count]]</f>
        <v>0.21739130434782608</v>
      </c>
      <c r="O43" s="1">
        <f>COUNTIFS(Table2[Sub-Sector],Table3[[#This Row],[Sub-Sector]],Table2[% Away From Current Month High],"&lt;=0.05")/Table3[[#This Row],[Count]]</f>
        <v>4.3478260869565216E-2</v>
      </c>
      <c r="P43" s="1">
        <f>COUNTIFS(Table2[Sub-Sector],Table3[[#This Row],[Sub-Sector]],Table2[% Away From 52W High],"&lt;=10")/Table3[[#This Row],[Count]]</f>
        <v>0</v>
      </c>
      <c r="Q43" s="1">
        <f>COUNTIFS(Table2[Sub-Sector],Table3[[#This Row],[Sub-Sector]],Table2[% Away From 52W Low],"&gt;=10")/Table3[[#This Row],[Count]]</f>
        <v>0.95652173913043481</v>
      </c>
      <c r="R43" s="1">
        <f>COUNTIFS(Table2[Sub-Sector],Table3[[#This Row],[Sub-Sector]],Table2[% Price above 20 EMA],"&gt;=0")/Table3[[#This Row],[Count]]</f>
        <v>8.6956521739130432E-2</v>
      </c>
      <c r="S43" s="1">
        <f>COUNTIFS(Table2[Sub-Sector],Table3[[#This Row],[Sub-Sector]],Table2[% Price above 50 EMA],"&gt;=0")/Table3[[#This Row],[Count]]</f>
        <v>8.6956521739130432E-2</v>
      </c>
      <c r="T43" s="1">
        <f>COUNTIFS(Table2[Sub-Sector],Table3[[#This Row],[Sub-Sector]],Table2[% Price above 200 EMA],"&gt;=0")/Table3[[#This Row],[Count]]</f>
        <v>0.39130434782608697</v>
      </c>
      <c r="U43" s="1">
        <f>COUNTIFS(Table2[Sub-Sector],Table3[[#This Row],[Sub-Sector]],Table2[Rate of Change - Zone],"Positive")/Table3[[#This Row],[Count]]</f>
        <v>0.13043478260869565</v>
      </c>
      <c r="V43" s="1">
        <f>COUNTIFS(Table2[Sub-Sector],Table3[[#This Row],[Sub-Sector]],Table2[Sharpe Ratio],"&gt;=0.10")/Table3[[#This Row],[Count]]</f>
        <v>0.43478260869565216</v>
      </c>
      <c r="W4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381</v>
      </c>
      <c r="X43">
        <f>_xlfn.RANK.AVG(Table3[[#This Row],[Score]],Table3[Score],1)</f>
        <v>43</v>
      </c>
      <c r="Y4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215</v>
      </c>
      <c r="Z43">
        <f>_xlfn.RANK.AVG(Table3[[#This Row],[Score 2 ]],Table3[[Score 2 ]],1)</f>
        <v>41.5</v>
      </c>
    </row>
    <row r="44" spans="1:26" x14ac:dyDescent="0.3">
      <c r="A44" t="s">
        <v>1145</v>
      </c>
      <c r="B44">
        <f>COUNTIFS(Table2[Sub-Sector],Table3[[#This Row],[Sub-Sector]])</f>
        <v>1</v>
      </c>
      <c r="C44" s="1">
        <f>COUNTIFS(Table2[Sub-Sector],Table3[[#This Row],[Sub-Sector]],Table2[Uptrend],"Uptrend")/Table3[[#This Row],[Count]]</f>
        <v>1</v>
      </c>
      <c r="D44" s="1">
        <f>COUNTIFS(Table2[Sub-Sector],Table3[[#This Row],[Sub-Sector]],Table2[1W Return vs Nifty],"&gt;=5")/Table3[[#This Row],[Count]]</f>
        <v>0</v>
      </c>
      <c r="E44" s="1">
        <f>COUNTIFS(Table2[Sub-Sector],Table3[[#This Row],[Sub-Sector]],Table2[1M Return vs Nifty],"&gt;=5")/Table3[[#This Row],[Count]]</f>
        <v>0</v>
      </c>
      <c r="F44" s="1">
        <f>COUNTIFS(Table2[Sub-Sector],Table3[[#This Row],[Sub-Sector]],Table2[6M Return vs Nifty],"&gt;=10")/Table3[[#This Row],[Count]]</f>
        <v>1</v>
      </c>
      <c r="G44" s="1">
        <f>COUNTIFS(Table2[Sub-Sector],Table3[[#This Row],[Sub-Sector]],Table2[1Y Return vs Nifty],"&gt;=10")/Table3[[#This Row],[Count]]</f>
        <v>1</v>
      </c>
      <c r="H44" s="1">
        <f>COUNTIFS(Table2[Sub-Sector],Table3[[#This Row],[Sub-Sector]],Table2[RSI Exponential â€“ 14D],"&gt;=50")/Table3[[#This Row],[Count]]</f>
        <v>0</v>
      </c>
      <c r="I44" s="1">
        <f>COUNTIFS(Table2[Sub-Sector],Table3[[#This Row],[Sub-Sector]],Table2[Relative Volume],"&gt;=1")/Table3[[#This Row],[Count]]</f>
        <v>0</v>
      </c>
      <c r="J44" s="1">
        <f>COUNTIFS(Table2[Sub-Sector],Table3[[#This Row],[Sub-Sector]],Table2[% Away From Day Low],"&gt;=0.05")/Table3[[#This Row],[Count]]</f>
        <v>0</v>
      </c>
      <c r="K44" s="1">
        <f>COUNTIFS(Table2[Sub-Sector],Table3[[#This Row],[Sub-Sector]],Table2[% Away From Day High],"&lt;=0.05")/Table3[[#This Row],[Count]]</f>
        <v>1</v>
      </c>
      <c r="L44" s="1">
        <f>COUNTIFS(Table2[Sub-Sector],Table3[[#This Row],[Sub-Sector]],Table2[% Away From Current Week Low],"&gt;=0.05")/Table3[[#This Row],[Count]]</f>
        <v>0</v>
      </c>
      <c r="M44" s="1">
        <f>COUNTIFS(Table2[Sub-Sector],Table3[[#This Row],[Sub-Sector]],Table2[% Away From Current Week High],"&lt;=0.05")/Table3[[#This Row],[Count]]</f>
        <v>1</v>
      </c>
      <c r="N44" s="1">
        <f>COUNTIFS(Table2[Sub-Sector],Table3[[#This Row],[Sub-Sector]],Table2[% Away From Current Month Low],"&gt;=0.05")/Table3[[#This Row],[Count]]</f>
        <v>0</v>
      </c>
      <c r="O44" s="1">
        <f>COUNTIFS(Table2[Sub-Sector],Table3[[#This Row],[Sub-Sector]],Table2[% Away From Current Month High],"&lt;=0.05")/Table3[[#This Row],[Count]]</f>
        <v>0</v>
      </c>
      <c r="P44" s="1">
        <f>COUNTIFS(Table2[Sub-Sector],Table3[[#This Row],[Sub-Sector]],Table2[% Away From 52W High],"&lt;=10")/Table3[[#This Row],[Count]]</f>
        <v>0</v>
      </c>
      <c r="Q44" s="1">
        <f>COUNTIFS(Table2[Sub-Sector],Table3[[#This Row],[Sub-Sector]],Table2[% Away From 52W Low],"&gt;=10")/Table3[[#This Row],[Count]]</f>
        <v>1</v>
      </c>
      <c r="R44" s="1">
        <f>COUNTIFS(Table2[Sub-Sector],Table3[[#This Row],[Sub-Sector]],Table2[% Price above 20 EMA],"&gt;=0")/Table3[[#This Row],[Count]]</f>
        <v>1</v>
      </c>
      <c r="S44" s="1">
        <f>COUNTIFS(Table2[Sub-Sector],Table3[[#This Row],[Sub-Sector]],Table2[% Price above 50 EMA],"&gt;=0")/Table3[[#This Row],[Count]]</f>
        <v>1</v>
      </c>
      <c r="T44" s="1">
        <f>COUNTIFS(Table2[Sub-Sector],Table3[[#This Row],[Sub-Sector]],Table2[% Price above 200 EMA],"&gt;=0")/Table3[[#This Row],[Count]]</f>
        <v>1</v>
      </c>
      <c r="U44" s="1">
        <f>COUNTIFS(Table2[Sub-Sector],Table3[[#This Row],[Sub-Sector]],Table2[Rate of Change - Zone],"Positive")/Table3[[#This Row],[Count]]</f>
        <v>0</v>
      </c>
      <c r="V44" s="1">
        <f>COUNTIFS(Table2[Sub-Sector],Table3[[#This Row],[Sub-Sector]],Table2[Sharpe Ratio],"&gt;=0.10")/Table3[[#This Row],[Count]]</f>
        <v>1</v>
      </c>
      <c r="W4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382</v>
      </c>
      <c r="X44">
        <f>_xlfn.RANK.AVG(Table3[[#This Row],[Score]],Table3[Score],1)</f>
        <v>44.5</v>
      </c>
      <c r="Y4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217.5</v>
      </c>
      <c r="Z44">
        <f>_xlfn.RANK.AVG(Table3[[#This Row],[Score 2 ]],Table3[[Score 2 ]],1)</f>
        <v>44.5</v>
      </c>
    </row>
    <row r="45" spans="1:26" x14ac:dyDescent="0.3">
      <c r="A45" t="s">
        <v>982</v>
      </c>
      <c r="B45">
        <f>COUNTIFS(Table2[Sub-Sector],Table3[[#This Row],[Sub-Sector]])</f>
        <v>1</v>
      </c>
      <c r="C45" s="1">
        <f>COUNTIFS(Table2[Sub-Sector],Table3[[#This Row],[Sub-Sector]],Table2[Uptrend],"Uptrend")/Table3[[#This Row],[Count]]</f>
        <v>0</v>
      </c>
      <c r="D45" s="1">
        <f>COUNTIFS(Table2[Sub-Sector],Table3[[#This Row],[Sub-Sector]],Table2[1W Return vs Nifty],"&gt;=5")/Table3[[#This Row],[Count]]</f>
        <v>0</v>
      </c>
      <c r="E45" s="1">
        <f>COUNTIFS(Table2[Sub-Sector],Table3[[#This Row],[Sub-Sector]],Table2[1M Return vs Nifty],"&gt;=5")/Table3[[#This Row],[Count]]</f>
        <v>0</v>
      </c>
      <c r="F45" s="1">
        <f>COUNTIFS(Table2[Sub-Sector],Table3[[#This Row],[Sub-Sector]],Table2[6M Return vs Nifty],"&gt;=10")/Table3[[#This Row],[Count]]</f>
        <v>1</v>
      </c>
      <c r="G45" s="1">
        <f>COUNTIFS(Table2[Sub-Sector],Table3[[#This Row],[Sub-Sector]],Table2[1Y Return vs Nifty],"&gt;=10")/Table3[[#This Row],[Count]]</f>
        <v>1</v>
      </c>
      <c r="H45" s="1">
        <f>COUNTIFS(Table2[Sub-Sector],Table3[[#This Row],[Sub-Sector]],Table2[RSI Exponential â€“ 14D],"&gt;=50")/Table3[[#This Row],[Count]]</f>
        <v>0</v>
      </c>
      <c r="I45" s="1">
        <f>COUNTIFS(Table2[Sub-Sector],Table3[[#This Row],[Sub-Sector]],Table2[Relative Volume],"&gt;=1")/Table3[[#This Row],[Count]]</f>
        <v>0</v>
      </c>
      <c r="J45" s="1">
        <f>COUNTIFS(Table2[Sub-Sector],Table3[[#This Row],[Sub-Sector]],Table2[% Away From Day Low],"&gt;=0.05")/Table3[[#This Row],[Count]]</f>
        <v>0</v>
      </c>
      <c r="K45" s="1">
        <f>COUNTIFS(Table2[Sub-Sector],Table3[[#This Row],[Sub-Sector]],Table2[% Away From Day High],"&lt;=0.05")/Table3[[#This Row],[Count]]</f>
        <v>0</v>
      </c>
      <c r="L45" s="1">
        <f>COUNTIFS(Table2[Sub-Sector],Table3[[#This Row],[Sub-Sector]],Table2[% Away From Current Week Low],"&gt;=0.05")/Table3[[#This Row],[Count]]</f>
        <v>0</v>
      </c>
      <c r="M45" s="1">
        <f>COUNTIFS(Table2[Sub-Sector],Table3[[#This Row],[Sub-Sector]],Table2[% Away From Current Week High],"&lt;=0.05")/Table3[[#This Row],[Count]]</f>
        <v>0</v>
      </c>
      <c r="N45" s="1">
        <f>COUNTIFS(Table2[Sub-Sector],Table3[[#This Row],[Sub-Sector]],Table2[% Away From Current Month Low],"&gt;=0.05")/Table3[[#This Row],[Count]]</f>
        <v>0</v>
      </c>
      <c r="O45" s="1">
        <f>COUNTIFS(Table2[Sub-Sector],Table3[[#This Row],[Sub-Sector]],Table2[% Away From Current Month High],"&lt;=0.05")/Table3[[#This Row],[Count]]</f>
        <v>0</v>
      </c>
      <c r="P45" s="1">
        <f>COUNTIFS(Table2[Sub-Sector],Table3[[#This Row],[Sub-Sector]],Table2[% Away From 52W High],"&lt;=10")/Table3[[#This Row],[Count]]</f>
        <v>0</v>
      </c>
      <c r="Q45" s="1">
        <f>COUNTIFS(Table2[Sub-Sector],Table3[[#This Row],[Sub-Sector]],Table2[% Away From 52W Low],"&gt;=10")/Table3[[#This Row],[Count]]</f>
        <v>1</v>
      </c>
      <c r="R45" s="1">
        <f>COUNTIFS(Table2[Sub-Sector],Table3[[#This Row],[Sub-Sector]],Table2[% Price above 20 EMA],"&gt;=0")/Table3[[#This Row],[Count]]</f>
        <v>0</v>
      </c>
      <c r="S45" s="1">
        <f>COUNTIFS(Table2[Sub-Sector],Table3[[#This Row],[Sub-Sector]],Table2[% Price above 50 EMA],"&gt;=0")/Table3[[#This Row],[Count]]</f>
        <v>0</v>
      </c>
      <c r="T45" s="1">
        <f>COUNTIFS(Table2[Sub-Sector],Table3[[#This Row],[Sub-Sector]],Table2[% Price above 200 EMA],"&gt;=0")/Table3[[#This Row],[Count]]</f>
        <v>1</v>
      </c>
      <c r="U45" s="1">
        <f>COUNTIFS(Table2[Sub-Sector],Table3[[#This Row],[Sub-Sector]],Table2[Rate of Change - Zone],"Positive")/Table3[[#This Row],[Count]]</f>
        <v>0</v>
      </c>
      <c r="V45" s="1">
        <f>COUNTIFS(Table2[Sub-Sector],Table3[[#This Row],[Sub-Sector]],Table2[Sharpe Ratio],"&gt;=0.10")/Table3[[#This Row],[Count]]</f>
        <v>1</v>
      </c>
      <c r="W4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469</v>
      </c>
      <c r="X45">
        <f>_xlfn.RANK.AVG(Table3[[#This Row],[Score]],Table3[Score],1)</f>
        <v>66</v>
      </c>
      <c r="Y4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217.5</v>
      </c>
      <c r="Z45">
        <f>_xlfn.RANK.AVG(Table3[[#This Row],[Score 2 ]],Table3[[Score 2 ]],1)</f>
        <v>44.5</v>
      </c>
    </row>
    <row r="46" spans="1:26" x14ac:dyDescent="0.3">
      <c r="A46" t="s">
        <v>665</v>
      </c>
      <c r="B46">
        <f>COUNTIFS(Table2[Sub-Sector],Table3[[#This Row],[Sub-Sector]])</f>
        <v>1</v>
      </c>
      <c r="C46" s="1">
        <f>COUNTIFS(Table2[Sub-Sector],Table3[[#This Row],[Sub-Sector]],Table2[Uptrend],"Uptrend")/Table3[[#This Row],[Count]]</f>
        <v>1</v>
      </c>
      <c r="D46" s="1">
        <f>COUNTIFS(Table2[Sub-Sector],Table3[[#This Row],[Sub-Sector]],Table2[1W Return vs Nifty],"&gt;=5")/Table3[[#This Row],[Count]]</f>
        <v>0</v>
      </c>
      <c r="E46" s="1">
        <f>COUNTIFS(Table2[Sub-Sector],Table3[[#This Row],[Sub-Sector]],Table2[1M Return vs Nifty],"&gt;=5")/Table3[[#This Row],[Count]]</f>
        <v>1</v>
      </c>
      <c r="F46" s="1">
        <f>COUNTIFS(Table2[Sub-Sector],Table3[[#This Row],[Sub-Sector]],Table2[6M Return vs Nifty],"&gt;=10")/Table3[[#This Row],[Count]]</f>
        <v>1</v>
      </c>
      <c r="G46" s="1">
        <f>COUNTIFS(Table2[Sub-Sector],Table3[[#This Row],[Sub-Sector]],Table2[1Y Return vs Nifty],"&gt;=10")/Table3[[#This Row],[Count]]</f>
        <v>1</v>
      </c>
      <c r="H46" s="1">
        <f>COUNTIFS(Table2[Sub-Sector],Table3[[#This Row],[Sub-Sector]],Table2[RSI Exponential â€“ 14D],"&gt;=50")/Table3[[#This Row],[Count]]</f>
        <v>0</v>
      </c>
      <c r="I46" s="1">
        <f>COUNTIFS(Table2[Sub-Sector],Table3[[#This Row],[Sub-Sector]],Table2[Relative Volume],"&gt;=1")/Table3[[#This Row],[Count]]</f>
        <v>0</v>
      </c>
      <c r="J46" s="1">
        <f>COUNTIFS(Table2[Sub-Sector],Table3[[#This Row],[Sub-Sector]],Table2[% Away From Day Low],"&gt;=0.05")/Table3[[#This Row],[Count]]</f>
        <v>0</v>
      </c>
      <c r="K46" s="1">
        <f>COUNTIFS(Table2[Sub-Sector],Table3[[#This Row],[Sub-Sector]],Table2[% Away From Day High],"&lt;=0.05")/Table3[[#This Row],[Count]]</f>
        <v>1</v>
      </c>
      <c r="L46" s="1">
        <f>COUNTIFS(Table2[Sub-Sector],Table3[[#This Row],[Sub-Sector]],Table2[% Away From Current Week Low],"&gt;=0.05")/Table3[[#This Row],[Count]]</f>
        <v>0</v>
      </c>
      <c r="M46" s="1">
        <f>COUNTIFS(Table2[Sub-Sector],Table3[[#This Row],[Sub-Sector]],Table2[% Away From Current Week High],"&lt;=0.05")/Table3[[#This Row],[Count]]</f>
        <v>1</v>
      </c>
      <c r="N46" s="1">
        <f>COUNTIFS(Table2[Sub-Sector],Table3[[#This Row],[Sub-Sector]],Table2[% Away From Current Month Low],"&gt;=0.05")/Table3[[#This Row],[Count]]</f>
        <v>0</v>
      </c>
      <c r="O46" s="1">
        <f>COUNTIFS(Table2[Sub-Sector],Table3[[#This Row],[Sub-Sector]],Table2[% Away From Current Month High],"&lt;=0.05")/Table3[[#This Row],[Count]]</f>
        <v>0</v>
      </c>
      <c r="P46" s="1">
        <f>COUNTIFS(Table2[Sub-Sector],Table3[[#This Row],[Sub-Sector]],Table2[% Away From 52W High],"&lt;=10")/Table3[[#This Row],[Count]]</f>
        <v>0</v>
      </c>
      <c r="Q46" s="1">
        <f>COUNTIFS(Table2[Sub-Sector],Table3[[#This Row],[Sub-Sector]],Table2[% Away From 52W Low],"&gt;=10")/Table3[[#This Row],[Count]]</f>
        <v>1</v>
      </c>
      <c r="R46" s="1">
        <f>COUNTIFS(Table2[Sub-Sector],Table3[[#This Row],[Sub-Sector]],Table2[% Price above 20 EMA],"&gt;=0")/Table3[[#This Row],[Count]]</f>
        <v>0</v>
      </c>
      <c r="S46" s="1">
        <f>COUNTIFS(Table2[Sub-Sector],Table3[[#This Row],[Sub-Sector]],Table2[% Price above 50 EMA],"&gt;=0")/Table3[[#This Row],[Count]]</f>
        <v>1</v>
      </c>
      <c r="T46" s="1">
        <f>COUNTIFS(Table2[Sub-Sector],Table3[[#This Row],[Sub-Sector]],Table2[% Price above 200 EMA],"&gt;=0")/Table3[[#This Row],[Count]]</f>
        <v>1</v>
      </c>
      <c r="U46" s="1">
        <f>COUNTIFS(Table2[Sub-Sector],Table3[[#This Row],[Sub-Sector]],Table2[Rate of Change - Zone],"Positive")/Table3[[#This Row],[Count]]</f>
        <v>0</v>
      </c>
      <c r="V46" s="1">
        <f>COUNTIFS(Table2[Sub-Sector],Table3[[#This Row],[Sub-Sector]],Table2[Sharpe Ratio],"&gt;=0.10")/Table3[[#This Row],[Count]]</f>
        <v>1</v>
      </c>
      <c r="W4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297</v>
      </c>
      <c r="X46">
        <f>_xlfn.RANK.AVG(Table3[[#This Row],[Score]],Table3[Score],1)</f>
        <v>24</v>
      </c>
      <c r="Y4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217.5</v>
      </c>
      <c r="Z46">
        <f>_xlfn.RANK.AVG(Table3[[#This Row],[Score 2 ]],Table3[[Score 2 ]],1)</f>
        <v>44.5</v>
      </c>
    </row>
    <row r="47" spans="1:26" x14ac:dyDescent="0.3">
      <c r="A47" t="s">
        <v>880</v>
      </c>
      <c r="B47">
        <f>COUNTIFS(Table2[Sub-Sector],Table3[[#This Row],[Sub-Sector]])</f>
        <v>1</v>
      </c>
      <c r="C47" s="1">
        <f>COUNTIFS(Table2[Sub-Sector],Table3[[#This Row],[Sub-Sector]],Table2[Uptrend],"Uptrend")/Table3[[#This Row],[Count]]</f>
        <v>1</v>
      </c>
      <c r="D47" s="1">
        <f>COUNTIFS(Table2[Sub-Sector],Table3[[#This Row],[Sub-Sector]],Table2[1W Return vs Nifty],"&gt;=5")/Table3[[#This Row],[Count]]</f>
        <v>0</v>
      </c>
      <c r="E47" s="1">
        <f>COUNTIFS(Table2[Sub-Sector],Table3[[#This Row],[Sub-Sector]],Table2[1M Return vs Nifty],"&gt;=5")/Table3[[#This Row],[Count]]</f>
        <v>0</v>
      </c>
      <c r="F47" s="1">
        <f>COUNTIFS(Table2[Sub-Sector],Table3[[#This Row],[Sub-Sector]],Table2[6M Return vs Nifty],"&gt;=10")/Table3[[#This Row],[Count]]</f>
        <v>1</v>
      </c>
      <c r="G47" s="1">
        <f>COUNTIFS(Table2[Sub-Sector],Table3[[#This Row],[Sub-Sector]],Table2[1Y Return vs Nifty],"&gt;=10")/Table3[[#This Row],[Count]]</f>
        <v>1</v>
      </c>
      <c r="H47" s="1">
        <f>COUNTIFS(Table2[Sub-Sector],Table3[[#This Row],[Sub-Sector]],Table2[RSI Exponential â€“ 14D],"&gt;=50")/Table3[[#This Row],[Count]]</f>
        <v>1</v>
      </c>
      <c r="I47" s="1">
        <f>COUNTIFS(Table2[Sub-Sector],Table3[[#This Row],[Sub-Sector]],Table2[Relative Volume],"&gt;=1")/Table3[[#This Row],[Count]]</f>
        <v>0</v>
      </c>
      <c r="J47" s="1">
        <f>COUNTIFS(Table2[Sub-Sector],Table3[[#This Row],[Sub-Sector]],Table2[% Away From Day Low],"&gt;=0.05")/Table3[[#This Row],[Count]]</f>
        <v>0</v>
      </c>
      <c r="K47" s="1">
        <f>COUNTIFS(Table2[Sub-Sector],Table3[[#This Row],[Sub-Sector]],Table2[% Away From Day High],"&lt;=0.05")/Table3[[#This Row],[Count]]</f>
        <v>1</v>
      </c>
      <c r="L47" s="1">
        <f>COUNTIFS(Table2[Sub-Sector],Table3[[#This Row],[Sub-Sector]],Table2[% Away From Current Week Low],"&gt;=0.05")/Table3[[#This Row],[Count]]</f>
        <v>0</v>
      </c>
      <c r="M47" s="1">
        <f>COUNTIFS(Table2[Sub-Sector],Table3[[#This Row],[Sub-Sector]],Table2[% Away From Current Week High],"&lt;=0.05")/Table3[[#This Row],[Count]]</f>
        <v>1</v>
      </c>
      <c r="N47" s="1">
        <f>COUNTIFS(Table2[Sub-Sector],Table3[[#This Row],[Sub-Sector]],Table2[% Away From Current Month Low],"&gt;=0.05")/Table3[[#This Row],[Count]]</f>
        <v>1</v>
      </c>
      <c r="O47" s="1">
        <f>COUNTIFS(Table2[Sub-Sector],Table3[[#This Row],[Sub-Sector]],Table2[% Away From Current Month High],"&lt;=0.05")/Table3[[#This Row],[Count]]</f>
        <v>0</v>
      </c>
      <c r="P47" s="1">
        <f>COUNTIFS(Table2[Sub-Sector],Table3[[#This Row],[Sub-Sector]],Table2[% Away From 52W High],"&lt;=10")/Table3[[#This Row],[Count]]</f>
        <v>0</v>
      </c>
      <c r="Q47" s="1">
        <f>COUNTIFS(Table2[Sub-Sector],Table3[[#This Row],[Sub-Sector]],Table2[% Away From 52W Low],"&gt;=10")/Table3[[#This Row],[Count]]</f>
        <v>1</v>
      </c>
      <c r="R47" s="1">
        <f>COUNTIFS(Table2[Sub-Sector],Table3[[#This Row],[Sub-Sector]],Table2[% Price above 20 EMA],"&gt;=0")/Table3[[#This Row],[Count]]</f>
        <v>1</v>
      </c>
      <c r="S47" s="1">
        <f>COUNTIFS(Table2[Sub-Sector],Table3[[#This Row],[Sub-Sector]],Table2[% Price above 50 EMA],"&gt;=0")/Table3[[#This Row],[Count]]</f>
        <v>1</v>
      </c>
      <c r="T47" s="1">
        <f>COUNTIFS(Table2[Sub-Sector],Table3[[#This Row],[Sub-Sector]],Table2[% Price above 200 EMA],"&gt;=0")/Table3[[#This Row],[Count]]</f>
        <v>1</v>
      </c>
      <c r="U47" s="1">
        <f>COUNTIFS(Table2[Sub-Sector],Table3[[#This Row],[Sub-Sector]],Table2[Rate of Change - Zone],"Positive")/Table3[[#This Row],[Count]]</f>
        <v>0</v>
      </c>
      <c r="V47" s="1">
        <f>COUNTIFS(Table2[Sub-Sector],Table3[[#This Row],[Sub-Sector]],Table2[Sharpe Ratio],"&gt;=0.10")/Table3[[#This Row],[Count]]</f>
        <v>0</v>
      </c>
      <c r="W4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382</v>
      </c>
      <c r="X47">
        <f>_xlfn.RANK.AVG(Table3[[#This Row],[Score]],Table3[Score],1)</f>
        <v>44.5</v>
      </c>
      <c r="Y4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217.5</v>
      </c>
      <c r="Z47">
        <f>_xlfn.RANK.AVG(Table3[[#This Row],[Score 2 ]],Table3[[Score 2 ]],1)</f>
        <v>44.5</v>
      </c>
    </row>
    <row r="48" spans="1:26" x14ac:dyDescent="0.3">
      <c r="A48" t="s">
        <v>232</v>
      </c>
      <c r="B48">
        <f>COUNTIFS(Table2[Sub-Sector],Table3[[#This Row],[Sub-Sector]])</f>
        <v>3</v>
      </c>
      <c r="C48" s="1">
        <f>COUNTIFS(Table2[Sub-Sector],Table3[[#This Row],[Sub-Sector]],Table2[Uptrend],"Uptrend")/Table3[[#This Row],[Count]]</f>
        <v>0.33333333333333331</v>
      </c>
      <c r="D48" s="1">
        <f>COUNTIFS(Table2[Sub-Sector],Table3[[#This Row],[Sub-Sector]],Table2[1W Return vs Nifty],"&gt;=5")/Table3[[#This Row],[Count]]</f>
        <v>0</v>
      </c>
      <c r="E48" s="1">
        <f>COUNTIFS(Table2[Sub-Sector],Table3[[#This Row],[Sub-Sector]],Table2[1M Return vs Nifty],"&gt;=5")/Table3[[#This Row],[Count]]</f>
        <v>0</v>
      </c>
      <c r="F48" s="1">
        <f>COUNTIFS(Table2[Sub-Sector],Table3[[#This Row],[Sub-Sector]],Table2[6M Return vs Nifty],"&gt;=10")/Table3[[#This Row],[Count]]</f>
        <v>0.33333333333333331</v>
      </c>
      <c r="G48" s="1">
        <f>COUNTIFS(Table2[Sub-Sector],Table3[[#This Row],[Sub-Sector]],Table2[1Y Return vs Nifty],"&gt;=10")/Table3[[#This Row],[Count]]</f>
        <v>0.66666666666666663</v>
      </c>
      <c r="H48" s="1">
        <f>COUNTIFS(Table2[Sub-Sector],Table3[[#This Row],[Sub-Sector]],Table2[RSI Exponential â€“ 14D],"&gt;=50")/Table3[[#This Row],[Count]]</f>
        <v>0</v>
      </c>
      <c r="I48" s="1">
        <f>COUNTIFS(Table2[Sub-Sector],Table3[[#This Row],[Sub-Sector]],Table2[Relative Volume],"&gt;=1")/Table3[[#This Row],[Count]]</f>
        <v>0.33333333333333331</v>
      </c>
      <c r="J48" s="1">
        <f>COUNTIFS(Table2[Sub-Sector],Table3[[#This Row],[Sub-Sector]],Table2[% Away From Day Low],"&gt;=0.05")/Table3[[#This Row],[Count]]</f>
        <v>0</v>
      </c>
      <c r="K48" s="1">
        <f>COUNTIFS(Table2[Sub-Sector],Table3[[#This Row],[Sub-Sector]],Table2[% Away From Day High],"&lt;=0.05")/Table3[[#This Row],[Count]]</f>
        <v>1</v>
      </c>
      <c r="L48" s="1">
        <f>COUNTIFS(Table2[Sub-Sector],Table3[[#This Row],[Sub-Sector]],Table2[% Away From Current Week Low],"&gt;=0.05")/Table3[[#This Row],[Count]]</f>
        <v>0</v>
      </c>
      <c r="M48" s="1">
        <f>COUNTIFS(Table2[Sub-Sector],Table3[[#This Row],[Sub-Sector]],Table2[% Away From Current Week High],"&lt;=0.05")/Table3[[#This Row],[Count]]</f>
        <v>1</v>
      </c>
      <c r="N48" s="1">
        <f>COUNTIFS(Table2[Sub-Sector],Table3[[#This Row],[Sub-Sector]],Table2[% Away From Current Month Low],"&gt;=0.05")/Table3[[#This Row],[Count]]</f>
        <v>0</v>
      </c>
      <c r="O48" s="1">
        <f>COUNTIFS(Table2[Sub-Sector],Table3[[#This Row],[Sub-Sector]],Table2[% Away From Current Month High],"&lt;=0.05")/Table3[[#This Row],[Count]]</f>
        <v>0</v>
      </c>
      <c r="P48" s="1">
        <f>COUNTIFS(Table2[Sub-Sector],Table3[[#This Row],[Sub-Sector]],Table2[% Away From 52W High],"&lt;=10")/Table3[[#This Row],[Count]]</f>
        <v>0</v>
      </c>
      <c r="Q48" s="1">
        <f>COUNTIFS(Table2[Sub-Sector],Table3[[#This Row],[Sub-Sector]],Table2[% Away From 52W Low],"&gt;=10")/Table3[[#This Row],[Count]]</f>
        <v>1</v>
      </c>
      <c r="R48" s="1">
        <f>COUNTIFS(Table2[Sub-Sector],Table3[[#This Row],[Sub-Sector]],Table2[% Price above 20 EMA],"&gt;=0")/Table3[[#This Row],[Count]]</f>
        <v>0</v>
      </c>
      <c r="S48" s="1">
        <f>COUNTIFS(Table2[Sub-Sector],Table3[[#This Row],[Sub-Sector]],Table2[% Price above 50 EMA],"&gt;=0")/Table3[[#This Row],[Count]]</f>
        <v>0</v>
      </c>
      <c r="T48" s="1">
        <f>COUNTIFS(Table2[Sub-Sector],Table3[[#This Row],[Sub-Sector]],Table2[% Price above 200 EMA],"&gt;=0")/Table3[[#This Row],[Count]]</f>
        <v>0.66666666666666663</v>
      </c>
      <c r="U48" s="1">
        <f>COUNTIFS(Table2[Sub-Sector],Table3[[#This Row],[Sub-Sector]],Table2[Rate of Change - Zone],"Positive")/Table3[[#This Row],[Count]]</f>
        <v>0</v>
      </c>
      <c r="V48" s="1">
        <f>COUNTIFS(Table2[Sub-Sector],Table3[[#This Row],[Sub-Sector]],Table2[Sharpe Ratio],"&gt;=0.10")/Table3[[#This Row],[Count]]</f>
        <v>0.33333333333333331</v>
      </c>
      <c r="W4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407.5</v>
      </c>
      <c r="X48">
        <f>_xlfn.RANK.AVG(Table3[[#This Row],[Score]],Table3[Score],1)</f>
        <v>52</v>
      </c>
      <c r="Y4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219.5</v>
      </c>
      <c r="Z48">
        <f>_xlfn.RANK.AVG(Table3[[#This Row],[Score 2 ]],Table3[[Score 2 ]],1)</f>
        <v>47</v>
      </c>
    </row>
    <row r="49" spans="1:26" x14ac:dyDescent="0.3">
      <c r="A49" t="s">
        <v>129</v>
      </c>
      <c r="B49">
        <f>COUNTIFS(Table2[Sub-Sector],Table3[[#This Row],[Sub-Sector]])</f>
        <v>1</v>
      </c>
      <c r="C49" s="1">
        <f>COUNTIFS(Table2[Sub-Sector],Table3[[#This Row],[Sub-Sector]],Table2[Uptrend],"Uptrend")/Table3[[#This Row],[Count]]</f>
        <v>0</v>
      </c>
      <c r="D49" s="1">
        <f>COUNTIFS(Table2[Sub-Sector],Table3[[#This Row],[Sub-Sector]],Table2[1W Return vs Nifty],"&gt;=5")/Table3[[#This Row],[Count]]</f>
        <v>0</v>
      </c>
      <c r="E49" s="1">
        <f>COUNTIFS(Table2[Sub-Sector],Table3[[#This Row],[Sub-Sector]],Table2[1M Return vs Nifty],"&gt;=5")/Table3[[#This Row],[Count]]</f>
        <v>1</v>
      </c>
      <c r="F49" s="1">
        <f>COUNTIFS(Table2[Sub-Sector],Table3[[#This Row],[Sub-Sector]],Table2[6M Return vs Nifty],"&gt;=10")/Table3[[#This Row],[Count]]</f>
        <v>0</v>
      </c>
      <c r="G49" s="1">
        <f>COUNTIFS(Table2[Sub-Sector],Table3[[#This Row],[Sub-Sector]],Table2[1Y Return vs Nifty],"&gt;=10")/Table3[[#This Row],[Count]]</f>
        <v>1</v>
      </c>
      <c r="H49" s="1">
        <f>COUNTIFS(Table2[Sub-Sector],Table3[[#This Row],[Sub-Sector]],Table2[RSI Exponential â€“ 14D],"&gt;=50")/Table3[[#This Row],[Count]]</f>
        <v>1</v>
      </c>
      <c r="I49" s="1">
        <f>COUNTIFS(Table2[Sub-Sector],Table3[[#This Row],[Sub-Sector]],Table2[Relative Volume],"&gt;=1")/Table3[[#This Row],[Count]]</f>
        <v>0</v>
      </c>
      <c r="J49" s="1">
        <f>COUNTIFS(Table2[Sub-Sector],Table3[[#This Row],[Sub-Sector]],Table2[% Away From Day Low],"&gt;=0.05")/Table3[[#This Row],[Count]]</f>
        <v>0</v>
      </c>
      <c r="K49" s="1">
        <f>COUNTIFS(Table2[Sub-Sector],Table3[[#This Row],[Sub-Sector]],Table2[% Away From Day High],"&lt;=0.05")/Table3[[#This Row],[Count]]</f>
        <v>1</v>
      </c>
      <c r="L49" s="1">
        <f>COUNTIFS(Table2[Sub-Sector],Table3[[#This Row],[Sub-Sector]],Table2[% Away From Current Week Low],"&gt;=0.05")/Table3[[#This Row],[Count]]</f>
        <v>1</v>
      </c>
      <c r="M49" s="1">
        <f>COUNTIFS(Table2[Sub-Sector],Table3[[#This Row],[Sub-Sector]],Table2[% Away From Current Week High],"&lt;=0.05")/Table3[[#This Row],[Count]]</f>
        <v>1</v>
      </c>
      <c r="N49" s="1">
        <f>COUNTIFS(Table2[Sub-Sector],Table3[[#This Row],[Sub-Sector]],Table2[% Away From Current Month Low],"&gt;=0.05")/Table3[[#This Row],[Count]]</f>
        <v>1</v>
      </c>
      <c r="O49" s="1">
        <f>COUNTIFS(Table2[Sub-Sector],Table3[[#This Row],[Sub-Sector]],Table2[% Away From Current Month High],"&lt;=0.05")/Table3[[#This Row],[Count]]</f>
        <v>1</v>
      </c>
      <c r="P49" s="1">
        <f>COUNTIFS(Table2[Sub-Sector],Table3[[#This Row],[Sub-Sector]],Table2[% Away From 52W High],"&lt;=10")/Table3[[#This Row],[Count]]</f>
        <v>1</v>
      </c>
      <c r="Q49" s="1">
        <f>COUNTIFS(Table2[Sub-Sector],Table3[[#This Row],[Sub-Sector]],Table2[% Away From 52W Low],"&gt;=10")/Table3[[#This Row],[Count]]</f>
        <v>1</v>
      </c>
      <c r="R49" s="1">
        <f>COUNTIFS(Table2[Sub-Sector],Table3[[#This Row],[Sub-Sector]],Table2[% Price above 20 EMA],"&gt;=0")/Table3[[#This Row],[Count]]</f>
        <v>1</v>
      </c>
      <c r="S49" s="1">
        <f>COUNTIFS(Table2[Sub-Sector],Table3[[#This Row],[Sub-Sector]],Table2[% Price above 50 EMA],"&gt;=0")/Table3[[#This Row],[Count]]</f>
        <v>1</v>
      </c>
      <c r="T49" s="1">
        <f>COUNTIFS(Table2[Sub-Sector],Table3[[#This Row],[Sub-Sector]],Table2[% Price above 200 EMA],"&gt;=0")/Table3[[#This Row],[Count]]</f>
        <v>1</v>
      </c>
      <c r="U49" s="1">
        <f>COUNTIFS(Table2[Sub-Sector],Table3[[#This Row],[Sub-Sector]],Table2[Rate of Change - Zone],"Positive")/Table3[[#This Row],[Count]]</f>
        <v>1</v>
      </c>
      <c r="V49" s="1">
        <f>COUNTIFS(Table2[Sub-Sector],Table3[[#This Row],[Sub-Sector]],Table2[Sharpe Ratio],"&gt;=0.10")/Table3[[#This Row],[Count]]</f>
        <v>1</v>
      </c>
      <c r="W4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387</v>
      </c>
      <c r="X49">
        <f>_xlfn.RANK.AVG(Table3[[#This Row],[Score]],Table3[Score],1)</f>
        <v>48</v>
      </c>
      <c r="Y4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220.5</v>
      </c>
      <c r="Z49">
        <f>_xlfn.RANK.AVG(Table3[[#This Row],[Score 2 ]],Table3[[Score 2 ]],1)</f>
        <v>48</v>
      </c>
    </row>
    <row r="50" spans="1:26" x14ac:dyDescent="0.3">
      <c r="A50" t="s">
        <v>181</v>
      </c>
      <c r="B50">
        <f>COUNTIFS(Table2[Sub-Sector],Table3[[#This Row],[Sub-Sector]])</f>
        <v>2</v>
      </c>
      <c r="C50" s="1">
        <f>COUNTIFS(Table2[Sub-Sector],Table3[[#This Row],[Sub-Sector]],Table2[Uptrend],"Uptrend")/Table3[[#This Row],[Count]]</f>
        <v>0.5</v>
      </c>
      <c r="D50" s="1">
        <f>COUNTIFS(Table2[Sub-Sector],Table3[[#This Row],[Sub-Sector]],Table2[1W Return vs Nifty],"&gt;=5")/Table3[[#This Row],[Count]]</f>
        <v>0</v>
      </c>
      <c r="E50" s="1">
        <f>COUNTIFS(Table2[Sub-Sector],Table3[[#This Row],[Sub-Sector]],Table2[1M Return vs Nifty],"&gt;=5")/Table3[[#This Row],[Count]]</f>
        <v>0.5</v>
      </c>
      <c r="F50" s="1">
        <f>COUNTIFS(Table2[Sub-Sector],Table3[[#This Row],[Sub-Sector]],Table2[6M Return vs Nifty],"&gt;=10")/Table3[[#This Row],[Count]]</f>
        <v>0</v>
      </c>
      <c r="G50" s="1">
        <f>COUNTIFS(Table2[Sub-Sector],Table3[[#This Row],[Sub-Sector]],Table2[1Y Return vs Nifty],"&gt;=10")/Table3[[#This Row],[Count]]</f>
        <v>0</v>
      </c>
      <c r="H50" s="1">
        <f>COUNTIFS(Table2[Sub-Sector],Table3[[#This Row],[Sub-Sector]],Table2[RSI Exponential â€“ 14D],"&gt;=50")/Table3[[#This Row],[Count]]</f>
        <v>1</v>
      </c>
      <c r="I50" s="1">
        <f>COUNTIFS(Table2[Sub-Sector],Table3[[#This Row],[Sub-Sector]],Table2[Relative Volume],"&gt;=1")/Table3[[#This Row],[Count]]</f>
        <v>1</v>
      </c>
      <c r="J50" s="1">
        <f>COUNTIFS(Table2[Sub-Sector],Table3[[#This Row],[Sub-Sector]],Table2[% Away From Day Low],"&gt;=0.05")/Table3[[#This Row],[Count]]</f>
        <v>0</v>
      </c>
      <c r="K50" s="1">
        <f>COUNTIFS(Table2[Sub-Sector],Table3[[#This Row],[Sub-Sector]],Table2[% Away From Day High],"&lt;=0.05")/Table3[[#This Row],[Count]]</f>
        <v>1</v>
      </c>
      <c r="L50" s="1">
        <f>COUNTIFS(Table2[Sub-Sector],Table3[[#This Row],[Sub-Sector]],Table2[% Away From Current Week Low],"&gt;=0.05")/Table3[[#This Row],[Count]]</f>
        <v>0</v>
      </c>
      <c r="M50" s="1">
        <f>COUNTIFS(Table2[Sub-Sector],Table3[[#This Row],[Sub-Sector]],Table2[% Away From Current Week High],"&lt;=0.05")/Table3[[#This Row],[Count]]</f>
        <v>1</v>
      </c>
      <c r="N50" s="1">
        <f>COUNTIFS(Table2[Sub-Sector],Table3[[#This Row],[Sub-Sector]],Table2[% Away From Current Month Low],"&gt;=0.05")/Table3[[#This Row],[Count]]</f>
        <v>1</v>
      </c>
      <c r="O50" s="1">
        <f>COUNTIFS(Table2[Sub-Sector],Table3[[#This Row],[Sub-Sector]],Table2[% Away From Current Month High],"&lt;=0.05")/Table3[[#This Row],[Count]]</f>
        <v>1</v>
      </c>
      <c r="P50" s="1">
        <f>COUNTIFS(Table2[Sub-Sector],Table3[[#This Row],[Sub-Sector]],Table2[% Away From 52W High],"&lt;=10")/Table3[[#This Row],[Count]]</f>
        <v>0.5</v>
      </c>
      <c r="Q50" s="1">
        <f>COUNTIFS(Table2[Sub-Sector],Table3[[#This Row],[Sub-Sector]],Table2[% Away From 52W Low],"&gt;=10")/Table3[[#This Row],[Count]]</f>
        <v>1</v>
      </c>
      <c r="R50" s="1">
        <f>COUNTIFS(Table2[Sub-Sector],Table3[[#This Row],[Sub-Sector]],Table2[% Price above 20 EMA],"&gt;=0")/Table3[[#This Row],[Count]]</f>
        <v>1</v>
      </c>
      <c r="S50" s="1">
        <f>COUNTIFS(Table2[Sub-Sector],Table3[[#This Row],[Sub-Sector]],Table2[% Price above 50 EMA],"&gt;=0")/Table3[[#This Row],[Count]]</f>
        <v>0.5</v>
      </c>
      <c r="T50" s="1">
        <f>COUNTIFS(Table2[Sub-Sector],Table3[[#This Row],[Sub-Sector]],Table2[% Price above 200 EMA],"&gt;=0")/Table3[[#This Row],[Count]]</f>
        <v>1</v>
      </c>
      <c r="U50" s="1">
        <f>COUNTIFS(Table2[Sub-Sector],Table3[[#This Row],[Sub-Sector]],Table2[Rate of Change - Zone],"Positive")/Table3[[#This Row],[Count]]</f>
        <v>1</v>
      </c>
      <c r="V50" s="1">
        <f>COUNTIFS(Table2[Sub-Sector],Table3[[#This Row],[Sub-Sector]],Table2[Sharpe Ratio],"&gt;=0.10")/Table3[[#This Row],[Count]]</f>
        <v>0</v>
      </c>
      <c r="W5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323.5</v>
      </c>
      <c r="X50">
        <f>_xlfn.RANK.AVG(Table3[[#This Row],[Score]],Table3[Score],1)</f>
        <v>32</v>
      </c>
      <c r="Y5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50">
        <f>_xlfn.RANK.AVG(Table3[[#This Row],[Score 2 ]],Table3[[Score 2 ]],1)</f>
        <v>50</v>
      </c>
    </row>
    <row r="51" spans="1:26" x14ac:dyDescent="0.3">
      <c r="A51" t="s">
        <v>1761</v>
      </c>
      <c r="B51">
        <f>COUNTIFS(Table2[Sub-Sector],Table3[[#This Row],[Sub-Sector]])</f>
        <v>1</v>
      </c>
      <c r="C51" s="1">
        <f>COUNTIFS(Table2[Sub-Sector],Table3[[#This Row],[Sub-Sector]],Table2[Uptrend],"Uptrend")/Table3[[#This Row],[Count]]</f>
        <v>0</v>
      </c>
      <c r="D51" s="1">
        <f>COUNTIFS(Table2[Sub-Sector],Table3[[#This Row],[Sub-Sector]],Table2[1W Return vs Nifty],"&gt;=5")/Table3[[#This Row],[Count]]</f>
        <v>0</v>
      </c>
      <c r="E51" s="1">
        <f>COUNTIFS(Table2[Sub-Sector],Table3[[#This Row],[Sub-Sector]],Table2[1M Return vs Nifty],"&gt;=5")/Table3[[#This Row],[Count]]</f>
        <v>1</v>
      </c>
      <c r="F51" s="1">
        <f>COUNTIFS(Table2[Sub-Sector],Table3[[#This Row],[Sub-Sector]],Table2[6M Return vs Nifty],"&gt;=10")/Table3[[#This Row],[Count]]</f>
        <v>0</v>
      </c>
      <c r="G51" s="1">
        <f>COUNTIFS(Table2[Sub-Sector],Table3[[#This Row],[Sub-Sector]],Table2[1Y Return vs Nifty],"&gt;=10")/Table3[[#This Row],[Count]]</f>
        <v>0</v>
      </c>
      <c r="H51" s="1">
        <f>COUNTIFS(Table2[Sub-Sector],Table3[[#This Row],[Sub-Sector]],Table2[RSI Exponential â€“ 14D],"&gt;=50")/Table3[[#This Row],[Count]]</f>
        <v>1</v>
      </c>
      <c r="I51" s="1">
        <f>COUNTIFS(Table2[Sub-Sector],Table3[[#This Row],[Sub-Sector]],Table2[Relative Volume],"&gt;=1")/Table3[[#This Row],[Count]]</f>
        <v>1</v>
      </c>
      <c r="J51" s="1">
        <f>COUNTIFS(Table2[Sub-Sector],Table3[[#This Row],[Sub-Sector]],Table2[% Away From Day Low],"&gt;=0.05")/Table3[[#This Row],[Count]]</f>
        <v>0</v>
      </c>
      <c r="K51" s="1">
        <f>COUNTIFS(Table2[Sub-Sector],Table3[[#This Row],[Sub-Sector]],Table2[% Away From Day High],"&lt;=0.05")/Table3[[#This Row],[Count]]</f>
        <v>1</v>
      </c>
      <c r="L51" s="1">
        <f>COUNTIFS(Table2[Sub-Sector],Table3[[#This Row],[Sub-Sector]],Table2[% Away From Current Week Low],"&gt;=0.05")/Table3[[#This Row],[Count]]</f>
        <v>0</v>
      </c>
      <c r="M51" s="1">
        <f>COUNTIFS(Table2[Sub-Sector],Table3[[#This Row],[Sub-Sector]],Table2[% Away From Current Week High],"&lt;=0.05")/Table3[[#This Row],[Count]]</f>
        <v>1</v>
      </c>
      <c r="N51" s="1">
        <f>COUNTIFS(Table2[Sub-Sector],Table3[[#This Row],[Sub-Sector]],Table2[% Away From Current Month Low],"&gt;=0.05")/Table3[[#This Row],[Count]]</f>
        <v>0</v>
      </c>
      <c r="O51" s="1">
        <f>COUNTIFS(Table2[Sub-Sector],Table3[[#This Row],[Sub-Sector]],Table2[% Away From Current Month High],"&lt;=0.05")/Table3[[#This Row],[Count]]</f>
        <v>0</v>
      </c>
      <c r="P51" s="1">
        <f>COUNTIFS(Table2[Sub-Sector],Table3[[#This Row],[Sub-Sector]],Table2[% Away From 52W High],"&lt;=10")/Table3[[#This Row],[Count]]</f>
        <v>0</v>
      </c>
      <c r="Q51" s="1">
        <f>COUNTIFS(Table2[Sub-Sector],Table3[[#This Row],[Sub-Sector]],Table2[% Away From 52W Low],"&gt;=10")/Table3[[#This Row],[Count]]</f>
        <v>1</v>
      </c>
      <c r="R51" s="1">
        <f>COUNTIFS(Table2[Sub-Sector],Table3[[#This Row],[Sub-Sector]],Table2[% Price above 20 EMA],"&gt;=0")/Table3[[#This Row],[Count]]</f>
        <v>1</v>
      </c>
      <c r="S51" s="1">
        <f>COUNTIFS(Table2[Sub-Sector],Table3[[#This Row],[Sub-Sector]],Table2[% Price above 50 EMA],"&gt;=0")/Table3[[#This Row],[Count]]</f>
        <v>1</v>
      </c>
      <c r="T51" s="1">
        <f>COUNTIFS(Table2[Sub-Sector],Table3[[#This Row],[Sub-Sector]],Table2[% Price above 200 EMA],"&gt;=0")/Table3[[#This Row],[Count]]</f>
        <v>1</v>
      </c>
      <c r="U51" s="1">
        <f>COUNTIFS(Table2[Sub-Sector],Table3[[#This Row],[Sub-Sector]],Table2[Rate of Change - Zone],"Positive")/Table3[[#This Row],[Count]]</f>
        <v>1</v>
      </c>
      <c r="V51" s="1">
        <f>COUNTIFS(Table2[Sub-Sector],Table3[[#This Row],[Sub-Sector]],Table2[Sharpe Ratio],"&gt;=0.10")/Table3[[#This Row],[Count]]</f>
        <v>0</v>
      </c>
      <c r="W5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388</v>
      </c>
      <c r="X51">
        <f>_xlfn.RANK.AVG(Table3[[#This Row],[Score]],Table3[Score],1)</f>
        <v>49.5</v>
      </c>
      <c r="Y5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51">
        <f>_xlfn.RANK.AVG(Table3[[#This Row],[Score 2 ]],Table3[[Score 2 ]],1)</f>
        <v>50</v>
      </c>
    </row>
    <row r="52" spans="1:26" x14ac:dyDescent="0.3">
      <c r="A52" t="s">
        <v>1128</v>
      </c>
      <c r="B52">
        <f>COUNTIFS(Table2[Sub-Sector],Table3[[#This Row],[Sub-Sector]])</f>
        <v>1</v>
      </c>
      <c r="C52" s="1">
        <f>COUNTIFS(Table2[Sub-Sector],Table3[[#This Row],[Sub-Sector]],Table2[Uptrend],"Uptrend")/Table3[[#This Row],[Count]]</f>
        <v>0</v>
      </c>
      <c r="D52" s="1">
        <f>COUNTIFS(Table2[Sub-Sector],Table3[[#This Row],[Sub-Sector]],Table2[1W Return vs Nifty],"&gt;=5")/Table3[[#This Row],[Count]]</f>
        <v>0</v>
      </c>
      <c r="E52" s="1">
        <f>COUNTIFS(Table2[Sub-Sector],Table3[[#This Row],[Sub-Sector]],Table2[1M Return vs Nifty],"&gt;=5")/Table3[[#This Row],[Count]]</f>
        <v>1</v>
      </c>
      <c r="F52" s="1">
        <f>COUNTIFS(Table2[Sub-Sector],Table3[[#This Row],[Sub-Sector]],Table2[6M Return vs Nifty],"&gt;=10")/Table3[[#This Row],[Count]]</f>
        <v>0</v>
      </c>
      <c r="G52" s="1">
        <f>COUNTIFS(Table2[Sub-Sector],Table3[[#This Row],[Sub-Sector]],Table2[1Y Return vs Nifty],"&gt;=10")/Table3[[#This Row],[Count]]</f>
        <v>0</v>
      </c>
      <c r="H52" s="1">
        <f>COUNTIFS(Table2[Sub-Sector],Table3[[#This Row],[Sub-Sector]],Table2[RSI Exponential â€“ 14D],"&gt;=50")/Table3[[#This Row],[Count]]</f>
        <v>1</v>
      </c>
      <c r="I52" s="1">
        <f>COUNTIFS(Table2[Sub-Sector],Table3[[#This Row],[Sub-Sector]],Table2[Relative Volume],"&gt;=1")/Table3[[#This Row],[Count]]</f>
        <v>1</v>
      </c>
      <c r="J52" s="1">
        <f>COUNTIFS(Table2[Sub-Sector],Table3[[#This Row],[Sub-Sector]],Table2[% Away From Day Low],"&gt;=0.05")/Table3[[#This Row],[Count]]</f>
        <v>0</v>
      </c>
      <c r="K52" s="1">
        <f>COUNTIFS(Table2[Sub-Sector],Table3[[#This Row],[Sub-Sector]],Table2[% Away From Day High],"&lt;=0.05")/Table3[[#This Row],[Count]]</f>
        <v>1</v>
      </c>
      <c r="L52" s="1">
        <f>COUNTIFS(Table2[Sub-Sector],Table3[[#This Row],[Sub-Sector]],Table2[% Away From Current Week Low],"&gt;=0.05")/Table3[[#This Row],[Count]]</f>
        <v>0</v>
      </c>
      <c r="M52" s="1">
        <f>COUNTIFS(Table2[Sub-Sector],Table3[[#This Row],[Sub-Sector]],Table2[% Away From Current Week High],"&lt;=0.05")/Table3[[#This Row],[Count]]</f>
        <v>1</v>
      </c>
      <c r="N52" s="1">
        <f>COUNTIFS(Table2[Sub-Sector],Table3[[#This Row],[Sub-Sector]],Table2[% Away From Current Month Low],"&gt;=0.05")/Table3[[#This Row],[Count]]</f>
        <v>1</v>
      </c>
      <c r="O52" s="1">
        <f>COUNTIFS(Table2[Sub-Sector],Table3[[#This Row],[Sub-Sector]],Table2[% Away From Current Month High],"&lt;=0.05")/Table3[[#This Row],[Count]]</f>
        <v>0</v>
      </c>
      <c r="P52" s="1">
        <f>COUNTIFS(Table2[Sub-Sector],Table3[[#This Row],[Sub-Sector]],Table2[% Away From 52W High],"&lt;=10")/Table3[[#This Row],[Count]]</f>
        <v>0</v>
      </c>
      <c r="Q52" s="1">
        <f>COUNTIFS(Table2[Sub-Sector],Table3[[#This Row],[Sub-Sector]],Table2[% Away From 52W Low],"&gt;=10")/Table3[[#This Row],[Count]]</f>
        <v>1</v>
      </c>
      <c r="R52" s="1">
        <f>COUNTIFS(Table2[Sub-Sector],Table3[[#This Row],[Sub-Sector]],Table2[% Price above 20 EMA],"&gt;=0")/Table3[[#This Row],[Count]]</f>
        <v>1</v>
      </c>
      <c r="S52" s="1">
        <f>COUNTIFS(Table2[Sub-Sector],Table3[[#This Row],[Sub-Sector]],Table2[% Price above 50 EMA],"&gt;=0")/Table3[[#This Row],[Count]]</f>
        <v>1</v>
      </c>
      <c r="T52" s="1">
        <f>COUNTIFS(Table2[Sub-Sector],Table3[[#This Row],[Sub-Sector]],Table2[% Price above 200 EMA],"&gt;=0")/Table3[[#This Row],[Count]]</f>
        <v>1</v>
      </c>
      <c r="U52" s="1">
        <f>COUNTIFS(Table2[Sub-Sector],Table3[[#This Row],[Sub-Sector]],Table2[Rate of Change - Zone],"Positive")/Table3[[#This Row],[Count]]</f>
        <v>1</v>
      </c>
      <c r="V52" s="1">
        <f>COUNTIFS(Table2[Sub-Sector],Table3[[#This Row],[Sub-Sector]],Table2[Sharpe Ratio],"&gt;=0.10")/Table3[[#This Row],[Count]]</f>
        <v>0</v>
      </c>
      <c r="W5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388</v>
      </c>
      <c r="X52">
        <f>_xlfn.RANK.AVG(Table3[[#This Row],[Score]],Table3[Score],1)</f>
        <v>49.5</v>
      </c>
      <c r="Y5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52">
        <f>_xlfn.RANK.AVG(Table3[[#This Row],[Score 2 ]],Table3[[Score 2 ]],1)</f>
        <v>50</v>
      </c>
    </row>
    <row r="53" spans="1:26" x14ac:dyDescent="0.3">
      <c r="A53" t="s">
        <v>166</v>
      </c>
      <c r="B53">
        <f>COUNTIFS(Table2[Sub-Sector],Table3[[#This Row],[Sub-Sector]])</f>
        <v>9</v>
      </c>
      <c r="C53" s="1">
        <f>COUNTIFS(Table2[Sub-Sector],Table3[[#This Row],[Sub-Sector]],Table2[Uptrend],"Uptrend")/Table3[[#This Row],[Count]]</f>
        <v>0.1111111111111111</v>
      </c>
      <c r="D53" s="1">
        <f>COUNTIFS(Table2[Sub-Sector],Table3[[#This Row],[Sub-Sector]],Table2[1W Return vs Nifty],"&gt;=5")/Table3[[#This Row],[Count]]</f>
        <v>0.22222222222222221</v>
      </c>
      <c r="E53" s="1">
        <f>COUNTIFS(Table2[Sub-Sector],Table3[[#This Row],[Sub-Sector]],Table2[1M Return vs Nifty],"&gt;=5")/Table3[[#This Row],[Count]]</f>
        <v>0.1111111111111111</v>
      </c>
      <c r="F53" s="1">
        <f>COUNTIFS(Table2[Sub-Sector],Table3[[#This Row],[Sub-Sector]],Table2[6M Return vs Nifty],"&gt;=10")/Table3[[#This Row],[Count]]</f>
        <v>0.55555555555555558</v>
      </c>
      <c r="G53" s="1">
        <f>COUNTIFS(Table2[Sub-Sector],Table3[[#This Row],[Sub-Sector]],Table2[1Y Return vs Nifty],"&gt;=10")/Table3[[#This Row],[Count]]</f>
        <v>0.44444444444444442</v>
      </c>
      <c r="H53" s="1">
        <f>COUNTIFS(Table2[Sub-Sector],Table3[[#This Row],[Sub-Sector]],Table2[RSI Exponential â€“ 14D],"&gt;=50")/Table3[[#This Row],[Count]]</f>
        <v>0.22222222222222221</v>
      </c>
      <c r="I53" s="1">
        <f>COUNTIFS(Table2[Sub-Sector],Table3[[#This Row],[Sub-Sector]],Table2[Relative Volume],"&gt;=1")/Table3[[#This Row],[Count]]</f>
        <v>0.33333333333333331</v>
      </c>
      <c r="J53" s="1">
        <f>COUNTIFS(Table2[Sub-Sector],Table3[[#This Row],[Sub-Sector]],Table2[% Away From Day Low],"&gt;=0.05")/Table3[[#This Row],[Count]]</f>
        <v>0</v>
      </c>
      <c r="K53" s="1">
        <f>COUNTIFS(Table2[Sub-Sector],Table3[[#This Row],[Sub-Sector]],Table2[% Away From Day High],"&lt;=0.05")/Table3[[#This Row],[Count]]</f>
        <v>0.88888888888888884</v>
      </c>
      <c r="L53" s="1">
        <f>COUNTIFS(Table2[Sub-Sector],Table3[[#This Row],[Sub-Sector]],Table2[% Away From Current Week Low],"&gt;=0.05")/Table3[[#This Row],[Count]]</f>
        <v>0.1111111111111111</v>
      </c>
      <c r="M53" s="1">
        <f>COUNTIFS(Table2[Sub-Sector],Table3[[#This Row],[Sub-Sector]],Table2[% Away From Current Week High],"&lt;=0.05")/Table3[[#This Row],[Count]]</f>
        <v>0.66666666666666663</v>
      </c>
      <c r="N53" s="1">
        <f>COUNTIFS(Table2[Sub-Sector],Table3[[#This Row],[Sub-Sector]],Table2[% Away From Current Month Low],"&gt;=0.05")/Table3[[#This Row],[Count]]</f>
        <v>0.1111111111111111</v>
      </c>
      <c r="O53" s="1">
        <f>COUNTIFS(Table2[Sub-Sector],Table3[[#This Row],[Sub-Sector]],Table2[% Away From Current Month High],"&lt;=0.05")/Table3[[#This Row],[Count]]</f>
        <v>0</v>
      </c>
      <c r="P53" s="1">
        <f>COUNTIFS(Table2[Sub-Sector],Table3[[#This Row],[Sub-Sector]],Table2[% Away From 52W High],"&lt;=10")/Table3[[#This Row],[Count]]</f>
        <v>0.1111111111111111</v>
      </c>
      <c r="Q53" s="1">
        <f>COUNTIFS(Table2[Sub-Sector],Table3[[#This Row],[Sub-Sector]],Table2[% Away From 52W Low],"&gt;=10")/Table3[[#This Row],[Count]]</f>
        <v>0.88888888888888884</v>
      </c>
      <c r="R53" s="1">
        <f>COUNTIFS(Table2[Sub-Sector],Table3[[#This Row],[Sub-Sector]],Table2[% Price above 20 EMA],"&gt;=0")/Table3[[#This Row],[Count]]</f>
        <v>0.1111111111111111</v>
      </c>
      <c r="S53" s="1">
        <f>COUNTIFS(Table2[Sub-Sector],Table3[[#This Row],[Sub-Sector]],Table2[% Price above 50 EMA],"&gt;=0")/Table3[[#This Row],[Count]]</f>
        <v>0.1111111111111111</v>
      </c>
      <c r="T53" s="1">
        <f>COUNTIFS(Table2[Sub-Sector],Table3[[#This Row],[Sub-Sector]],Table2[% Price above 200 EMA],"&gt;=0")/Table3[[#This Row],[Count]]</f>
        <v>0.66666666666666663</v>
      </c>
      <c r="U53" s="1">
        <f>COUNTIFS(Table2[Sub-Sector],Table3[[#This Row],[Sub-Sector]],Table2[Rate of Change - Zone],"Positive")/Table3[[#This Row],[Count]]</f>
        <v>0</v>
      </c>
      <c r="V53" s="1">
        <f>COUNTIFS(Table2[Sub-Sector],Table3[[#This Row],[Sub-Sector]],Table2[Sharpe Ratio],"&gt;=0.10")/Table3[[#This Row],[Count]]</f>
        <v>0</v>
      </c>
      <c r="W5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326.5</v>
      </c>
      <c r="X53">
        <f>_xlfn.RANK.AVG(Table3[[#This Row],[Score]],Table3[Score],1)</f>
        <v>33</v>
      </c>
      <c r="Y5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224</v>
      </c>
      <c r="Z53">
        <f>_xlfn.RANK.AVG(Table3[[#This Row],[Score 2 ]],Table3[[Score 2 ]],1)</f>
        <v>52</v>
      </c>
    </row>
    <row r="54" spans="1:26" x14ac:dyDescent="0.3">
      <c r="A54" t="s">
        <v>313</v>
      </c>
      <c r="B54">
        <f>COUNTIFS(Table2[Sub-Sector],Table3[[#This Row],[Sub-Sector]])</f>
        <v>3</v>
      </c>
      <c r="C54" s="1">
        <f>COUNTIFS(Table2[Sub-Sector],Table3[[#This Row],[Sub-Sector]],Table2[Uptrend],"Uptrend")/Table3[[#This Row],[Count]]</f>
        <v>0</v>
      </c>
      <c r="D54" s="1">
        <f>COUNTIFS(Table2[Sub-Sector],Table3[[#This Row],[Sub-Sector]],Table2[1W Return vs Nifty],"&gt;=5")/Table3[[#This Row],[Count]]</f>
        <v>0</v>
      </c>
      <c r="E54" s="1">
        <f>COUNTIFS(Table2[Sub-Sector],Table3[[#This Row],[Sub-Sector]],Table2[1M Return vs Nifty],"&gt;=5")/Table3[[#This Row],[Count]]</f>
        <v>0</v>
      </c>
      <c r="F54" s="1">
        <f>COUNTIFS(Table2[Sub-Sector],Table3[[#This Row],[Sub-Sector]],Table2[6M Return vs Nifty],"&gt;=10")/Table3[[#This Row],[Count]]</f>
        <v>0.66666666666666663</v>
      </c>
      <c r="G54" s="1">
        <f>COUNTIFS(Table2[Sub-Sector],Table3[[#This Row],[Sub-Sector]],Table2[1Y Return vs Nifty],"&gt;=10")/Table3[[#This Row],[Count]]</f>
        <v>1</v>
      </c>
      <c r="H54" s="1">
        <f>COUNTIFS(Table2[Sub-Sector],Table3[[#This Row],[Sub-Sector]],Table2[RSI Exponential â€“ 14D],"&gt;=50")/Table3[[#This Row],[Count]]</f>
        <v>0.33333333333333331</v>
      </c>
      <c r="I54" s="1">
        <f>COUNTIFS(Table2[Sub-Sector],Table3[[#This Row],[Sub-Sector]],Table2[Relative Volume],"&gt;=1")/Table3[[#This Row],[Count]]</f>
        <v>0</v>
      </c>
      <c r="J54" s="1">
        <f>COUNTIFS(Table2[Sub-Sector],Table3[[#This Row],[Sub-Sector]],Table2[% Away From Day Low],"&gt;=0.05")/Table3[[#This Row],[Count]]</f>
        <v>0</v>
      </c>
      <c r="K54" s="1">
        <f>COUNTIFS(Table2[Sub-Sector],Table3[[#This Row],[Sub-Sector]],Table2[% Away From Day High],"&lt;=0.05")/Table3[[#This Row],[Count]]</f>
        <v>1</v>
      </c>
      <c r="L54" s="1">
        <f>COUNTIFS(Table2[Sub-Sector],Table3[[#This Row],[Sub-Sector]],Table2[% Away From Current Week Low],"&gt;=0.05")/Table3[[#This Row],[Count]]</f>
        <v>0.33333333333333331</v>
      </c>
      <c r="M54" s="1">
        <f>COUNTIFS(Table2[Sub-Sector],Table3[[#This Row],[Sub-Sector]],Table2[% Away From Current Week High],"&lt;=0.05")/Table3[[#This Row],[Count]]</f>
        <v>1</v>
      </c>
      <c r="N54" s="1">
        <f>COUNTIFS(Table2[Sub-Sector],Table3[[#This Row],[Sub-Sector]],Table2[% Away From Current Month Low],"&gt;=0.05")/Table3[[#This Row],[Count]]</f>
        <v>0.66666666666666663</v>
      </c>
      <c r="O54" s="1">
        <f>COUNTIFS(Table2[Sub-Sector],Table3[[#This Row],[Sub-Sector]],Table2[% Away From Current Month High],"&lt;=0.05")/Table3[[#This Row],[Count]]</f>
        <v>0</v>
      </c>
      <c r="P54" s="1">
        <f>COUNTIFS(Table2[Sub-Sector],Table3[[#This Row],[Sub-Sector]],Table2[% Away From 52W High],"&lt;=10")/Table3[[#This Row],[Count]]</f>
        <v>0</v>
      </c>
      <c r="Q54" s="1">
        <f>COUNTIFS(Table2[Sub-Sector],Table3[[#This Row],[Sub-Sector]],Table2[% Away From 52W Low],"&gt;=10")/Table3[[#This Row],[Count]]</f>
        <v>1</v>
      </c>
      <c r="R54" s="1">
        <f>COUNTIFS(Table2[Sub-Sector],Table3[[#This Row],[Sub-Sector]],Table2[% Price above 20 EMA],"&gt;=0")/Table3[[#This Row],[Count]]</f>
        <v>0</v>
      </c>
      <c r="S54" s="1">
        <f>COUNTIFS(Table2[Sub-Sector],Table3[[#This Row],[Sub-Sector]],Table2[% Price above 50 EMA],"&gt;=0")/Table3[[#This Row],[Count]]</f>
        <v>0</v>
      </c>
      <c r="T54" s="1">
        <f>COUNTIFS(Table2[Sub-Sector],Table3[[#This Row],[Sub-Sector]],Table2[% Price above 200 EMA],"&gt;=0")/Table3[[#This Row],[Count]]</f>
        <v>0.33333333333333331</v>
      </c>
      <c r="U54" s="1">
        <f>COUNTIFS(Table2[Sub-Sector],Table3[[#This Row],[Sub-Sector]],Table2[Rate of Change - Zone],"Positive")/Table3[[#This Row],[Count]]</f>
        <v>0</v>
      </c>
      <c r="V54" s="1">
        <f>COUNTIFS(Table2[Sub-Sector],Table3[[#This Row],[Sub-Sector]],Table2[Sharpe Ratio],"&gt;=0.10")/Table3[[#This Row],[Count]]</f>
        <v>1</v>
      </c>
      <c r="W5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478</v>
      </c>
      <c r="X54">
        <f>_xlfn.RANK.AVG(Table3[[#This Row],[Score]],Table3[Score],1)</f>
        <v>67.5</v>
      </c>
      <c r="Y5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226.5</v>
      </c>
      <c r="Z54">
        <f>_xlfn.RANK.AVG(Table3[[#This Row],[Score 2 ]],Table3[[Score 2 ]],1)</f>
        <v>53</v>
      </c>
    </row>
    <row r="55" spans="1:26" x14ac:dyDescent="0.3">
      <c r="A55" t="s">
        <v>211</v>
      </c>
      <c r="B55">
        <f>COUNTIFS(Table2[Sub-Sector],Table3[[#This Row],[Sub-Sector]])</f>
        <v>28</v>
      </c>
      <c r="C55" s="1">
        <f>COUNTIFS(Table2[Sub-Sector],Table3[[#This Row],[Sub-Sector]],Table2[Uptrend],"Uptrend")/Table3[[#This Row],[Count]]</f>
        <v>7.1428571428571425E-2</v>
      </c>
      <c r="D55" s="1">
        <f>COUNTIFS(Table2[Sub-Sector],Table3[[#This Row],[Sub-Sector]],Table2[1W Return vs Nifty],"&gt;=5")/Table3[[#This Row],[Count]]</f>
        <v>7.1428571428571425E-2</v>
      </c>
      <c r="E55" s="1">
        <f>COUNTIFS(Table2[Sub-Sector],Table3[[#This Row],[Sub-Sector]],Table2[1M Return vs Nifty],"&gt;=5")/Table3[[#This Row],[Count]]</f>
        <v>0.17857142857142858</v>
      </c>
      <c r="F55" s="1">
        <f>COUNTIFS(Table2[Sub-Sector],Table3[[#This Row],[Sub-Sector]],Table2[6M Return vs Nifty],"&gt;=10")/Table3[[#This Row],[Count]]</f>
        <v>0.25</v>
      </c>
      <c r="G55" s="1">
        <f>COUNTIFS(Table2[Sub-Sector],Table3[[#This Row],[Sub-Sector]],Table2[1Y Return vs Nifty],"&gt;=10")/Table3[[#This Row],[Count]]</f>
        <v>0.5357142857142857</v>
      </c>
      <c r="H55" s="1">
        <f>COUNTIFS(Table2[Sub-Sector],Table3[[#This Row],[Sub-Sector]],Table2[RSI Exponential â€“ 14D],"&gt;=50")/Table3[[#This Row],[Count]]</f>
        <v>0.21428571428571427</v>
      </c>
      <c r="I55" s="1">
        <f>COUNTIFS(Table2[Sub-Sector],Table3[[#This Row],[Sub-Sector]],Table2[Relative Volume],"&gt;=1")/Table3[[#This Row],[Count]]</f>
        <v>0.17857142857142858</v>
      </c>
      <c r="J55" s="1">
        <f>COUNTIFS(Table2[Sub-Sector],Table3[[#This Row],[Sub-Sector]],Table2[% Away From Day Low],"&gt;=0.05")/Table3[[#This Row],[Count]]</f>
        <v>7.1428571428571425E-2</v>
      </c>
      <c r="K55" s="1">
        <f>COUNTIFS(Table2[Sub-Sector],Table3[[#This Row],[Sub-Sector]],Table2[% Away From Day High],"&lt;=0.05")/Table3[[#This Row],[Count]]</f>
        <v>1</v>
      </c>
      <c r="L55" s="1">
        <f>COUNTIFS(Table2[Sub-Sector],Table3[[#This Row],[Sub-Sector]],Table2[% Away From Current Week Low],"&gt;=0.05")/Table3[[#This Row],[Count]]</f>
        <v>0.14285714285714285</v>
      </c>
      <c r="M55" s="1">
        <f>COUNTIFS(Table2[Sub-Sector],Table3[[#This Row],[Sub-Sector]],Table2[% Away From Current Week High],"&lt;=0.05")/Table3[[#This Row],[Count]]</f>
        <v>1</v>
      </c>
      <c r="N55" s="1">
        <f>COUNTIFS(Table2[Sub-Sector],Table3[[#This Row],[Sub-Sector]],Table2[% Away From Current Month Low],"&gt;=0.05")/Table3[[#This Row],[Count]]</f>
        <v>0.25</v>
      </c>
      <c r="O55" s="1">
        <f>COUNTIFS(Table2[Sub-Sector],Table3[[#This Row],[Sub-Sector]],Table2[% Away From Current Month High],"&lt;=0.05")/Table3[[#This Row],[Count]]</f>
        <v>0.14285714285714285</v>
      </c>
      <c r="P55" s="1">
        <f>COUNTIFS(Table2[Sub-Sector],Table3[[#This Row],[Sub-Sector]],Table2[% Away From 52W High],"&lt;=10")/Table3[[#This Row],[Count]]</f>
        <v>3.5714285714285712E-2</v>
      </c>
      <c r="Q55" s="1">
        <f>COUNTIFS(Table2[Sub-Sector],Table3[[#This Row],[Sub-Sector]],Table2[% Away From 52W Low],"&gt;=10")/Table3[[#This Row],[Count]]</f>
        <v>0.9642857142857143</v>
      </c>
      <c r="R55" s="1">
        <f>COUNTIFS(Table2[Sub-Sector],Table3[[#This Row],[Sub-Sector]],Table2[% Price above 20 EMA],"&gt;=0")/Table3[[#This Row],[Count]]</f>
        <v>0.17857142857142858</v>
      </c>
      <c r="S55" s="1">
        <f>COUNTIFS(Table2[Sub-Sector],Table3[[#This Row],[Sub-Sector]],Table2[% Price above 50 EMA],"&gt;=0")/Table3[[#This Row],[Count]]</f>
        <v>0.10714285714285714</v>
      </c>
      <c r="T55" s="1">
        <f>COUNTIFS(Table2[Sub-Sector],Table3[[#This Row],[Sub-Sector]],Table2[% Price above 200 EMA],"&gt;=0")/Table3[[#This Row],[Count]]</f>
        <v>0.4642857142857143</v>
      </c>
      <c r="U55" s="1">
        <f>COUNTIFS(Table2[Sub-Sector],Table3[[#This Row],[Sub-Sector]],Table2[Rate of Change - Zone],"Positive")/Table3[[#This Row],[Count]]</f>
        <v>0.17857142857142858</v>
      </c>
      <c r="V55" s="1">
        <f>COUNTIFS(Table2[Sub-Sector],Table3[[#This Row],[Sub-Sector]],Table2[Sharpe Ratio],"&gt;=0.10")/Table3[[#This Row],[Count]]</f>
        <v>0.35714285714285715</v>
      </c>
      <c r="W5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329</v>
      </c>
      <c r="X55">
        <f>_xlfn.RANK.AVG(Table3[[#This Row],[Score]],Table3[Score],1)</f>
        <v>34</v>
      </c>
      <c r="Y5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228.5</v>
      </c>
      <c r="Z55">
        <f>_xlfn.RANK.AVG(Table3[[#This Row],[Score 2 ]],Table3[[Score 2 ]],1)</f>
        <v>54</v>
      </c>
    </row>
    <row r="56" spans="1:26" x14ac:dyDescent="0.3">
      <c r="A56" t="s">
        <v>425</v>
      </c>
      <c r="B56">
        <f>COUNTIFS(Table2[Sub-Sector],Table3[[#This Row],[Sub-Sector]])</f>
        <v>4</v>
      </c>
      <c r="C56" s="1">
        <f>COUNTIFS(Table2[Sub-Sector],Table3[[#This Row],[Sub-Sector]],Table2[Uptrend],"Uptrend")/Table3[[#This Row],[Count]]</f>
        <v>0.5</v>
      </c>
      <c r="D56" s="1">
        <f>COUNTIFS(Table2[Sub-Sector],Table3[[#This Row],[Sub-Sector]],Table2[1W Return vs Nifty],"&gt;=5")/Table3[[#This Row],[Count]]</f>
        <v>0</v>
      </c>
      <c r="E56" s="1">
        <f>COUNTIFS(Table2[Sub-Sector],Table3[[#This Row],[Sub-Sector]],Table2[1M Return vs Nifty],"&gt;=5")/Table3[[#This Row],[Count]]</f>
        <v>0.25</v>
      </c>
      <c r="F56" s="1">
        <f>COUNTIFS(Table2[Sub-Sector],Table3[[#This Row],[Sub-Sector]],Table2[6M Return vs Nifty],"&gt;=10")/Table3[[#This Row],[Count]]</f>
        <v>0.5</v>
      </c>
      <c r="G56" s="1">
        <f>COUNTIFS(Table2[Sub-Sector],Table3[[#This Row],[Sub-Sector]],Table2[1Y Return vs Nifty],"&gt;=10")/Table3[[#This Row],[Count]]</f>
        <v>0.25</v>
      </c>
      <c r="H56" s="1">
        <f>COUNTIFS(Table2[Sub-Sector],Table3[[#This Row],[Sub-Sector]],Table2[RSI Exponential â€“ 14D],"&gt;=50")/Table3[[#This Row],[Count]]</f>
        <v>0.5</v>
      </c>
      <c r="I56" s="1">
        <f>COUNTIFS(Table2[Sub-Sector],Table3[[#This Row],[Sub-Sector]],Table2[Relative Volume],"&gt;=1")/Table3[[#This Row],[Count]]</f>
        <v>0</v>
      </c>
      <c r="J56" s="1">
        <f>COUNTIFS(Table2[Sub-Sector],Table3[[#This Row],[Sub-Sector]],Table2[% Away From Day Low],"&gt;=0.05")/Table3[[#This Row],[Count]]</f>
        <v>0</v>
      </c>
      <c r="K56" s="1">
        <f>COUNTIFS(Table2[Sub-Sector],Table3[[#This Row],[Sub-Sector]],Table2[% Away From Day High],"&lt;=0.05")/Table3[[#This Row],[Count]]</f>
        <v>0.75</v>
      </c>
      <c r="L56" s="1">
        <f>COUNTIFS(Table2[Sub-Sector],Table3[[#This Row],[Sub-Sector]],Table2[% Away From Current Week Low],"&gt;=0.05")/Table3[[#This Row],[Count]]</f>
        <v>0.25</v>
      </c>
      <c r="M56" s="1">
        <f>COUNTIFS(Table2[Sub-Sector],Table3[[#This Row],[Sub-Sector]],Table2[% Away From Current Week High],"&lt;=0.05")/Table3[[#This Row],[Count]]</f>
        <v>0.75</v>
      </c>
      <c r="N56" s="1">
        <f>COUNTIFS(Table2[Sub-Sector],Table3[[#This Row],[Sub-Sector]],Table2[% Away From Current Month Low],"&gt;=0.05")/Table3[[#This Row],[Count]]</f>
        <v>0.5</v>
      </c>
      <c r="O56" s="1">
        <f>COUNTIFS(Table2[Sub-Sector],Table3[[#This Row],[Sub-Sector]],Table2[% Away From Current Month High],"&lt;=0.05")/Table3[[#This Row],[Count]]</f>
        <v>0.25</v>
      </c>
      <c r="P56" s="1">
        <f>COUNTIFS(Table2[Sub-Sector],Table3[[#This Row],[Sub-Sector]],Table2[% Away From 52W High],"&lt;=10")/Table3[[#This Row],[Count]]</f>
        <v>0</v>
      </c>
      <c r="Q56" s="1">
        <f>COUNTIFS(Table2[Sub-Sector],Table3[[#This Row],[Sub-Sector]],Table2[% Away From 52W Low],"&gt;=10")/Table3[[#This Row],[Count]]</f>
        <v>0.75</v>
      </c>
      <c r="R56" s="1">
        <f>COUNTIFS(Table2[Sub-Sector],Table3[[#This Row],[Sub-Sector]],Table2[% Price above 20 EMA],"&gt;=0")/Table3[[#This Row],[Count]]</f>
        <v>0.5</v>
      </c>
      <c r="S56" s="1">
        <f>COUNTIFS(Table2[Sub-Sector],Table3[[#This Row],[Sub-Sector]],Table2[% Price above 50 EMA],"&gt;=0")/Table3[[#This Row],[Count]]</f>
        <v>0.5</v>
      </c>
      <c r="T56" s="1">
        <f>COUNTIFS(Table2[Sub-Sector],Table3[[#This Row],[Sub-Sector]],Table2[% Price above 200 EMA],"&gt;=0")/Table3[[#This Row],[Count]]</f>
        <v>0.5</v>
      </c>
      <c r="U56" s="1">
        <f>COUNTIFS(Table2[Sub-Sector],Table3[[#This Row],[Sub-Sector]],Table2[Rate of Change - Zone],"Positive")/Table3[[#This Row],[Count]]</f>
        <v>0.5</v>
      </c>
      <c r="V56" s="1">
        <f>COUNTIFS(Table2[Sub-Sector],Table3[[#This Row],[Sub-Sector]],Table2[Sharpe Ratio],"&gt;=0.10")/Table3[[#This Row],[Count]]</f>
        <v>0.25</v>
      </c>
      <c r="W5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342</v>
      </c>
      <c r="X56">
        <f>_xlfn.RANK.AVG(Table3[[#This Row],[Score]],Table3[Score],1)</f>
        <v>36</v>
      </c>
      <c r="Y5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230</v>
      </c>
      <c r="Z56">
        <f>_xlfn.RANK.AVG(Table3[[#This Row],[Score 2 ]],Table3[[Score 2 ]],1)</f>
        <v>55</v>
      </c>
    </row>
    <row r="57" spans="1:26" x14ac:dyDescent="0.3">
      <c r="A57" t="s">
        <v>255</v>
      </c>
      <c r="B57">
        <f>COUNTIFS(Table2[Sub-Sector],Table3[[#This Row],[Sub-Sector]])</f>
        <v>12</v>
      </c>
      <c r="C57" s="1">
        <f>COUNTIFS(Table2[Sub-Sector],Table3[[#This Row],[Sub-Sector]],Table2[Uptrend],"Uptrend")/Table3[[#This Row],[Count]]</f>
        <v>0.33333333333333331</v>
      </c>
      <c r="D57" s="1">
        <f>COUNTIFS(Table2[Sub-Sector],Table3[[#This Row],[Sub-Sector]],Table2[1W Return vs Nifty],"&gt;=5")/Table3[[#This Row],[Count]]</f>
        <v>0</v>
      </c>
      <c r="E57" s="1">
        <f>COUNTIFS(Table2[Sub-Sector],Table3[[#This Row],[Sub-Sector]],Table2[1M Return vs Nifty],"&gt;=5")/Table3[[#This Row],[Count]]</f>
        <v>8.3333333333333329E-2</v>
      </c>
      <c r="F57" s="1">
        <f>COUNTIFS(Table2[Sub-Sector],Table3[[#This Row],[Sub-Sector]],Table2[6M Return vs Nifty],"&gt;=10")/Table3[[#This Row],[Count]]</f>
        <v>0.33333333333333331</v>
      </c>
      <c r="G57" s="1">
        <f>COUNTIFS(Table2[Sub-Sector],Table3[[#This Row],[Sub-Sector]],Table2[1Y Return vs Nifty],"&gt;=10")/Table3[[#This Row],[Count]]</f>
        <v>0.25</v>
      </c>
      <c r="H57" s="1">
        <f>COUNTIFS(Table2[Sub-Sector],Table3[[#This Row],[Sub-Sector]],Table2[RSI Exponential â€“ 14D],"&gt;=50")/Table3[[#This Row],[Count]]</f>
        <v>0.16666666666666666</v>
      </c>
      <c r="I57" s="1">
        <f>COUNTIFS(Table2[Sub-Sector],Table3[[#This Row],[Sub-Sector]],Table2[Relative Volume],"&gt;=1")/Table3[[#This Row],[Count]]</f>
        <v>0.16666666666666666</v>
      </c>
      <c r="J57" s="1">
        <f>COUNTIFS(Table2[Sub-Sector],Table3[[#This Row],[Sub-Sector]],Table2[% Away From Day Low],"&gt;=0.05")/Table3[[#This Row],[Count]]</f>
        <v>0.25</v>
      </c>
      <c r="K57" s="1">
        <f>COUNTIFS(Table2[Sub-Sector],Table3[[#This Row],[Sub-Sector]],Table2[% Away From Day High],"&lt;=0.05")/Table3[[#This Row],[Count]]</f>
        <v>0.91666666666666663</v>
      </c>
      <c r="L57" s="1">
        <f>COUNTIFS(Table2[Sub-Sector],Table3[[#This Row],[Sub-Sector]],Table2[% Away From Current Week Low],"&gt;=0.05")/Table3[[#This Row],[Count]]</f>
        <v>0.25</v>
      </c>
      <c r="M57" s="1">
        <f>COUNTIFS(Table2[Sub-Sector],Table3[[#This Row],[Sub-Sector]],Table2[% Away From Current Week High],"&lt;=0.05")/Table3[[#This Row],[Count]]</f>
        <v>0.75</v>
      </c>
      <c r="N57" s="1">
        <f>COUNTIFS(Table2[Sub-Sector],Table3[[#This Row],[Sub-Sector]],Table2[% Away From Current Month Low],"&gt;=0.05")/Table3[[#This Row],[Count]]</f>
        <v>0.41666666666666669</v>
      </c>
      <c r="O57" s="1">
        <f>COUNTIFS(Table2[Sub-Sector],Table3[[#This Row],[Sub-Sector]],Table2[% Away From Current Month High],"&lt;=0.05")/Table3[[#This Row],[Count]]</f>
        <v>0.25</v>
      </c>
      <c r="P57" s="1">
        <f>COUNTIFS(Table2[Sub-Sector],Table3[[#This Row],[Sub-Sector]],Table2[% Away From 52W High],"&lt;=10")/Table3[[#This Row],[Count]]</f>
        <v>8.3333333333333329E-2</v>
      </c>
      <c r="Q57" s="1">
        <f>COUNTIFS(Table2[Sub-Sector],Table3[[#This Row],[Sub-Sector]],Table2[% Away From 52W Low],"&gt;=10")/Table3[[#This Row],[Count]]</f>
        <v>0.5</v>
      </c>
      <c r="R57" s="1">
        <f>COUNTIFS(Table2[Sub-Sector],Table3[[#This Row],[Sub-Sector]],Table2[% Price above 20 EMA],"&gt;=0")/Table3[[#This Row],[Count]]</f>
        <v>0.16666666666666666</v>
      </c>
      <c r="S57" s="1">
        <f>COUNTIFS(Table2[Sub-Sector],Table3[[#This Row],[Sub-Sector]],Table2[% Price above 50 EMA],"&gt;=0")/Table3[[#This Row],[Count]]</f>
        <v>0.16666666666666666</v>
      </c>
      <c r="T57" s="1">
        <f>COUNTIFS(Table2[Sub-Sector],Table3[[#This Row],[Sub-Sector]],Table2[% Price above 200 EMA],"&gt;=0")/Table3[[#This Row],[Count]]</f>
        <v>0.41666666666666669</v>
      </c>
      <c r="U57" s="1">
        <f>COUNTIFS(Table2[Sub-Sector],Table3[[#This Row],[Sub-Sector]],Table2[Rate of Change - Zone],"Positive")/Table3[[#This Row],[Count]]</f>
        <v>0.25</v>
      </c>
      <c r="V57" s="1">
        <f>COUNTIFS(Table2[Sub-Sector],Table3[[#This Row],[Sub-Sector]],Table2[Sharpe Ratio],"&gt;=0.10")/Table3[[#This Row],[Count]]</f>
        <v>0.25</v>
      </c>
      <c r="W5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385</v>
      </c>
      <c r="X57">
        <f>_xlfn.RANK.AVG(Table3[[#This Row],[Score]],Table3[Score],1)</f>
        <v>47</v>
      </c>
      <c r="Y5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236</v>
      </c>
      <c r="Z57">
        <f>_xlfn.RANK.AVG(Table3[[#This Row],[Score 2 ]],Table3[[Score 2 ]],1)</f>
        <v>56</v>
      </c>
    </row>
    <row r="58" spans="1:26" x14ac:dyDescent="0.3">
      <c r="A58" t="s">
        <v>48</v>
      </c>
      <c r="B58">
        <f>COUNTIFS(Table2[Sub-Sector],Table3[[#This Row],[Sub-Sector]])</f>
        <v>26</v>
      </c>
      <c r="C58" s="1">
        <f>COUNTIFS(Table2[Sub-Sector],Table3[[#This Row],[Sub-Sector]],Table2[Uptrend],"Uptrend")/Table3[[#This Row],[Count]]</f>
        <v>7.6923076923076927E-2</v>
      </c>
      <c r="D58" s="1">
        <f>COUNTIFS(Table2[Sub-Sector],Table3[[#This Row],[Sub-Sector]],Table2[1W Return vs Nifty],"&gt;=5")/Table3[[#This Row],[Count]]</f>
        <v>7.6923076923076927E-2</v>
      </c>
      <c r="E58" s="1">
        <f>COUNTIFS(Table2[Sub-Sector],Table3[[#This Row],[Sub-Sector]],Table2[1M Return vs Nifty],"&gt;=5")/Table3[[#This Row],[Count]]</f>
        <v>7.6923076923076927E-2</v>
      </c>
      <c r="F58" s="1">
        <f>COUNTIFS(Table2[Sub-Sector],Table3[[#This Row],[Sub-Sector]],Table2[6M Return vs Nifty],"&gt;=10")/Table3[[#This Row],[Count]]</f>
        <v>0.34615384615384615</v>
      </c>
      <c r="G58" s="1">
        <f>COUNTIFS(Table2[Sub-Sector],Table3[[#This Row],[Sub-Sector]],Table2[1Y Return vs Nifty],"&gt;=10")/Table3[[#This Row],[Count]]</f>
        <v>0.42307692307692307</v>
      </c>
      <c r="H58" s="1">
        <f>COUNTIFS(Table2[Sub-Sector],Table3[[#This Row],[Sub-Sector]],Table2[RSI Exponential â€“ 14D],"&gt;=50")/Table3[[#This Row],[Count]]</f>
        <v>0.23076923076923078</v>
      </c>
      <c r="I58" s="1">
        <f>COUNTIFS(Table2[Sub-Sector],Table3[[#This Row],[Sub-Sector]],Table2[Relative Volume],"&gt;=1")/Table3[[#This Row],[Count]]</f>
        <v>0.15384615384615385</v>
      </c>
      <c r="J58" s="1">
        <f>COUNTIFS(Table2[Sub-Sector],Table3[[#This Row],[Sub-Sector]],Table2[% Away From Day Low],"&gt;=0.05")/Table3[[#This Row],[Count]]</f>
        <v>3.8461538461538464E-2</v>
      </c>
      <c r="K58" s="1">
        <f>COUNTIFS(Table2[Sub-Sector],Table3[[#This Row],[Sub-Sector]],Table2[% Away From Day High],"&lt;=0.05")/Table3[[#This Row],[Count]]</f>
        <v>0.96153846153846156</v>
      </c>
      <c r="L58" s="1">
        <f>COUNTIFS(Table2[Sub-Sector],Table3[[#This Row],[Sub-Sector]],Table2[% Away From Current Week Low],"&gt;=0.05")/Table3[[#This Row],[Count]]</f>
        <v>0.11538461538461539</v>
      </c>
      <c r="M58" s="1">
        <f>COUNTIFS(Table2[Sub-Sector],Table3[[#This Row],[Sub-Sector]],Table2[% Away From Current Week High],"&lt;=0.05")/Table3[[#This Row],[Count]]</f>
        <v>0.92307692307692313</v>
      </c>
      <c r="N58" s="1">
        <f>COUNTIFS(Table2[Sub-Sector],Table3[[#This Row],[Sub-Sector]],Table2[% Away From Current Month Low],"&gt;=0.05")/Table3[[#This Row],[Count]]</f>
        <v>0.30769230769230771</v>
      </c>
      <c r="O58" s="1">
        <f>COUNTIFS(Table2[Sub-Sector],Table3[[#This Row],[Sub-Sector]],Table2[% Away From Current Month High],"&lt;=0.05")/Table3[[#This Row],[Count]]</f>
        <v>0.11538461538461539</v>
      </c>
      <c r="P58" s="1">
        <f>COUNTIFS(Table2[Sub-Sector],Table3[[#This Row],[Sub-Sector]],Table2[% Away From 52W High],"&lt;=10")/Table3[[#This Row],[Count]]</f>
        <v>3.8461538461538464E-2</v>
      </c>
      <c r="Q58" s="1">
        <f>COUNTIFS(Table2[Sub-Sector],Table3[[#This Row],[Sub-Sector]],Table2[% Away From 52W Low],"&gt;=10")/Table3[[#This Row],[Count]]</f>
        <v>0.96153846153846156</v>
      </c>
      <c r="R58" s="1">
        <f>COUNTIFS(Table2[Sub-Sector],Table3[[#This Row],[Sub-Sector]],Table2[% Price above 20 EMA],"&gt;=0")/Table3[[#This Row],[Count]]</f>
        <v>0.15384615384615385</v>
      </c>
      <c r="S58" s="1">
        <f>COUNTIFS(Table2[Sub-Sector],Table3[[#This Row],[Sub-Sector]],Table2[% Price above 50 EMA],"&gt;=0")/Table3[[#This Row],[Count]]</f>
        <v>7.6923076923076927E-2</v>
      </c>
      <c r="T58" s="1">
        <f>COUNTIFS(Table2[Sub-Sector],Table3[[#This Row],[Sub-Sector]],Table2[% Price above 200 EMA],"&gt;=0")/Table3[[#This Row],[Count]]</f>
        <v>0.34615384615384615</v>
      </c>
      <c r="U58" s="1">
        <f>COUNTIFS(Table2[Sub-Sector],Table3[[#This Row],[Sub-Sector]],Table2[Rate of Change - Zone],"Positive")/Table3[[#This Row],[Count]]</f>
        <v>0.15384615384615385</v>
      </c>
      <c r="V58" s="1">
        <f>COUNTIFS(Table2[Sub-Sector],Table3[[#This Row],[Sub-Sector]],Table2[Sharpe Ratio],"&gt;=0.10")/Table3[[#This Row],[Count]]</f>
        <v>0.46153846153846156</v>
      </c>
      <c r="W5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354.5</v>
      </c>
      <c r="X58">
        <f>_xlfn.RANK.AVG(Table3[[#This Row],[Score]],Table3[Score],1)</f>
        <v>37</v>
      </c>
      <c r="Y5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236.5</v>
      </c>
      <c r="Z58">
        <f>_xlfn.RANK.AVG(Table3[[#This Row],[Score 2 ]],Table3[[Score 2 ]],1)</f>
        <v>57</v>
      </c>
    </row>
    <row r="59" spans="1:26" x14ac:dyDescent="0.3">
      <c r="A59" t="s">
        <v>967</v>
      </c>
      <c r="B59">
        <f>COUNTIFS(Table2[Sub-Sector],Table3[[#This Row],[Sub-Sector]])</f>
        <v>5</v>
      </c>
      <c r="C59" s="1">
        <f>COUNTIFS(Table2[Sub-Sector],Table3[[#This Row],[Sub-Sector]],Table2[Uptrend],"Uptrend")/Table3[[#This Row],[Count]]</f>
        <v>0</v>
      </c>
      <c r="D59" s="1">
        <f>COUNTIFS(Table2[Sub-Sector],Table3[[#This Row],[Sub-Sector]],Table2[1W Return vs Nifty],"&gt;=5")/Table3[[#This Row],[Count]]</f>
        <v>0</v>
      </c>
      <c r="E59" s="1">
        <f>COUNTIFS(Table2[Sub-Sector],Table3[[#This Row],[Sub-Sector]],Table2[1M Return vs Nifty],"&gt;=5")/Table3[[#This Row],[Count]]</f>
        <v>0</v>
      </c>
      <c r="F59" s="1">
        <f>COUNTIFS(Table2[Sub-Sector],Table3[[#This Row],[Sub-Sector]],Table2[6M Return vs Nifty],"&gt;=10")/Table3[[#This Row],[Count]]</f>
        <v>0.4</v>
      </c>
      <c r="G59" s="1">
        <f>COUNTIFS(Table2[Sub-Sector],Table3[[#This Row],[Sub-Sector]],Table2[1Y Return vs Nifty],"&gt;=10")/Table3[[#This Row],[Count]]</f>
        <v>0.2</v>
      </c>
      <c r="H59" s="1">
        <f>COUNTIFS(Table2[Sub-Sector],Table3[[#This Row],[Sub-Sector]],Table2[RSI Exponential â€“ 14D],"&gt;=50")/Table3[[#This Row],[Count]]</f>
        <v>0.2</v>
      </c>
      <c r="I59" s="1">
        <f>COUNTIFS(Table2[Sub-Sector],Table3[[#This Row],[Sub-Sector]],Table2[Relative Volume],"&gt;=1")/Table3[[#This Row],[Count]]</f>
        <v>0.2</v>
      </c>
      <c r="J59" s="1">
        <f>COUNTIFS(Table2[Sub-Sector],Table3[[#This Row],[Sub-Sector]],Table2[% Away From Day Low],"&gt;=0.05")/Table3[[#This Row],[Count]]</f>
        <v>0.2</v>
      </c>
      <c r="K59" s="1">
        <f>COUNTIFS(Table2[Sub-Sector],Table3[[#This Row],[Sub-Sector]],Table2[% Away From Day High],"&lt;=0.05")/Table3[[#This Row],[Count]]</f>
        <v>1</v>
      </c>
      <c r="L59" s="1">
        <f>COUNTIFS(Table2[Sub-Sector],Table3[[#This Row],[Sub-Sector]],Table2[% Away From Current Week Low],"&gt;=0.05")/Table3[[#This Row],[Count]]</f>
        <v>0.2</v>
      </c>
      <c r="M59" s="1">
        <f>COUNTIFS(Table2[Sub-Sector],Table3[[#This Row],[Sub-Sector]],Table2[% Away From Current Week High],"&lt;=0.05")/Table3[[#This Row],[Count]]</f>
        <v>1</v>
      </c>
      <c r="N59" s="1">
        <f>COUNTIFS(Table2[Sub-Sector],Table3[[#This Row],[Sub-Sector]],Table2[% Away From Current Month Low],"&gt;=0.05")/Table3[[#This Row],[Count]]</f>
        <v>0.2</v>
      </c>
      <c r="O59" s="1">
        <f>COUNTIFS(Table2[Sub-Sector],Table3[[#This Row],[Sub-Sector]],Table2[% Away From Current Month High],"&lt;=0.05")/Table3[[#This Row],[Count]]</f>
        <v>0.2</v>
      </c>
      <c r="P59" s="1">
        <f>COUNTIFS(Table2[Sub-Sector],Table3[[#This Row],[Sub-Sector]],Table2[% Away From 52W High],"&lt;=10")/Table3[[#This Row],[Count]]</f>
        <v>0.2</v>
      </c>
      <c r="Q59" s="1">
        <f>COUNTIFS(Table2[Sub-Sector],Table3[[#This Row],[Sub-Sector]],Table2[% Away From 52W Low],"&gt;=10")/Table3[[#This Row],[Count]]</f>
        <v>0.8</v>
      </c>
      <c r="R59" s="1">
        <f>COUNTIFS(Table2[Sub-Sector],Table3[[#This Row],[Sub-Sector]],Table2[% Price above 20 EMA],"&gt;=0")/Table3[[#This Row],[Count]]</f>
        <v>0.2</v>
      </c>
      <c r="S59" s="1">
        <f>COUNTIFS(Table2[Sub-Sector],Table3[[#This Row],[Sub-Sector]],Table2[% Price above 50 EMA],"&gt;=0")/Table3[[#This Row],[Count]]</f>
        <v>0.2</v>
      </c>
      <c r="T59" s="1">
        <f>COUNTIFS(Table2[Sub-Sector],Table3[[#This Row],[Sub-Sector]],Table2[% Price above 200 EMA],"&gt;=0")/Table3[[#This Row],[Count]]</f>
        <v>0.4</v>
      </c>
      <c r="U59" s="1">
        <f>COUNTIFS(Table2[Sub-Sector],Table3[[#This Row],[Sub-Sector]],Table2[Rate of Change - Zone],"Positive")/Table3[[#This Row],[Count]]</f>
        <v>0.2</v>
      </c>
      <c r="V59" s="1">
        <f>COUNTIFS(Table2[Sub-Sector],Table3[[#This Row],[Sub-Sector]],Table2[Sharpe Ratio],"&gt;=0.10")/Table3[[#This Row],[Count]]</f>
        <v>0</v>
      </c>
      <c r="W5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492</v>
      </c>
      <c r="X59">
        <f>_xlfn.RANK.AVG(Table3[[#This Row],[Score]],Table3[Score],1)</f>
        <v>72</v>
      </c>
      <c r="Y5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240.5</v>
      </c>
      <c r="Z59">
        <f>_xlfn.RANK.AVG(Table3[[#This Row],[Score 2 ]],Table3[[Score 2 ]],1)</f>
        <v>58</v>
      </c>
    </row>
    <row r="60" spans="1:26" x14ac:dyDescent="0.3">
      <c r="A60" t="s">
        <v>962</v>
      </c>
      <c r="B60">
        <f>COUNTIFS(Table2[Sub-Sector],Table3[[#This Row],[Sub-Sector]])</f>
        <v>2</v>
      </c>
      <c r="C60" s="1">
        <f>COUNTIFS(Table2[Sub-Sector],Table3[[#This Row],[Sub-Sector]],Table2[Uptrend],"Uptrend")/Table3[[#This Row],[Count]]</f>
        <v>0</v>
      </c>
      <c r="D60" s="1">
        <f>COUNTIFS(Table2[Sub-Sector],Table3[[#This Row],[Sub-Sector]],Table2[1W Return vs Nifty],"&gt;=5")/Table3[[#This Row],[Count]]</f>
        <v>0</v>
      </c>
      <c r="E60" s="1">
        <f>COUNTIFS(Table2[Sub-Sector],Table3[[#This Row],[Sub-Sector]],Table2[1M Return vs Nifty],"&gt;=5")/Table3[[#This Row],[Count]]</f>
        <v>0</v>
      </c>
      <c r="F60" s="1">
        <f>COUNTIFS(Table2[Sub-Sector],Table3[[#This Row],[Sub-Sector]],Table2[6M Return vs Nifty],"&gt;=10")/Table3[[#This Row],[Count]]</f>
        <v>0.5</v>
      </c>
      <c r="G60" s="1">
        <f>COUNTIFS(Table2[Sub-Sector],Table3[[#This Row],[Sub-Sector]],Table2[1Y Return vs Nifty],"&gt;=10")/Table3[[#This Row],[Count]]</f>
        <v>1</v>
      </c>
      <c r="H60" s="1">
        <f>COUNTIFS(Table2[Sub-Sector],Table3[[#This Row],[Sub-Sector]],Table2[RSI Exponential â€“ 14D],"&gt;=50")/Table3[[#This Row],[Count]]</f>
        <v>0</v>
      </c>
      <c r="I60" s="1">
        <f>COUNTIFS(Table2[Sub-Sector],Table3[[#This Row],[Sub-Sector]],Table2[Relative Volume],"&gt;=1")/Table3[[#This Row],[Count]]</f>
        <v>0</v>
      </c>
      <c r="J60" s="1">
        <f>COUNTIFS(Table2[Sub-Sector],Table3[[#This Row],[Sub-Sector]],Table2[% Away From Day Low],"&gt;=0.05")/Table3[[#This Row],[Count]]</f>
        <v>0</v>
      </c>
      <c r="K60" s="1">
        <f>COUNTIFS(Table2[Sub-Sector],Table3[[#This Row],[Sub-Sector]],Table2[% Away From Day High],"&lt;=0.05")/Table3[[#This Row],[Count]]</f>
        <v>1</v>
      </c>
      <c r="L60" s="1">
        <f>COUNTIFS(Table2[Sub-Sector],Table3[[#This Row],[Sub-Sector]],Table2[% Away From Current Week Low],"&gt;=0.05")/Table3[[#This Row],[Count]]</f>
        <v>0</v>
      </c>
      <c r="M60" s="1">
        <f>COUNTIFS(Table2[Sub-Sector],Table3[[#This Row],[Sub-Sector]],Table2[% Away From Current Week High],"&lt;=0.05")/Table3[[#This Row],[Count]]</f>
        <v>1</v>
      </c>
      <c r="N60" s="1">
        <f>COUNTIFS(Table2[Sub-Sector],Table3[[#This Row],[Sub-Sector]],Table2[% Away From Current Month Low],"&gt;=0.05")/Table3[[#This Row],[Count]]</f>
        <v>0.5</v>
      </c>
      <c r="O60" s="1">
        <f>COUNTIFS(Table2[Sub-Sector],Table3[[#This Row],[Sub-Sector]],Table2[% Away From Current Month High],"&lt;=0.05")/Table3[[#This Row],[Count]]</f>
        <v>0</v>
      </c>
      <c r="P60" s="1">
        <f>COUNTIFS(Table2[Sub-Sector],Table3[[#This Row],[Sub-Sector]],Table2[% Away From 52W High],"&lt;=10")/Table3[[#This Row],[Count]]</f>
        <v>0</v>
      </c>
      <c r="Q60" s="1">
        <f>COUNTIFS(Table2[Sub-Sector],Table3[[#This Row],[Sub-Sector]],Table2[% Away From 52W Low],"&gt;=10")/Table3[[#This Row],[Count]]</f>
        <v>1</v>
      </c>
      <c r="R60" s="1">
        <f>COUNTIFS(Table2[Sub-Sector],Table3[[#This Row],[Sub-Sector]],Table2[% Price above 20 EMA],"&gt;=0")/Table3[[#This Row],[Count]]</f>
        <v>0</v>
      </c>
      <c r="S60" s="1">
        <f>COUNTIFS(Table2[Sub-Sector],Table3[[#This Row],[Sub-Sector]],Table2[% Price above 50 EMA],"&gt;=0")/Table3[[#This Row],[Count]]</f>
        <v>0</v>
      </c>
      <c r="T60" s="1">
        <f>COUNTIFS(Table2[Sub-Sector],Table3[[#This Row],[Sub-Sector]],Table2[% Price above 200 EMA],"&gt;=0")/Table3[[#This Row],[Count]]</f>
        <v>0.5</v>
      </c>
      <c r="U60" s="1">
        <f>COUNTIFS(Table2[Sub-Sector],Table3[[#This Row],[Sub-Sector]],Table2[Rate of Change - Zone],"Positive")/Table3[[#This Row],[Count]]</f>
        <v>0</v>
      </c>
      <c r="V60" s="1">
        <f>COUNTIFS(Table2[Sub-Sector],Table3[[#This Row],[Sub-Sector]],Table2[Sharpe Ratio],"&gt;=0.10")/Table3[[#This Row],[Count]]</f>
        <v>0.5</v>
      </c>
      <c r="W6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494</v>
      </c>
      <c r="X60">
        <f>_xlfn.RANK.AVG(Table3[[#This Row],[Score]],Table3[Score],1)</f>
        <v>73</v>
      </c>
      <c r="Y6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242.5</v>
      </c>
      <c r="Z60">
        <f>_xlfn.RANK.AVG(Table3[[#This Row],[Score 2 ]],Table3[[Score 2 ]],1)</f>
        <v>59</v>
      </c>
    </row>
    <row r="61" spans="1:26" x14ac:dyDescent="0.3">
      <c r="A61" t="s">
        <v>1604</v>
      </c>
      <c r="B61">
        <f>COUNTIFS(Table2[Sub-Sector],Table3[[#This Row],[Sub-Sector]])</f>
        <v>2</v>
      </c>
      <c r="C61" s="1">
        <f>COUNTIFS(Table2[Sub-Sector],Table3[[#This Row],[Sub-Sector]],Table2[Uptrend],"Uptrend")/Table3[[#This Row],[Count]]</f>
        <v>0.5</v>
      </c>
      <c r="D61" s="1">
        <f>COUNTIFS(Table2[Sub-Sector],Table3[[#This Row],[Sub-Sector]],Table2[1W Return vs Nifty],"&gt;=5")/Table3[[#This Row],[Count]]</f>
        <v>0</v>
      </c>
      <c r="E61" s="1">
        <f>COUNTIFS(Table2[Sub-Sector],Table3[[#This Row],[Sub-Sector]],Table2[1M Return vs Nifty],"&gt;=5")/Table3[[#This Row],[Count]]</f>
        <v>0</v>
      </c>
      <c r="F61" s="1">
        <f>COUNTIFS(Table2[Sub-Sector],Table3[[#This Row],[Sub-Sector]],Table2[6M Return vs Nifty],"&gt;=10")/Table3[[#This Row],[Count]]</f>
        <v>0.5</v>
      </c>
      <c r="G61" s="1">
        <f>COUNTIFS(Table2[Sub-Sector],Table3[[#This Row],[Sub-Sector]],Table2[1Y Return vs Nifty],"&gt;=10")/Table3[[#This Row],[Count]]</f>
        <v>0</v>
      </c>
      <c r="H61" s="1">
        <f>COUNTIFS(Table2[Sub-Sector],Table3[[#This Row],[Sub-Sector]],Table2[RSI Exponential â€“ 14D],"&gt;=50")/Table3[[#This Row],[Count]]</f>
        <v>0</v>
      </c>
      <c r="I61" s="1">
        <f>COUNTIFS(Table2[Sub-Sector],Table3[[#This Row],[Sub-Sector]],Table2[Relative Volume],"&gt;=1")/Table3[[#This Row],[Count]]</f>
        <v>1</v>
      </c>
      <c r="J61" s="1">
        <f>COUNTIFS(Table2[Sub-Sector],Table3[[#This Row],[Sub-Sector]],Table2[% Away From Day Low],"&gt;=0.05")/Table3[[#This Row],[Count]]</f>
        <v>0</v>
      </c>
      <c r="K61" s="1">
        <f>COUNTIFS(Table2[Sub-Sector],Table3[[#This Row],[Sub-Sector]],Table2[% Away From Day High],"&lt;=0.05")/Table3[[#This Row],[Count]]</f>
        <v>1</v>
      </c>
      <c r="L61" s="1">
        <f>COUNTIFS(Table2[Sub-Sector],Table3[[#This Row],[Sub-Sector]],Table2[% Away From Current Week Low],"&gt;=0.05")/Table3[[#This Row],[Count]]</f>
        <v>0</v>
      </c>
      <c r="M61" s="1">
        <f>COUNTIFS(Table2[Sub-Sector],Table3[[#This Row],[Sub-Sector]],Table2[% Away From Current Week High],"&lt;=0.05")/Table3[[#This Row],[Count]]</f>
        <v>1</v>
      </c>
      <c r="N61" s="1">
        <f>COUNTIFS(Table2[Sub-Sector],Table3[[#This Row],[Sub-Sector]],Table2[% Away From Current Month Low],"&gt;=0.05")/Table3[[#This Row],[Count]]</f>
        <v>0</v>
      </c>
      <c r="O61" s="1">
        <f>COUNTIFS(Table2[Sub-Sector],Table3[[#This Row],[Sub-Sector]],Table2[% Away From Current Month High],"&lt;=0.05")/Table3[[#This Row],[Count]]</f>
        <v>0</v>
      </c>
      <c r="P61" s="1">
        <f>COUNTIFS(Table2[Sub-Sector],Table3[[#This Row],[Sub-Sector]],Table2[% Away From 52W High],"&lt;=10")/Table3[[#This Row],[Count]]</f>
        <v>0</v>
      </c>
      <c r="Q61" s="1">
        <f>COUNTIFS(Table2[Sub-Sector],Table3[[#This Row],[Sub-Sector]],Table2[% Away From 52W Low],"&gt;=10")/Table3[[#This Row],[Count]]</f>
        <v>0.5</v>
      </c>
      <c r="R61" s="1">
        <f>COUNTIFS(Table2[Sub-Sector],Table3[[#This Row],[Sub-Sector]],Table2[% Price above 20 EMA],"&gt;=0")/Table3[[#This Row],[Count]]</f>
        <v>0</v>
      </c>
      <c r="S61" s="1">
        <f>COUNTIFS(Table2[Sub-Sector],Table3[[#This Row],[Sub-Sector]],Table2[% Price above 50 EMA],"&gt;=0")/Table3[[#This Row],[Count]]</f>
        <v>0</v>
      </c>
      <c r="T61" s="1">
        <f>COUNTIFS(Table2[Sub-Sector],Table3[[#This Row],[Sub-Sector]],Table2[% Price above 200 EMA],"&gt;=0")/Table3[[#This Row],[Count]]</f>
        <v>0.5</v>
      </c>
      <c r="U61" s="1">
        <f>COUNTIFS(Table2[Sub-Sector],Table3[[#This Row],[Sub-Sector]],Table2[Rate of Change - Zone],"Positive")/Table3[[#This Row],[Count]]</f>
        <v>0</v>
      </c>
      <c r="V61" s="1">
        <f>COUNTIFS(Table2[Sub-Sector],Table3[[#This Row],[Sub-Sector]],Table2[Sharpe Ratio],"&gt;=0.10")/Table3[[#This Row],[Count]]</f>
        <v>0</v>
      </c>
      <c r="W6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422</v>
      </c>
      <c r="X61">
        <f>_xlfn.RANK.AVG(Table3[[#This Row],[Score]],Table3[Score],1)</f>
        <v>54</v>
      </c>
      <c r="Y6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243.5</v>
      </c>
      <c r="Z61">
        <f>_xlfn.RANK.AVG(Table3[[#This Row],[Score 2 ]],Table3[[Score 2 ]],1)</f>
        <v>60</v>
      </c>
    </row>
    <row r="62" spans="1:26" x14ac:dyDescent="0.3">
      <c r="A62" t="s">
        <v>123</v>
      </c>
      <c r="B62">
        <f>COUNTIFS(Table2[Sub-Sector],Table3[[#This Row],[Sub-Sector]])</f>
        <v>9</v>
      </c>
      <c r="C62" s="1">
        <f>COUNTIFS(Table2[Sub-Sector],Table3[[#This Row],[Sub-Sector]],Table2[Uptrend],"Uptrend")/Table3[[#This Row],[Count]]</f>
        <v>0</v>
      </c>
      <c r="D62" s="1">
        <f>COUNTIFS(Table2[Sub-Sector],Table3[[#This Row],[Sub-Sector]],Table2[1W Return vs Nifty],"&gt;=5")/Table3[[#This Row],[Count]]</f>
        <v>0</v>
      </c>
      <c r="E62" s="1">
        <f>COUNTIFS(Table2[Sub-Sector],Table3[[#This Row],[Sub-Sector]],Table2[1M Return vs Nifty],"&gt;=5")/Table3[[#This Row],[Count]]</f>
        <v>0</v>
      </c>
      <c r="F62" s="1">
        <f>COUNTIFS(Table2[Sub-Sector],Table3[[#This Row],[Sub-Sector]],Table2[6M Return vs Nifty],"&gt;=10")/Table3[[#This Row],[Count]]</f>
        <v>0.44444444444444442</v>
      </c>
      <c r="G62" s="1">
        <f>COUNTIFS(Table2[Sub-Sector],Table3[[#This Row],[Sub-Sector]],Table2[1Y Return vs Nifty],"&gt;=10")/Table3[[#This Row],[Count]]</f>
        <v>0.33333333333333331</v>
      </c>
      <c r="H62" s="1">
        <f>COUNTIFS(Table2[Sub-Sector],Table3[[#This Row],[Sub-Sector]],Table2[RSI Exponential â€“ 14D],"&gt;=50")/Table3[[#This Row],[Count]]</f>
        <v>0.1111111111111111</v>
      </c>
      <c r="I62" s="1">
        <f>COUNTIFS(Table2[Sub-Sector],Table3[[#This Row],[Sub-Sector]],Table2[Relative Volume],"&gt;=1")/Table3[[#This Row],[Count]]</f>
        <v>0.33333333333333331</v>
      </c>
      <c r="J62" s="1">
        <f>COUNTIFS(Table2[Sub-Sector],Table3[[#This Row],[Sub-Sector]],Table2[% Away From Day Low],"&gt;=0.05")/Table3[[#This Row],[Count]]</f>
        <v>0</v>
      </c>
      <c r="K62" s="1">
        <f>COUNTIFS(Table2[Sub-Sector],Table3[[#This Row],[Sub-Sector]],Table2[% Away From Day High],"&lt;=0.05")/Table3[[#This Row],[Count]]</f>
        <v>1</v>
      </c>
      <c r="L62" s="1">
        <f>COUNTIFS(Table2[Sub-Sector],Table3[[#This Row],[Sub-Sector]],Table2[% Away From Current Week Low],"&gt;=0.05")/Table3[[#This Row],[Count]]</f>
        <v>0</v>
      </c>
      <c r="M62" s="1">
        <f>COUNTIFS(Table2[Sub-Sector],Table3[[#This Row],[Sub-Sector]],Table2[% Away From Current Week High],"&lt;=0.05")/Table3[[#This Row],[Count]]</f>
        <v>0.88888888888888884</v>
      </c>
      <c r="N62" s="1">
        <f>COUNTIFS(Table2[Sub-Sector],Table3[[#This Row],[Sub-Sector]],Table2[% Away From Current Month Low],"&gt;=0.05")/Table3[[#This Row],[Count]]</f>
        <v>0.22222222222222221</v>
      </c>
      <c r="O62" s="1">
        <f>COUNTIFS(Table2[Sub-Sector],Table3[[#This Row],[Sub-Sector]],Table2[% Away From Current Month High],"&lt;=0.05")/Table3[[#This Row],[Count]]</f>
        <v>0.22222222222222221</v>
      </c>
      <c r="P62" s="1">
        <f>COUNTIFS(Table2[Sub-Sector],Table3[[#This Row],[Sub-Sector]],Table2[% Away From 52W High],"&lt;=10")/Table3[[#This Row],[Count]]</f>
        <v>0</v>
      </c>
      <c r="Q62" s="1">
        <f>COUNTIFS(Table2[Sub-Sector],Table3[[#This Row],[Sub-Sector]],Table2[% Away From 52W Low],"&gt;=10")/Table3[[#This Row],[Count]]</f>
        <v>0.77777777777777779</v>
      </c>
      <c r="R62" s="1">
        <f>COUNTIFS(Table2[Sub-Sector],Table3[[#This Row],[Sub-Sector]],Table2[% Price above 20 EMA],"&gt;=0")/Table3[[#This Row],[Count]]</f>
        <v>0.1111111111111111</v>
      </c>
      <c r="S62" s="1">
        <f>COUNTIFS(Table2[Sub-Sector],Table3[[#This Row],[Sub-Sector]],Table2[% Price above 50 EMA],"&gt;=0")/Table3[[#This Row],[Count]]</f>
        <v>0</v>
      </c>
      <c r="T62" s="1">
        <f>COUNTIFS(Table2[Sub-Sector],Table3[[#This Row],[Sub-Sector]],Table2[% Price above 200 EMA],"&gt;=0")/Table3[[#This Row],[Count]]</f>
        <v>0.44444444444444442</v>
      </c>
      <c r="U62" s="1">
        <f>COUNTIFS(Table2[Sub-Sector],Table3[[#This Row],[Sub-Sector]],Table2[Rate of Change - Zone],"Positive")/Table3[[#This Row],[Count]]</f>
        <v>0</v>
      </c>
      <c r="V62" s="1">
        <f>COUNTIFS(Table2[Sub-Sector],Table3[[#This Row],[Sub-Sector]],Table2[Sharpe Ratio],"&gt;=0.10")/Table3[[#This Row],[Count]]</f>
        <v>0.22222222222222221</v>
      </c>
      <c r="W6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500.5</v>
      </c>
      <c r="X62">
        <f>_xlfn.RANK.AVG(Table3[[#This Row],[Score]],Table3[Score],1)</f>
        <v>74</v>
      </c>
      <c r="Y6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249</v>
      </c>
      <c r="Z62">
        <f>_xlfn.RANK.AVG(Table3[[#This Row],[Score 2 ]],Table3[[Score 2 ]],1)</f>
        <v>61</v>
      </c>
    </row>
    <row r="63" spans="1:26" x14ac:dyDescent="0.3">
      <c r="A63" t="s">
        <v>796</v>
      </c>
      <c r="B63">
        <f>COUNTIFS(Table2[Sub-Sector],Table3[[#This Row],[Sub-Sector]])</f>
        <v>5</v>
      </c>
      <c r="C63" s="1">
        <f>COUNTIFS(Table2[Sub-Sector],Table3[[#This Row],[Sub-Sector]],Table2[Uptrend],"Uptrend")/Table3[[#This Row],[Count]]</f>
        <v>0</v>
      </c>
      <c r="D63" s="1">
        <f>COUNTIFS(Table2[Sub-Sector],Table3[[#This Row],[Sub-Sector]],Table2[1W Return vs Nifty],"&gt;=5")/Table3[[#This Row],[Count]]</f>
        <v>0</v>
      </c>
      <c r="E63" s="1">
        <f>COUNTIFS(Table2[Sub-Sector],Table3[[#This Row],[Sub-Sector]],Table2[1M Return vs Nifty],"&gt;=5")/Table3[[#This Row],[Count]]</f>
        <v>0</v>
      </c>
      <c r="F63" s="1">
        <f>COUNTIFS(Table2[Sub-Sector],Table3[[#This Row],[Sub-Sector]],Table2[6M Return vs Nifty],"&gt;=10")/Table3[[#This Row],[Count]]</f>
        <v>0.2</v>
      </c>
      <c r="G63" s="1">
        <f>COUNTIFS(Table2[Sub-Sector],Table3[[#This Row],[Sub-Sector]],Table2[1Y Return vs Nifty],"&gt;=10")/Table3[[#This Row],[Count]]</f>
        <v>0.4</v>
      </c>
      <c r="H63" s="1">
        <f>COUNTIFS(Table2[Sub-Sector],Table3[[#This Row],[Sub-Sector]],Table2[RSI Exponential â€“ 14D],"&gt;=50")/Table3[[#This Row],[Count]]</f>
        <v>0.2</v>
      </c>
      <c r="I63" s="1">
        <f>COUNTIFS(Table2[Sub-Sector],Table3[[#This Row],[Sub-Sector]],Table2[Relative Volume],"&gt;=1")/Table3[[#This Row],[Count]]</f>
        <v>0.2</v>
      </c>
      <c r="J63" s="1">
        <f>COUNTIFS(Table2[Sub-Sector],Table3[[#This Row],[Sub-Sector]],Table2[% Away From Day Low],"&gt;=0.05")/Table3[[#This Row],[Count]]</f>
        <v>0</v>
      </c>
      <c r="K63" s="1">
        <f>COUNTIFS(Table2[Sub-Sector],Table3[[#This Row],[Sub-Sector]],Table2[% Away From Day High],"&lt;=0.05")/Table3[[#This Row],[Count]]</f>
        <v>1</v>
      </c>
      <c r="L63" s="1">
        <f>COUNTIFS(Table2[Sub-Sector],Table3[[#This Row],[Sub-Sector]],Table2[% Away From Current Week Low],"&gt;=0.05")/Table3[[#This Row],[Count]]</f>
        <v>0</v>
      </c>
      <c r="M63" s="1">
        <f>COUNTIFS(Table2[Sub-Sector],Table3[[#This Row],[Sub-Sector]],Table2[% Away From Current Week High],"&lt;=0.05")/Table3[[#This Row],[Count]]</f>
        <v>1</v>
      </c>
      <c r="N63" s="1">
        <f>COUNTIFS(Table2[Sub-Sector],Table3[[#This Row],[Sub-Sector]],Table2[% Away From Current Month Low],"&gt;=0.05")/Table3[[#This Row],[Count]]</f>
        <v>0</v>
      </c>
      <c r="O63" s="1">
        <f>COUNTIFS(Table2[Sub-Sector],Table3[[#This Row],[Sub-Sector]],Table2[% Away From Current Month High],"&lt;=0.05")/Table3[[#This Row],[Count]]</f>
        <v>0.2</v>
      </c>
      <c r="P63" s="1">
        <f>COUNTIFS(Table2[Sub-Sector],Table3[[#This Row],[Sub-Sector]],Table2[% Away From 52W High],"&lt;=10")/Table3[[#This Row],[Count]]</f>
        <v>0</v>
      </c>
      <c r="Q63" s="1">
        <f>COUNTIFS(Table2[Sub-Sector],Table3[[#This Row],[Sub-Sector]],Table2[% Away From 52W Low],"&gt;=10")/Table3[[#This Row],[Count]]</f>
        <v>1</v>
      </c>
      <c r="R63" s="1">
        <f>COUNTIFS(Table2[Sub-Sector],Table3[[#This Row],[Sub-Sector]],Table2[% Price above 20 EMA],"&gt;=0")/Table3[[#This Row],[Count]]</f>
        <v>0.2</v>
      </c>
      <c r="S63" s="1">
        <f>COUNTIFS(Table2[Sub-Sector],Table3[[#This Row],[Sub-Sector]],Table2[% Price above 50 EMA],"&gt;=0")/Table3[[#This Row],[Count]]</f>
        <v>0</v>
      </c>
      <c r="T63" s="1">
        <f>COUNTIFS(Table2[Sub-Sector],Table3[[#This Row],[Sub-Sector]],Table2[% Price above 200 EMA],"&gt;=0")/Table3[[#This Row],[Count]]</f>
        <v>0.2</v>
      </c>
      <c r="U63" s="1">
        <f>COUNTIFS(Table2[Sub-Sector],Table3[[#This Row],[Sub-Sector]],Table2[Rate of Change - Zone],"Positive")/Table3[[#This Row],[Count]]</f>
        <v>0.2</v>
      </c>
      <c r="V63" s="1">
        <f>COUNTIFS(Table2[Sub-Sector],Table3[[#This Row],[Sub-Sector]],Table2[Sharpe Ratio],"&gt;=0.10")/Table3[[#This Row],[Count]]</f>
        <v>1</v>
      </c>
      <c r="W6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501.5</v>
      </c>
      <c r="X63">
        <f>_xlfn.RANK.AVG(Table3[[#This Row],[Score]],Table3[Score],1)</f>
        <v>75.5</v>
      </c>
      <c r="Y6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250</v>
      </c>
      <c r="Z63">
        <f>_xlfn.RANK.AVG(Table3[[#This Row],[Score 2 ]],Table3[[Score 2 ]],1)</f>
        <v>62.5</v>
      </c>
    </row>
    <row r="64" spans="1:26" x14ac:dyDescent="0.3">
      <c r="A64" t="s">
        <v>69</v>
      </c>
      <c r="B64">
        <f>COUNTIFS(Table2[Sub-Sector],Table3[[#This Row],[Sub-Sector]])</f>
        <v>3</v>
      </c>
      <c r="C64" s="1">
        <f>COUNTIFS(Table2[Sub-Sector],Table3[[#This Row],[Sub-Sector]],Table2[Uptrend],"Uptrend")/Table3[[#This Row],[Count]]</f>
        <v>0</v>
      </c>
      <c r="D64" s="1">
        <f>COUNTIFS(Table2[Sub-Sector],Table3[[#This Row],[Sub-Sector]],Table2[1W Return vs Nifty],"&gt;=5")/Table3[[#This Row],[Count]]</f>
        <v>0</v>
      </c>
      <c r="E64" s="1">
        <f>COUNTIFS(Table2[Sub-Sector],Table3[[#This Row],[Sub-Sector]],Table2[1M Return vs Nifty],"&gt;=5")/Table3[[#This Row],[Count]]</f>
        <v>0</v>
      </c>
      <c r="F64" s="1">
        <f>COUNTIFS(Table2[Sub-Sector],Table3[[#This Row],[Sub-Sector]],Table2[6M Return vs Nifty],"&gt;=10")/Table3[[#This Row],[Count]]</f>
        <v>0</v>
      </c>
      <c r="G64" s="1">
        <f>COUNTIFS(Table2[Sub-Sector],Table3[[#This Row],[Sub-Sector]],Table2[1Y Return vs Nifty],"&gt;=10")/Table3[[#This Row],[Count]]</f>
        <v>1</v>
      </c>
      <c r="H64" s="1">
        <f>COUNTIFS(Table2[Sub-Sector],Table3[[#This Row],[Sub-Sector]],Table2[RSI Exponential â€“ 14D],"&gt;=50")/Table3[[#This Row],[Count]]</f>
        <v>0</v>
      </c>
      <c r="I64" s="1">
        <f>COUNTIFS(Table2[Sub-Sector],Table3[[#This Row],[Sub-Sector]],Table2[Relative Volume],"&gt;=1")/Table3[[#This Row],[Count]]</f>
        <v>0.33333333333333331</v>
      </c>
      <c r="J64" s="1">
        <f>COUNTIFS(Table2[Sub-Sector],Table3[[#This Row],[Sub-Sector]],Table2[% Away From Day Low],"&gt;=0.05")/Table3[[#This Row],[Count]]</f>
        <v>0</v>
      </c>
      <c r="K64" s="1">
        <f>COUNTIFS(Table2[Sub-Sector],Table3[[#This Row],[Sub-Sector]],Table2[% Away From Day High],"&lt;=0.05")/Table3[[#This Row],[Count]]</f>
        <v>1</v>
      </c>
      <c r="L64" s="1">
        <f>COUNTIFS(Table2[Sub-Sector],Table3[[#This Row],[Sub-Sector]],Table2[% Away From Current Week Low],"&gt;=0.05")/Table3[[#This Row],[Count]]</f>
        <v>0.33333333333333331</v>
      </c>
      <c r="M64" s="1">
        <f>COUNTIFS(Table2[Sub-Sector],Table3[[#This Row],[Sub-Sector]],Table2[% Away From Current Week High],"&lt;=0.05")/Table3[[#This Row],[Count]]</f>
        <v>1</v>
      </c>
      <c r="N64" s="1">
        <f>COUNTIFS(Table2[Sub-Sector],Table3[[#This Row],[Sub-Sector]],Table2[% Away From Current Month Low],"&gt;=0.05")/Table3[[#This Row],[Count]]</f>
        <v>0.33333333333333331</v>
      </c>
      <c r="O64" s="1">
        <f>COUNTIFS(Table2[Sub-Sector],Table3[[#This Row],[Sub-Sector]],Table2[% Away From Current Month High],"&lt;=0.05")/Table3[[#This Row],[Count]]</f>
        <v>0</v>
      </c>
      <c r="P64" s="1">
        <f>COUNTIFS(Table2[Sub-Sector],Table3[[#This Row],[Sub-Sector]],Table2[% Away From 52W High],"&lt;=10")/Table3[[#This Row],[Count]]</f>
        <v>0</v>
      </c>
      <c r="Q64" s="1">
        <f>COUNTIFS(Table2[Sub-Sector],Table3[[#This Row],[Sub-Sector]],Table2[% Away From 52W Low],"&gt;=10")/Table3[[#This Row],[Count]]</f>
        <v>1</v>
      </c>
      <c r="R64" s="1">
        <f>COUNTIFS(Table2[Sub-Sector],Table3[[#This Row],[Sub-Sector]],Table2[% Price above 20 EMA],"&gt;=0")/Table3[[#This Row],[Count]]</f>
        <v>0</v>
      </c>
      <c r="S64" s="1">
        <f>COUNTIFS(Table2[Sub-Sector],Table3[[#This Row],[Sub-Sector]],Table2[% Price above 50 EMA],"&gt;=0")/Table3[[#This Row],[Count]]</f>
        <v>0</v>
      </c>
      <c r="T64" s="1">
        <f>COUNTIFS(Table2[Sub-Sector],Table3[[#This Row],[Sub-Sector]],Table2[% Price above 200 EMA],"&gt;=0")/Table3[[#This Row],[Count]]</f>
        <v>0</v>
      </c>
      <c r="U64" s="1">
        <f>COUNTIFS(Table2[Sub-Sector],Table3[[#This Row],[Sub-Sector]],Table2[Rate of Change - Zone],"Positive")/Table3[[#This Row],[Count]]</f>
        <v>0</v>
      </c>
      <c r="V64" s="1">
        <f>COUNTIFS(Table2[Sub-Sector],Table3[[#This Row],[Sub-Sector]],Table2[Sharpe Ratio],"&gt;=0.10")/Table3[[#This Row],[Count]]</f>
        <v>0</v>
      </c>
      <c r="W6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501.5</v>
      </c>
      <c r="X64">
        <f>_xlfn.RANK.AVG(Table3[[#This Row],[Score]],Table3[Score],1)</f>
        <v>75.5</v>
      </c>
      <c r="Y6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250</v>
      </c>
      <c r="Z64">
        <f>_xlfn.RANK.AVG(Table3[[#This Row],[Score 2 ]],Table3[[Score 2 ]],1)</f>
        <v>62.5</v>
      </c>
    </row>
    <row r="65" spans="1:26" x14ac:dyDescent="0.3">
      <c r="A65" t="s">
        <v>18</v>
      </c>
      <c r="B65">
        <f>COUNTIFS(Table2[Sub-Sector],Table3[[#This Row],[Sub-Sector]])</f>
        <v>6</v>
      </c>
      <c r="C65" s="1">
        <f>COUNTIFS(Table2[Sub-Sector],Table3[[#This Row],[Sub-Sector]],Table2[Uptrend],"Uptrend")/Table3[[#This Row],[Count]]</f>
        <v>0</v>
      </c>
      <c r="D65" s="1">
        <f>COUNTIFS(Table2[Sub-Sector],Table3[[#This Row],[Sub-Sector]],Table2[1W Return vs Nifty],"&gt;=5")/Table3[[#This Row],[Count]]</f>
        <v>0</v>
      </c>
      <c r="E65" s="1">
        <f>COUNTIFS(Table2[Sub-Sector],Table3[[#This Row],[Sub-Sector]],Table2[1M Return vs Nifty],"&gt;=5")/Table3[[#This Row],[Count]]</f>
        <v>0</v>
      </c>
      <c r="F65" s="1">
        <f>COUNTIFS(Table2[Sub-Sector],Table3[[#This Row],[Sub-Sector]],Table2[6M Return vs Nifty],"&gt;=10")/Table3[[#This Row],[Count]]</f>
        <v>0</v>
      </c>
      <c r="G65" s="1">
        <f>COUNTIFS(Table2[Sub-Sector],Table3[[#This Row],[Sub-Sector]],Table2[1Y Return vs Nifty],"&gt;=10")/Table3[[#This Row],[Count]]</f>
        <v>0.5</v>
      </c>
      <c r="H65" s="1">
        <f>COUNTIFS(Table2[Sub-Sector],Table3[[#This Row],[Sub-Sector]],Table2[RSI Exponential â€“ 14D],"&gt;=50")/Table3[[#This Row],[Count]]</f>
        <v>0</v>
      </c>
      <c r="I65" s="1">
        <f>COUNTIFS(Table2[Sub-Sector],Table3[[#This Row],[Sub-Sector]],Table2[Relative Volume],"&gt;=1")/Table3[[#This Row],[Count]]</f>
        <v>0.33333333333333331</v>
      </c>
      <c r="J65" s="1">
        <f>COUNTIFS(Table2[Sub-Sector],Table3[[#This Row],[Sub-Sector]],Table2[% Away From Day Low],"&gt;=0.05")/Table3[[#This Row],[Count]]</f>
        <v>0</v>
      </c>
      <c r="K65" s="1">
        <f>COUNTIFS(Table2[Sub-Sector],Table3[[#This Row],[Sub-Sector]],Table2[% Away From Day High],"&lt;=0.05")/Table3[[#This Row],[Count]]</f>
        <v>0.83333333333333337</v>
      </c>
      <c r="L65" s="1">
        <f>COUNTIFS(Table2[Sub-Sector],Table3[[#This Row],[Sub-Sector]],Table2[% Away From Current Week Low],"&gt;=0.05")/Table3[[#This Row],[Count]]</f>
        <v>0</v>
      </c>
      <c r="M65" s="1">
        <f>COUNTIFS(Table2[Sub-Sector],Table3[[#This Row],[Sub-Sector]],Table2[% Away From Current Week High],"&lt;=0.05")/Table3[[#This Row],[Count]]</f>
        <v>0.83333333333333337</v>
      </c>
      <c r="N65" s="1">
        <f>COUNTIFS(Table2[Sub-Sector],Table3[[#This Row],[Sub-Sector]],Table2[% Away From Current Month Low],"&gt;=0.05")/Table3[[#This Row],[Count]]</f>
        <v>0</v>
      </c>
      <c r="O65" s="1">
        <f>COUNTIFS(Table2[Sub-Sector],Table3[[#This Row],[Sub-Sector]],Table2[% Away From Current Month High],"&lt;=0.05")/Table3[[#This Row],[Count]]</f>
        <v>0</v>
      </c>
      <c r="P65" s="1">
        <f>COUNTIFS(Table2[Sub-Sector],Table3[[#This Row],[Sub-Sector]],Table2[% Away From 52W High],"&lt;=10")/Table3[[#This Row],[Count]]</f>
        <v>0</v>
      </c>
      <c r="Q65" s="1">
        <f>COUNTIFS(Table2[Sub-Sector],Table3[[#This Row],[Sub-Sector]],Table2[% Away From 52W Low],"&gt;=10")/Table3[[#This Row],[Count]]</f>
        <v>0.66666666666666663</v>
      </c>
      <c r="R65" s="1">
        <f>COUNTIFS(Table2[Sub-Sector],Table3[[#This Row],[Sub-Sector]],Table2[% Price above 20 EMA],"&gt;=0")/Table3[[#This Row],[Count]]</f>
        <v>0</v>
      </c>
      <c r="S65" s="1">
        <f>COUNTIFS(Table2[Sub-Sector],Table3[[#This Row],[Sub-Sector]],Table2[% Price above 50 EMA],"&gt;=0")/Table3[[#This Row],[Count]]</f>
        <v>0</v>
      </c>
      <c r="T65" s="1">
        <f>COUNTIFS(Table2[Sub-Sector],Table3[[#This Row],[Sub-Sector]],Table2[% Price above 200 EMA],"&gt;=0")/Table3[[#This Row],[Count]]</f>
        <v>0.16666666666666666</v>
      </c>
      <c r="U65" s="1">
        <f>COUNTIFS(Table2[Sub-Sector],Table3[[#This Row],[Sub-Sector]],Table2[Rate of Change - Zone],"Positive")/Table3[[#This Row],[Count]]</f>
        <v>0.16666666666666666</v>
      </c>
      <c r="V65" s="1">
        <f>COUNTIFS(Table2[Sub-Sector],Table3[[#This Row],[Sub-Sector]],Table2[Sharpe Ratio],"&gt;=0.10")/Table3[[#This Row],[Count]]</f>
        <v>0.33333333333333331</v>
      </c>
      <c r="W6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503.5</v>
      </c>
      <c r="X65">
        <f>_xlfn.RANK.AVG(Table3[[#This Row],[Score]],Table3[Score],1)</f>
        <v>77</v>
      </c>
      <c r="Y6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252</v>
      </c>
      <c r="Z65">
        <f>_xlfn.RANK.AVG(Table3[[#This Row],[Score 2 ]],Table3[[Score 2 ]],1)</f>
        <v>64</v>
      </c>
    </row>
    <row r="66" spans="1:26" x14ac:dyDescent="0.3">
      <c r="A66" t="s">
        <v>1337</v>
      </c>
      <c r="B66">
        <f>COUNTIFS(Table2[Sub-Sector],Table3[[#This Row],[Sub-Sector]])</f>
        <v>2</v>
      </c>
      <c r="C66" s="1">
        <f>COUNTIFS(Table2[Sub-Sector],Table3[[#This Row],[Sub-Sector]],Table2[Uptrend],"Uptrend")/Table3[[#This Row],[Count]]</f>
        <v>1</v>
      </c>
      <c r="D66" s="1">
        <f>COUNTIFS(Table2[Sub-Sector],Table3[[#This Row],[Sub-Sector]],Table2[1W Return vs Nifty],"&gt;=5")/Table3[[#This Row],[Count]]</f>
        <v>0</v>
      </c>
      <c r="E66" s="1">
        <f>COUNTIFS(Table2[Sub-Sector],Table3[[#This Row],[Sub-Sector]],Table2[1M Return vs Nifty],"&gt;=5")/Table3[[#This Row],[Count]]</f>
        <v>0</v>
      </c>
      <c r="F66" s="1">
        <f>COUNTIFS(Table2[Sub-Sector],Table3[[#This Row],[Sub-Sector]],Table2[6M Return vs Nifty],"&gt;=10")/Table3[[#This Row],[Count]]</f>
        <v>1</v>
      </c>
      <c r="G66" s="1">
        <f>COUNTIFS(Table2[Sub-Sector],Table3[[#This Row],[Sub-Sector]],Table2[1Y Return vs Nifty],"&gt;=10")/Table3[[#This Row],[Count]]</f>
        <v>0.5</v>
      </c>
      <c r="H66" s="1">
        <f>COUNTIFS(Table2[Sub-Sector],Table3[[#This Row],[Sub-Sector]],Table2[RSI Exponential â€“ 14D],"&gt;=50")/Table3[[#This Row],[Count]]</f>
        <v>0</v>
      </c>
      <c r="I66" s="1">
        <f>COUNTIFS(Table2[Sub-Sector],Table3[[#This Row],[Sub-Sector]],Table2[Relative Volume],"&gt;=1")/Table3[[#This Row],[Count]]</f>
        <v>0</v>
      </c>
      <c r="J66" s="1">
        <f>COUNTIFS(Table2[Sub-Sector],Table3[[#This Row],[Sub-Sector]],Table2[% Away From Day Low],"&gt;=0.05")/Table3[[#This Row],[Count]]</f>
        <v>0</v>
      </c>
      <c r="K66" s="1">
        <f>COUNTIFS(Table2[Sub-Sector],Table3[[#This Row],[Sub-Sector]],Table2[% Away From Day High],"&lt;=0.05")/Table3[[#This Row],[Count]]</f>
        <v>1</v>
      </c>
      <c r="L66" s="1">
        <f>COUNTIFS(Table2[Sub-Sector],Table3[[#This Row],[Sub-Sector]],Table2[% Away From Current Week Low],"&gt;=0.05")/Table3[[#This Row],[Count]]</f>
        <v>0</v>
      </c>
      <c r="M66" s="1">
        <f>COUNTIFS(Table2[Sub-Sector],Table3[[#This Row],[Sub-Sector]],Table2[% Away From Current Week High],"&lt;=0.05")/Table3[[#This Row],[Count]]</f>
        <v>1</v>
      </c>
      <c r="N66" s="1">
        <f>COUNTIFS(Table2[Sub-Sector],Table3[[#This Row],[Sub-Sector]],Table2[% Away From Current Month Low],"&gt;=0.05")/Table3[[#This Row],[Count]]</f>
        <v>0</v>
      </c>
      <c r="O66" s="1">
        <f>COUNTIFS(Table2[Sub-Sector],Table3[[#This Row],[Sub-Sector]],Table2[% Away From Current Month High],"&lt;=0.05")/Table3[[#This Row],[Count]]</f>
        <v>0</v>
      </c>
      <c r="P66" s="1">
        <f>COUNTIFS(Table2[Sub-Sector],Table3[[#This Row],[Sub-Sector]],Table2[% Away From 52W High],"&lt;=10")/Table3[[#This Row],[Count]]</f>
        <v>0.5</v>
      </c>
      <c r="Q66" s="1">
        <f>COUNTIFS(Table2[Sub-Sector],Table3[[#This Row],[Sub-Sector]],Table2[% Away From 52W Low],"&gt;=10")/Table3[[#This Row],[Count]]</f>
        <v>1</v>
      </c>
      <c r="R66" s="1">
        <f>COUNTIFS(Table2[Sub-Sector],Table3[[#This Row],[Sub-Sector]],Table2[% Price above 20 EMA],"&gt;=0")/Table3[[#This Row],[Count]]</f>
        <v>0</v>
      </c>
      <c r="S66" s="1">
        <f>COUNTIFS(Table2[Sub-Sector],Table3[[#This Row],[Sub-Sector]],Table2[% Price above 50 EMA],"&gt;=0")/Table3[[#This Row],[Count]]</f>
        <v>0.5</v>
      </c>
      <c r="T66" s="1">
        <f>COUNTIFS(Table2[Sub-Sector],Table3[[#This Row],[Sub-Sector]],Table2[% Price above 200 EMA],"&gt;=0")/Table3[[#This Row],[Count]]</f>
        <v>1</v>
      </c>
      <c r="U66" s="1">
        <f>COUNTIFS(Table2[Sub-Sector],Table3[[#This Row],[Sub-Sector]],Table2[Rate of Change - Zone],"Positive")/Table3[[#This Row],[Count]]</f>
        <v>0</v>
      </c>
      <c r="V66" s="1">
        <f>COUNTIFS(Table2[Sub-Sector],Table3[[#This Row],[Sub-Sector]],Table2[Sharpe Ratio],"&gt;=0.10")/Table3[[#This Row],[Count]]</f>
        <v>0.5</v>
      </c>
      <c r="W6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425</v>
      </c>
      <c r="X66">
        <f>_xlfn.RANK.AVG(Table3[[#This Row],[Score]],Table3[Score],1)</f>
        <v>55.5</v>
      </c>
      <c r="Y6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260.5</v>
      </c>
      <c r="Z66">
        <f>_xlfn.RANK.AVG(Table3[[#This Row],[Score 2 ]],Table3[[Score 2 ]],1)</f>
        <v>65</v>
      </c>
    </row>
    <row r="67" spans="1:26" x14ac:dyDescent="0.3">
      <c r="A67" t="s">
        <v>126</v>
      </c>
      <c r="B67">
        <f>COUNTIFS(Table2[Sub-Sector],Table3[[#This Row],[Sub-Sector]])</f>
        <v>4</v>
      </c>
      <c r="C67" s="1">
        <f>COUNTIFS(Table2[Sub-Sector],Table3[[#This Row],[Sub-Sector]],Table2[Uptrend],"Uptrend")/Table3[[#This Row],[Count]]</f>
        <v>0</v>
      </c>
      <c r="D67" s="1">
        <f>COUNTIFS(Table2[Sub-Sector],Table3[[#This Row],[Sub-Sector]],Table2[1W Return vs Nifty],"&gt;=5")/Table3[[#This Row],[Count]]</f>
        <v>0</v>
      </c>
      <c r="E67" s="1">
        <f>COUNTIFS(Table2[Sub-Sector],Table3[[#This Row],[Sub-Sector]],Table2[1M Return vs Nifty],"&gt;=5")/Table3[[#This Row],[Count]]</f>
        <v>0</v>
      </c>
      <c r="F67" s="1">
        <f>COUNTIFS(Table2[Sub-Sector],Table3[[#This Row],[Sub-Sector]],Table2[6M Return vs Nifty],"&gt;=10")/Table3[[#This Row],[Count]]</f>
        <v>0.25</v>
      </c>
      <c r="G67" s="1">
        <f>COUNTIFS(Table2[Sub-Sector],Table3[[#This Row],[Sub-Sector]],Table2[1Y Return vs Nifty],"&gt;=10")/Table3[[#This Row],[Count]]</f>
        <v>0.5</v>
      </c>
      <c r="H67" s="1">
        <f>COUNTIFS(Table2[Sub-Sector],Table3[[#This Row],[Sub-Sector]],Table2[RSI Exponential â€“ 14D],"&gt;=50")/Table3[[#This Row],[Count]]</f>
        <v>0.25</v>
      </c>
      <c r="I67" s="1">
        <f>COUNTIFS(Table2[Sub-Sector],Table3[[#This Row],[Sub-Sector]],Table2[Relative Volume],"&gt;=1")/Table3[[#This Row],[Count]]</f>
        <v>0.25</v>
      </c>
      <c r="J67" s="1">
        <f>COUNTIFS(Table2[Sub-Sector],Table3[[#This Row],[Sub-Sector]],Table2[% Away From Day Low],"&gt;=0.05")/Table3[[#This Row],[Count]]</f>
        <v>0</v>
      </c>
      <c r="K67" s="1">
        <f>COUNTIFS(Table2[Sub-Sector],Table3[[#This Row],[Sub-Sector]],Table2[% Away From Day High],"&lt;=0.05")/Table3[[#This Row],[Count]]</f>
        <v>0.75</v>
      </c>
      <c r="L67" s="1">
        <f>COUNTIFS(Table2[Sub-Sector],Table3[[#This Row],[Sub-Sector]],Table2[% Away From Current Week Low],"&gt;=0.05")/Table3[[#This Row],[Count]]</f>
        <v>0</v>
      </c>
      <c r="M67" s="1">
        <f>COUNTIFS(Table2[Sub-Sector],Table3[[#This Row],[Sub-Sector]],Table2[% Away From Current Week High],"&lt;=0.05")/Table3[[#This Row],[Count]]</f>
        <v>0.75</v>
      </c>
      <c r="N67" s="1">
        <f>COUNTIFS(Table2[Sub-Sector],Table3[[#This Row],[Sub-Sector]],Table2[% Away From Current Month Low],"&gt;=0.05")/Table3[[#This Row],[Count]]</f>
        <v>0.25</v>
      </c>
      <c r="O67" s="1">
        <f>COUNTIFS(Table2[Sub-Sector],Table3[[#This Row],[Sub-Sector]],Table2[% Away From Current Month High],"&lt;=0.05")/Table3[[#This Row],[Count]]</f>
        <v>0</v>
      </c>
      <c r="P67" s="1">
        <f>COUNTIFS(Table2[Sub-Sector],Table3[[#This Row],[Sub-Sector]],Table2[% Away From 52W High],"&lt;=10")/Table3[[#This Row],[Count]]</f>
        <v>0</v>
      </c>
      <c r="Q67" s="1">
        <f>COUNTIFS(Table2[Sub-Sector],Table3[[#This Row],[Sub-Sector]],Table2[% Away From 52W Low],"&gt;=10")/Table3[[#This Row],[Count]]</f>
        <v>0.75</v>
      </c>
      <c r="R67" s="1">
        <f>COUNTIFS(Table2[Sub-Sector],Table3[[#This Row],[Sub-Sector]],Table2[% Price above 20 EMA],"&gt;=0")/Table3[[#This Row],[Count]]</f>
        <v>0</v>
      </c>
      <c r="S67" s="1">
        <f>COUNTIFS(Table2[Sub-Sector],Table3[[#This Row],[Sub-Sector]],Table2[% Price above 50 EMA],"&gt;=0")/Table3[[#This Row],[Count]]</f>
        <v>0</v>
      </c>
      <c r="T67" s="1">
        <f>COUNTIFS(Table2[Sub-Sector],Table3[[#This Row],[Sub-Sector]],Table2[% Price above 200 EMA],"&gt;=0")/Table3[[#This Row],[Count]]</f>
        <v>0.25</v>
      </c>
      <c r="U67" s="1">
        <f>COUNTIFS(Table2[Sub-Sector],Table3[[#This Row],[Sub-Sector]],Table2[Rate of Change - Zone],"Positive")/Table3[[#This Row],[Count]]</f>
        <v>0</v>
      </c>
      <c r="V67" s="1">
        <f>COUNTIFS(Table2[Sub-Sector],Table3[[#This Row],[Sub-Sector]],Table2[Sharpe Ratio],"&gt;=0.10")/Table3[[#This Row],[Count]]</f>
        <v>0.5</v>
      </c>
      <c r="W6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515.5</v>
      </c>
      <c r="X67">
        <f>_xlfn.RANK.AVG(Table3[[#This Row],[Score]],Table3[Score],1)</f>
        <v>81</v>
      </c>
      <c r="Y6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264</v>
      </c>
      <c r="Z67">
        <f>_xlfn.RANK.AVG(Table3[[#This Row],[Score 2 ]],Table3[[Score 2 ]],1)</f>
        <v>66</v>
      </c>
    </row>
    <row r="68" spans="1:26" x14ac:dyDescent="0.3">
      <c r="A68" t="s">
        <v>40</v>
      </c>
      <c r="B68">
        <f>COUNTIFS(Table2[Sub-Sector],Table3[[#This Row],[Sub-Sector]])</f>
        <v>10</v>
      </c>
      <c r="C68" s="1">
        <f>COUNTIFS(Table2[Sub-Sector],Table3[[#This Row],[Sub-Sector]],Table2[Uptrend],"Uptrend")/Table3[[#This Row],[Count]]</f>
        <v>0.1</v>
      </c>
      <c r="D68" s="1">
        <f>COUNTIFS(Table2[Sub-Sector],Table3[[#This Row],[Sub-Sector]],Table2[1W Return vs Nifty],"&gt;=5")/Table3[[#This Row],[Count]]</f>
        <v>0</v>
      </c>
      <c r="E68" s="1">
        <f>COUNTIFS(Table2[Sub-Sector],Table3[[#This Row],[Sub-Sector]],Table2[1M Return vs Nifty],"&gt;=5")/Table3[[#This Row],[Count]]</f>
        <v>0.1</v>
      </c>
      <c r="F68" s="1">
        <f>COUNTIFS(Table2[Sub-Sector],Table3[[#This Row],[Sub-Sector]],Table2[6M Return vs Nifty],"&gt;=10")/Table3[[#This Row],[Count]]</f>
        <v>0.3</v>
      </c>
      <c r="G68" s="1">
        <f>COUNTIFS(Table2[Sub-Sector],Table3[[#This Row],[Sub-Sector]],Table2[1Y Return vs Nifty],"&gt;=10")/Table3[[#This Row],[Count]]</f>
        <v>0.3</v>
      </c>
      <c r="H68" s="1">
        <f>COUNTIFS(Table2[Sub-Sector],Table3[[#This Row],[Sub-Sector]],Table2[RSI Exponential â€“ 14D],"&gt;=50")/Table3[[#This Row],[Count]]</f>
        <v>0.1</v>
      </c>
      <c r="I68" s="1">
        <f>COUNTIFS(Table2[Sub-Sector],Table3[[#This Row],[Sub-Sector]],Table2[Relative Volume],"&gt;=1")/Table3[[#This Row],[Count]]</f>
        <v>0.1</v>
      </c>
      <c r="J68" s="1">
        <f>COUNTIFS(Table2[Sub-Sector],Table3[[#This Row],[Sub-Sector]],Table2[% Away From Day Low],"&gt;=0.05")/Table3[[#This Row],[Count]]</f>
        <v>0</v>
      </c>
      <c r="K68" s="1">
        <f>COUNTIFS(Table2[Sub-Sector],Table3[[#This Row],[Sub-Sector]],Table2[% Away From Day High],"&lt;=0.05")/Table3[[#This Row],[Count]]</f>
        <v>1</v>
      </c>
      <c r="L68" s="1">
        <f>COUNTIFS(Table2[Sub-Sector],Table3[[#This Row],[Sub-Sector]],Table2[% Away From Current Week Low],"&gt;=0.05")/Table3[[#This Row],[Count]]</f>
        <v>0.1</v>
      </c>
      <c r="M68" s="1">
        <f>COUNTIFS(Table2[Sub-Sector],Table3[[#This Row],[Sub-Sector]],Table2[% Away From Current Week High],"&lt;=0.05")/Table3[[#This Row],[Count]]</f>
        <v>1</v>
      </c>
      <c r="N68" s="1">
        <f>COUNTIFS(Table2[Sub-Sector],Table3[[#This Row],[Sub-Sector]],Table2[% Away From Current Month Low],"&gt;=0.05")/Table3[[#This Row],[Count]]</f>
        <v>0.1</v>
      </c>
      <c r="O68" s="1">
        <f>COUNTIFS(Table2[Sub-Sector],Table3[[#This Row],[Sub-Sector]],Table2[% Away From Current Month High],"&lt;=0.05")/Table3[[#This Row],[Count]]</f>
        <v>0.1</v>
      </c>
      <c r="P68" s="1">
        <f>COUNTIFS(Table2[Sub-Sector],Table3[[#This Row],[Sub-Sector]],Table2[% Away From 52W High],"&lt;=10")/Table3[[#This Row],[Count]]</f>
        <v>0.1</v>
      </c>
      <c r="Q68" s="1">
        <f>COUNTIFS(Table2[Sub-Sector],Table3[[#This Row],[Sub-Sector]],Table2[% Away From 52W Low],"&gt;=10")/Table3[[#This Row],[Count]]</f>
        <v>0.9</v>
      </c>
      <c r="R68" s="1">
        <f>COUNTIFS(Table2[Sub-Sector],Table3[[#This Row],[Sub-Sector]],Table2[% Price above 20 EMA],"&gt;=0")/Table3[[#This Row],[Count]]</f>
        <v>0.1</v>
      </c>
      <c r="S68" s="1">
        <f>COUNTIFS(Table2[Sub-Sector],Table3[[#This Row],[Sub-Sector]],Table2[% Price above 50 EMA],"&gt;=0")/Table3[[#This Row],[Count]]</f>
        <v>0</v>
      </c>
      <c r="T68" s="1">
        <f>COUNTIFS(Table2[Sub-Sector],Table3[[#This Row],[Sub-Sector]],Table2[% Price above 200 EMA],"&gt;=0")/Table3[[#This Row],[Count]]</f>
        <v>0.4</v>
      </c>
      <c r="U68" s="1">
        <f>COUNTIFS(Table2[Sub-Sector],Table3[[#This Row],[Sub-Sector]],Table2[Rate of Change - Zone],"Positive")/Table3[[#This Row],[Count]]</f>
        <v>0.1</v>
      </c>
      <c r="V68" s="1">
        <f>COUNTIFS(Table2[Sub-Sector],Table3[[#This Row],[Sub-Sector]],Table2[Sharpe Ratio],"&gt;=0.10")/Table3[[#This Row],[Count]]</f>
        <v>0.1</v>
      </c>
      <c r="W6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442</v>
      </c>
      <c r="X68">
        <f>_xlfn.RANK.AVG(Table3[[#This Row],[Score]],Table3[Score],1)</f>
        <v>63</v>
      </c>
      <c r="Y6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269.5</v>
      </c>
      <c r="Z68">
        <f>_xlfn.RANK.AVG(Table3[[#This Row],[Score 2 ]],Table3[[Score 2 ]],1)</f>
        <v>67</v>
      </c>
    </row>
    <row r="69" spans="1:26" x14ac:dyDescent="0.3">
      <c r="A69" t="s">
        <v>436</v>
      </c>
      <c r="B69">
        <f>COUNTIFS(Table2[Sub-Sector],Table3[[#This Row],[Sub-Sector]])</f>
        <v>10</v>
      </c>
      <c r="C69" s="1">
        <f>COUNTIFS(Table2[Sub-Sector],Table3[[#This Row],[Sub-Sector]],Table2[Uptrend],"Uptrend")/Table3[[#This Row],[Count]]</f>
        <v>0.1</v>
      </c>
      <c r="D69" s="1">
        <f>COUNTIFS(Table2[Sub-Sector],Table3[[#This Row],[Sub-Sector]],Table2[1W Return vs Nifty],"&gt;=5")/Table3[[#This Row],[Count]]</f>
        <v>0</v>
      </c>
      <c r="E69" s="1">
        <f>COUNTIFS(Table2[Sub-Sector],Table3[[#This Row],[Sub-Sector]],Table2[1M Return vs Nifty],"&gt;=5")/Table3[[#This Row],[Count]]</f>
        <v>0</v>
      </c>
      <c r="F69" s="1">
        <f>COUNTIFS(Table2[Sub-Sector],Table3[[#This Row],[Sub-Sector]],Table2[6M Return vs Nifty],"&gt;=10")/Table3[[#This Row],[Count]]</f>
        <v>0.2</v>
      </c>
      <c r="G69" s="1">
        <f>COUNTIFS(Table2[Sub-Sector],Table3[[#This Row],[Sub-Sector]],Table2[1Y Return vs Nifty],"&gt;=10")/Table3[[#This Row],[Count]]</f>
        <v>0.3</v>
      </c>
      <c r="H69" s="1">
        <f>COUNTIFS(Table2[Sub-Sector],Table3[[#This Row],[Sub-Sector]],Table2[RSI Exponential â€“ 14D],"&gt;=50")/Table3[[#This Row],[Count]]</f>
        <v>0.2</v>
      </c>
      <c r="I69" s="1">
        <f>COUNTIFS(Table2[Sub-Sector],Table3[[#This Row],[Sub-Sector]],Table2[Relative Volume],"&gt;=1")/Table3[[#This Row],[Count]]</f>
        <v>0.1</v>
      </c>
      <c r="J69" s="1">
        <f>COUNTIFS(Table2[Sub-Sector],Table3[[#This Row],[Sub-Sector]],Table2[% Away From Day Low],"&gt;=0.05")/Table3[[#This Row],[Count]]</f>
        <v>0.1</v>
      </c>
      <c r="K69" s="1">
        <f>COUNTIFS(Table2[Sub-Sector],Table3[[#This Row],[Sub-Sector]],Table2[% Away From Day High],"&lt;=0.05")/Table3[[#This Row],[Count]]</f>
        <v>0.9</v>
      </c>
      <c r="L69" s="1">
        <f>COUNTIFS(Table2[Sub-Sector],Table3[[#This Row],[Sub-Sector]],Table2[% Away From Current Week Low],"&gt;=0.05")/Table3[[#This Row],[Count]]</f>
        <v>0.1</v>
      </c>
      <c r="M69" s="1">
        <f>COUNTIFS(Table2[Sub-Sector],Table3[[#This Row],[Sub-Sector]],Table2[% Away From Current Week High],"&lt;=0.05")/Table3[[#This Row],[Count]]</f>
        <v>0.8</v>
      </c>
      <c r="N69" s="1">
        <f>COUNTIFS(Table2[Sub-Sector],Table3[[#This Row],[Sub-Sector]],Table2[% Away From Current Month Low],"&gt;=0.05")/Table3[[#This Row],[Count]]</f>
        <v>0.3</v>
      </c>
      <c r="O69" s="1">
        <f>COUNTIFS(Table2[Sub-Sector],Table3[[#This Row],[Sub-Sector]],Table2[% Away From Current Month High],"&lt;=0.05")/Table3[[#This Row],[Count]]</f>
        <v>0.2</v>
      </c>
      <c r="P69" s="1">
        <f>COUNTIFS(Table2[Sub-Sector],Table3[[#This Row],[Sub-Sector]],Table2[% Away From 52W High],"&lt;=10")/Table3[[#This Row],[Count]]</f>
        <v>0.2</v>
      </c>
      <c r="Q69" s="1">
        <f>COUNTIFS(Table2[Sub-Sector],Table3[[#This Row],[Sub-Sector]],Table2[% Away From 52W Low],"&gt;=10")/Table3[[#This Row],[Count]]</f>
        <v>0.8</v>
      </c>
      <c r="R69" s="1">
        <f>COUNTIFS(Table2[Sub-Sector],Table3[[#This Row],[Sub-Sector]],Table2[% Price above 20 EMA],"&gt;=0")/Table3[[#This Row],[Count]]</f>
        <v>0.2</v>
      </c>
      <c r="S69" s="1">
        <f>COUNTIFS(Table2[Sub-Sector],Table3[[#This Row],[Sub-Sector]],Table2[% Price above 50 EMA],"&gt;=0")/Table3[[#This Row],[Count]]</f>
        <v>0.2</v>
      </c>
      <c r="T69" s="1">
        <f>COUNTIFS(Table2[Sub-Sector],Table3[[#This Row],[Sub-Sector]],Table2[% Price above 200 EMA],"&gt;=0")/Table3[[#This Row],[Count]]</f>
        <v>0.4</v>
      </c>
      <c r="U69" s="1">
        <f>COUNTIFS(Table2[Sub-Sector],Table3[[#This Row],[Sub-Sector]],Table2[Rate of Change - Zone],"Positive")/Table3[[#This Row],[Count]]</f>
        <v>0.2</v>
      </c>
      <c r="V69" s="1">
        <f>COUNTIFS(Table2[Sub-Sector],Table3[[#This Row],[Sub-Sector]],Table2[Sharpe Ratio],"&gt;=0.10")/Table3[[#This Row],[Count]]</f>
        <v>0.4</v>
      </c>
      <c r="W6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485</v>
      </c>
      <c r="X69">
        <f>_xlfn.RANK.AVG(Table3[[#This Row],[Score]],Table3[Score],1)</f>
        <v>71</v>
      </c>
      <c r="Y6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270.5</v>
      </c>
      <c r="Z69">
        <f>_xlfn.RANK.AVG(Table3[[#This Row],[Score 2 ]],Table3[[Score 2 ]],1)</f>
        <v>68</v>
      </c>
    </row>
    <row r="70" spans="1:26" x14ac:dyDescent="0.3">
      <c r="A70" t="s">
        <v>470</v>
      </c>
      <c r="B70">
        <f>COUNTIFS(Table2[Sub-Sector],Table3[[#This Row],[Sub-Sector]])</f>
        <v>9</v>
      </c>
      <c r="C70" s="1">
        <f>COUNTIFS(Table2[Sub-Sector],Table3[[#This Row],[Sub-Sector]],Table2[Uptrend],"Uptrend")/Table3[[#This Row],[Count]]</f>
        <v>0</v>
      </c>
      <c r="D70" s="1">
        <f>COUNTIFS(Table2[Sub-Sector],Table3[[#This Row],[Sub-Sector]],Table2[1W Return vs Nifty],"&gt;=5")/Table3[[#This Row],[Count]]</f>
        <v>0</v>
      </c>
      <c r="E70" s="1">
        <f>COUNTIFS(Table2[Sub-Sector],Table3[[#This Row],[Sub-Sector]],Table2[1M Return vs Nifty],"&gt;=5")/Table3[[#This Row],[Count]]</f>
        <v>0.1111111111111111</v>
      </c>
      <c r="F70" s="1">
        <f>COUNTIFS(Table2[Sub-Sector],Table3[[#This Row],[Sub-Sector]],Table2[6M Return vs Nifty],"&gt;=10")/Table3[[#This Row],[Count]]</f>
        <v>0</v>
      </c>
      <c r="G70" s="1">
        <f>COUNTIFS(Table2[Sub-Sector],Table3[[#This Row],[Sub-Sector]],Table2[1Y Return vs Nifty],"&gt;=10")/Table3[[#This Row],[Count]]</f>
        <v>0.22222222222222221</v>
      </c>
      <c r="H70" s="1">
        <f>COUNTIFS(Table2[Sub-Sector],Table3[[#This Row],[Sub-Sector]],Table2[RSI Exponential â€“ 14D],"&gt;=50")/Table3[[#This Row],[Count]]</f>
        <v>0.1111111111111111</v>
      </c>
      <c r="I70" s="1">
        <f>COUNTIFS(Table2[Sub-Sector],Table3[[#This Row],[Sub-Sector]],Table2[Relative Volume],"&gt;=1")/Table3[[#This Row],[Count]]</f>
        <v>0.44444444444444442</v>
      </c>
      <c r="J70" s="1">
        <f>COUNTIFS(Table2[Sub-Sector],Table3[[#This Row],[Sub-Sector]],Table2[% Away From Day Low],"&gt;=0.05")/Table3[[#This Row],[Count]]</f>
        <v>0</v>
      </c>
      <c r="K70" s="1">
        <f>COUNTIFS(Table2[Sub-Sector],Table3[[#This Row],[Sub-Sector]],Table2[% Away From Day High],"&lt;=0.05")/Table3[[#This Row],[Count]]</f>
        <v>1</v>
      </c>
      <c r="L70" s="1">
        <f>COUNTIFS(Table2[Sub-Sector],Table3[[#This Row],[Sub-Sector]],Table2[% Away From Current Week Low],"&gt;=0.05")/Table3[[#This Row],[Count]]</f>
        <v>0</v>
      </c>
      <c r="M70" s="1">
        <f>COUNTIFS(Table2[Sub-Sector],Table3[[#This Row],[Sub-Sector]],Table2[% Away From Current Week High],"&lt;=0.05")/Table3[[#This Row],[Count]]</f>
        <v>1</v>
      </c>
      <c r="N70" s="1">
        <f>COUNTIFS(Table2[Sub-Sector],Table3[[#This Row],[Sub-Sector]],Table2[% Away From Current Month Low],"&gt;=0.05")/Table3[[#This Row],[Count]]</f>
        <v>0.1111111111111111</v>
      </c>
      <c r="O70" s="1">
        <f>COUNTIFS(Table2[Sub-Sector],Table3[[#This Row],[Sub-Sector]],Table2[% Away From Current Month High],"&lt;=0.05")/Table3[[#This Row],[Count]]</f>
        <v>0</v>
      </c>
      <c r="P70" s="1">
        <f>COUNTIFS(Table2[Sub-Sector],Table3[[#This Row],[Sub-Sector]],Table2[% Away From 52W High],"&lt;=10")/Table3[[#This Row],[Count]]</f>
        <v>0</v>
      </c>
      <c r="Q70" s="1">
        <f>COUNTIFS(Table2[Sub-Sector],Table3[[#This Row],[Sub-Sector]],Table2[% Away From 52W Low],"&gt;=10")/Table3[[#This Row],[Count]]</f>
        <v>0.66666666666666663</v>
      </c>
      <c r="R70" s="1">
        <f>COUNTIFS(Table2[Sub-Sector],Table3[[#This Row],[Sub-Sector]],Table2[% Price above 20 EMA],"&gt;=0")/Table3[[#This Row],[Count]]</f>
        <v>0.1111111111111111</v>
      </c>
      <c r="S70" s="1">
        <f>COUNTIFS(Table2[Sub-Sector],Table3[[#This Row],[Sub-Sector]],Table2[% Price above 50 EMA],"&gt;=0")/Table3[[#This Row],[Count]]</f>
        <v>0.1111111111111111</v>
      </c>
      <c r="T70" s="1">
        <f>COUNTIFS(Table2[Sub-Sector],Table3[[#This Row],[Sub-Sector]],Table2[% Price above 200 EMA],"&gt;=0")/Table3[[#This Row],[Count]]</f>
        <v>0.1111111111111111</v>
      </c>
      <c r="U70" s="1">
        <f>COUNTIFS(Table2[Sub-Sector],Table3[[#This Row],[Sub-Sector]],Table2[Rate of Change - Zone],"Positive")/Table3[[#This Row],[Count]]</f>
        <v>0.1111111111111111</v>
      </c>
      <c r="V70" s="1">
        <f>COUNTIFS(Table2[Sub-Sector],Table3[[#This Row],[Sub-Sector]],Table2[Sharpe Ratio],"&gt;=0.10")/Table3[[#This Row],[Count]]</f>
        <v>0.44444444444444442</v>
      </c>
      <c r="W7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478</v>
      </c>
      <c r="X70">
        <f>_xlfn.RANK.AVG(Table3[[#This Row],[Score]],Table3[Score],1)</f>
        <v>67.5</v>
      </c>
      <c r="Y7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271.5</v>
      </c>
      <c r="Z70">
        <f>_xlfn.RANK.AVG(Table3[[#This Row],[Score 2 ]],Table3[[Score 2 ]],1)</f>
        <v>69</v>
      </c>
    </row>
    <row r="71" spans="1:26" x14ac:dyDescent="0.3">
      <c r="A71" t="s">
        <v>572</v>
      </c>
      <c r="B71">
        <f>COUNTIFS(Table2[Sub-Sector],Table3[[#This Row],[Sub-Sector]])</f>
        <v>14</v>
      </c>
      <c r="C71" s="1">
        <f>COUNTIFS(Table2[Sub-Sector],Table3[[#This Row],[Sub-Sector]],Table2[Uptrend],"Uptrend")/Table3[[#This Row],[Count]]</f>
        <v>0.2857142857142857</v>
      </c>
      <c r="D71" s="1">
        <f>COUNTIFS(Table2[Sub-Sector],Table3[[#This Row],[Sub-Sector]],Table2[1W Return vs Nifty],"&gt;=5")/Table3[[#This Row],[Count]]</f>
        <v>0</v>
      </c>
      <c r="E71" s="1">
        <f>COUNTIFS(Table2[Sub-Sector],Table3[[#This Row],[Sub-Sector]],Table2[1M Return vs Nifty],"&gt;=5")/Table3[[#This Row],[Count]]</f>
        <v>0.14285714285714285</v>
      </c>
      <c r="F71" s="1">
        <f>COUNTIFS(Table2[Sub-Sector],Table3[[#This Row],[Sub-Sector]],Table2[6M Return vs Nifty],"&gt;=10")/Table3[[#This Row],[Count]]</f>
        <v>0.2857142857142857</v>
      </c>
      <c r="G71" s="1">
        <f>COUNTIFS(Table2[Sub-Sector],Table3[[#This Row],[Sub-Sector]],Table2[1Y Return vs Nifty],"&gt;=10")/Table3[[#This Row],[Count]]</f>
        <v>0.14285714285714285</v>
      </c>
      <c r="H71" s="1">
        <f>COUNTIFS(Table2[Sub-Sector],Table3[[#This Row],[Sub-Sector]],Table2[RSI Exponential â€“ 14D],"&gt;=50")/Table3[[#This Row],[Count]]</f>
        <v>0.2857142857142857</v>
      </c>
      <c r="I71" s="1">
        <f>COUNTIFS(Table2[Sub-Sector],Table3[[#This Row],[Sub-Sector]],Table2[Relative Volume],"&gt;=1")/Table3[[#This Row],[Count]]</f>
        <v>0.14285714285714285</v>
      </c>
      <c r="J71" s="1">
        <f>COUNTIFS(Table2[Sub-Sector],Table3[[#This Row],[Sub-Sector]],Table2[% Away From Day Low],"&gt;=0.05")/Table3[[#This Row],[Count]]</f>
        <v>7.1428571428571425E-2</v>
      </c>
      <c r="K71" s="1">
        <f>COUNTIFS(Table2[Sub-Sector],Table3[[#This Row],[Sub-Sector]],Table2[% Away From Day High],"&lt;=0.05")/Table3[[#This Row],[Count]]</f>
        <v>1</v>
      </c>
      <c r="L71" s="1">
        <f>COUNTIFS(Table2[Sub-Sector],Table3[[#This Row],[Sub-Sector]],Table2[% Away From Current Week Low],"&gt;=0.05")/Table3[[#This Row],[Count]]</f>
        <v>0.21428571428571427</v>
      </c>
      <c r="M71" s="1">
        <f>COUNTIFS(Table2[Sub-Sector],Table3[[#This Row],[Sub-Sector]],Table2[% Away From Current Week High],"&lt;=0.05")/Table3[[#This Row],[Count]]</f>
        <v>0.9285714285714286</v>
      </c>
      <c r="N71" s="1">
        <f>COUNTIFS(Table2[Sub-Sector],Table3[[#This Row],[Sub-Sector]],Table2[% Away From Current Month Low],"&gt;=0.05")/Table3[[#This Row],[Count]]</f>
        <v>0.2857142857142857</v>
      </c>
      <c r="O71" s="1">
        <f>COUNTIFS(Table2[Sub-Sector],Table3[[#This Row],[Sub-Sector]],Table2[% Away From Current Month High],"&lt;=0.05")/Table3[[#This Row],[Count]]</f>
        <v>7.1428571428571425E-2</v>
      </c>
      <c r="P71" s="1">
        <f>COUNTIFS(Table2[Sub-Sector],Table3[[#This Row],[Sub-Sector]],Table2[% Away From 52W High],"&lt;=10")/Table3[[#This Row],[Count]]</f>
        <v>7.1428571428571425E-2</v>
      </c>
      <c r="Q71" s="1">
        <f>COUNTIFS(Table2[Sub-Sector],Table3[[#This Row],[Sub-Sector]],Table2[% Away From 52W Low],"&gt;=10")/Table3[[#This Row],[Count]]</f>
        <v>0.8571428571428571</v>
      </c>
      <c r="R71" s="1">
        <f>COUNTIFS(Table2[Sub-Sector],Table3[[#This Row],[Sub-Sector]],Table2[% Price above 20 EMA],"&gt;=0")/Table3[[#This Row],[Count]]</f>
        <v>0.2857142857142857</v>
      </c>
      <c r="S71" s="1">
        <f>COUNTIFS(Table2[Sub-Sector],Table3[[#This Row],[Sub-Sector]],Table2[% Price above 50 EMA],"&gt;=0")/Table3[[#This Row],[Count]]</f>
        <v>0.21428571428571427</v>
      </c>
      <c r="T71" s="1">
        <f>COUNTIFS(Table2[Sub-Sector],Table3[[#This Row],[Sub-Sector]],Table2[% Price above 200 EMA],"&gt;=0")/Table3[[#This Row],[Count]]</f>
        <v>0.35714285714285715</v>
      </c>
      <c r="U71" s="1">
        <f>COUNTIFS(Table2[Sub-Sector],Table3[[#This Row],[Sub-Sector]],Table2[Rate of Change - Zone],"Positive")/Table3[[#This Row],[Count]]</f>
        <v>0.14285714285714285</v>
      </c>
      <c r="V71" s="1">
        <f>COUNTIFS(Table2[Sub-Sector],Table3[[#This Row],[Sub-Sector]],Table2[Sharpe Ratio],"&gt;=0.10")/Table3[[#This Row],[Count]]</f>
        <v>0.14285714285714285</v>
      </c>
      <c r="W7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411</v>
      </c>
      <c r="X71">
        <f>_xlfn.RANK.AVG(Table3[[#This Row],[Score]],Table3[Score],1)</f>
        <v>53</v>
      </c>
      <c r="Y7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272</v>
      </c>
      <c r="Z71">
        <f>_xlfn.RANK.AVG(Table3[[#This Row],[Score 2 ]],Table3[[Score 2 ]],1)</f>
        <v>70</v>
      </c>
    </row>
    <row r="72" spans="1:26" x14ac:dyDescent="0.3">
      <c r="A72" t="s">
        <v>151</v>
      </c>
      <c r="B72">
        <f>COUNTIFS(Table2[Sub-Sector],Table3[[#This Row],[Sub-Sector]])</f>
        <v>3</v>
      </c>
      <c r="C72" s="1">
        <f>COUNTIFS(Table2[Sub-Sector],Table3[[#This Row],[Sub-Sector]],Table2[Uptrend],"Uptrend")/Table3[[#This Row],[Count]]</f>
        <v>0</v>
      </c>
      <c r="D72" s="1">
        <f>COUNTIFS(Table2[Sub-Sector],Table3[[#This Row],[Sub-Sector]],Table2[1W Return vs Nifty],"&gt;=5")/Table3[[#This Row],[Count]]</f>
        <v>0</v>
      </c>
      <c r="E72" s="1">
        <f>COUNTIFS(Table2[Sub-Sector],Table3[[#This Row],[Sub-Sector]],Table2[1M Return vs Nifty],"&gt;=5")/Table3[[#This Row],[Count]]</f>
        <v>0</v>
      </c>
      <c r="F72" s="1">
        <f>COUNTIFS(Table2[Sub-Sector],Table3[[#This Row],[Sub-Sector]],Table2[6M Return vs Nifty],"&gt;=10")/Table3[[#This Row],[Count]]</f>
        <v>0</v>
      </c>
      <c r="G72" s="1">
        <f>COUNTIFS(Table2[Sub-Sector],Table3[[#This Row],[Sub-Sector]],Table2[1Y Return vs Nifty],"&gt;=10")/Table3[[#This Row],[Count]]</f>
        <v>0.66666666666666663</v>
      </c>
      <c r="H72" s="1">
        <f>COUNTIFS(Table2[Sub-Sector],Table3[[#This Row],[Sub-Sector]],Table2[RSI Exponential â€“ 14D],"&gt;=50")/Table3[[#This Row],[Count]]</f>
        <v>0</v>
      </c>
      <c r="I72" s="1">
        <f>COUNTIFS(Table2[Sub-Sector],Table3[[#This Row],[Sub-Sector]],Table2[Relative Volume],"&gt;=1")/Table3[[#This Row],[Count]]</f>
        <v>0.33333333333333331</v>
      </c>
      <c r="J72" s="1">
        <f>COUNTIFS(Table2[Sub-Sector],Table3[[#This Row],[Sub-Sector]],Table2[% Away From Day Low],"&gt;=0.05")/Table3[[#This Row],[Count]]</f>
        <v>0</v>
      </c>
      <c r="K72" s="1">
        <f>COUNTIFS(Table2[Sub-Sector],Table3[[#This Row],[Sub-Sector]],Table2[% Away From Day High],"&lt;=0.05")/Table3[[#This Row],[Count]]</f>
        <v>1</v>
      </c>
      <c r="L72" s="1">
        <f>COUNTIFS(Table2[Sub-Sector],Table3[[#This Row],[Sub-Sector]],Table2[% Away From Current Week Low],"&gt;=0.05")/Table3[[#This Row],[Count]]</f>
        <v>0</v>
      </c>
      <c r="M72" s="1">
        <f>COUNTIFS(Table2[Sub-Sector],Table3[[#This Row],[Sub-Sector]],Table2[% Away From Current Week High],"&lt;=0.05")/Table3[[#This Row],[Count]]</f>
        <v>1</v>
      </c>
      <c r="N72" s="1">
        <f>COUNTIFS(Table2[Sub-Sector],Table3[[#This Row],[Sub-Sector]],Table2[% Away From Current Month Low],"&gt;=0.05")/Table3[[#This Row],[Count]]</f>
        <v>0</v>
      </c>
      <c r="O72" s="1">
        <f>COUNTIFS(Table2[Sub-Sector],Table3[[#This Row],[Sub-Sector]],Table2[% Away From Current Month High],"&lt;=0.05")/Table3[[#This Row],[Count]]</f>
        <v>0</v>
      </c>
      <c r="P72" s="1">
        <f>COUNTIFS(Table2[Sub-Sector],Table3[[#This Row],[Sub-Sector]],Table2[% Away From 52W High],"&lt;=10")/Table3[[#This Row],[Count]]</f>
        <v>0</v>
      </c>
      <c r="Q72" s="1">
        <f>COUNTIFS(Table2[Sub-Sector],Table3[[#This Row],[Sub-Sector]],Table2[% Away From 52W Low],"&gt;=10")/Table3[[#This Row],[Count]]</f>
        <v>0.66666666666666663</v>
      </c>
      <c r="R72" s="1">
        <f>COUNTIFS(Table2[Sub-Sector],Table3[[#This Row],[Sub-Sector]],Table2[% Price above 20 EMA],"&gt;=0")/Table3[[#This Row],[Count]]</f>
        <v>0</v>
      </c>
      <c r="S72" s="1">
        <f>COUNTIFS(Table2[Sub-Sector],Table3[[#This Row],[Sub-Sector]],Table2[% Price above 50 EMA],"&gt;=0")/Table3[[#This Row],[Count]]</f>
        <v>0</v>
      </c>
      <c r="T72" s="1">
        <f>COUNTIFS(Table2[Sub-Sector],Table3[[#This Row],[Sub-Sector]],Table2[% Price above 200 EMA],"&gt;=0")/Table3[[#This Row],[Count]]</f>
        <v>0.33333333333333331</v>
      </c>
      <c r="U72" s="1">
        <f>COUNTIFS(Table2[Sub-Sector],Table3[[#This Row],[Sub-Sector]],Table2[Rate of Change - Zone],"Positive")/Table3[[#This Row],[Count]]</f>
        <v>0</v>
      </c>
      <c r="V72" s="1">
        <f>COUNTIFS(Table2[Sub-Sector],Table3[[#This Row],[Sub-Sector]],Table2[Sharpe Ratio],"&gt;=0.10")/Table3[[#This Row],[Count]]</f>
        <v>0.33333333333333331</v>
      </c>
      <c r="W7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525.5</v>
      </c>
      <c r="X72">
        <f>_xlfn.RANK.AVG(Table3[[#This Row],[Score]],Table3[Score],1)</f>
        <v>83</v>
      </c>
      <c r="Y7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274</v>
      </c>
      <c r="Z72">
        <f>_xlfn.RANK.AVG(Table3[[#This Row],[Score 2 ]],Table3[[Score 2 ]],1)</f>
        <v>72</v>
      </c>
    </row>
    <row r="73" spans="1:26" x14ac:dyDescent="0.3">
      <c r="A73" t="s">
        <v>88</v>
      </c>
      <c r="B73">
        <f>COUNTIFS(Table2[Sub-Sector],Table3[[#This Row],[Sub-Sector]])</f>
        <v>3</v>
      </c>
      <c r="C73" s="1">
        <f>COUNTIFS(Table2[Sub-Sector],Table3[[#This Row],[Sub-Sector]],Table2[Uptrend],"Uptrend")/Table3[[#This Row],[Count]]</f>
        <v>0</v>
      </c>
      <c r="D73" s="1">
        <f>COUNTIFS(Table2[Sub-Sector],Table3[[#This Row],[Sub-Sector]],Table2[1W Return vs Nifty],"&gt;=5")/Table3[[#This Row],[Count]]</f>
        <v>0</v>
      </c>
      <c r="E73" s="1">
        <f>COUNTIFS(Table2[Sub-Sector],Table3[[#This Row],[Sub-Sector]],Table2[1M Return vs Nifty],"&gt;=5")/Table3[[#This Row],[Count]]</f>
        <v>0</v>
      </c>
      <c r="F73" s="1">
        <f>COUNTIFS(Table2[Sub-Sector],Table3[[#This Row],[Sub-Sector]],Table2[6M Return vs Nifty],"&gt;=10")/Table3[[#This Row],[Count]]</f>
        <v>0</v>
      </c>
      <c r="G73" s="1">
        <f>COUNTIFS(Table2[Sub-Sector],Table3[[#This Row],[Sub-Sector]],Table2[1Y Return vs Nifty],"&gt;=10")/Table3[[#This Row],[Count]]</f>
        <v>0.66666666666666663</v>
      </c>
      <c r="H73" s="1">
        <f>COUNTIFS(Table2[Sub-Sector],Table3[[#This Row],[Sub-Sector]],Table2[RSI Exponential â€“ 14D],"&gt;=50")/Table3[[#This Row],[Count]]</f>
        <v>0</v>
      </c>
      <c r="I73" s="1">
        <f>COUNTIFS(Table2[Sub-Sector],Table3[[#This Row],[Sub-Sector]],Table2[Relative Volume],"&gt;=1")/Table3[[#This Row],[Count]]</f>
        <v>0.33333333333333331</v>
      </c>
      <c r="J73" s="1">
        <f>COUNTIFS(Table2[Sub-Sector],Table3[[#This Row],[Sub-Sector]],Table2[% Away From Day Low],"&gt;=0.05")/Table3[[#This Row],[Count]]</f>
        <v>0</v>
      </c>
      <c r="K73" s="1">
        <f>COUNTIFS(Table2[Sub-Sector],Table3[[#This Row],[Sub-Sector]],Table2[% Away From Day High],"&lt;=0.05")/Table3[[#This Row],[Count]]</f>
        <v>1</v>
      </c>
      <c r="L73" s="1">
        <f>COUNTIFS(Table2[Sub-Sector],Table3[[#This Row],[Sub-Sector]],Table2[% Away From Current Week Low],"&gt;=0.05")/Table3[[#This Row],[Count]]</f>
        <v>0</v>
      </c>
      <c r="M73" s="1">
        <f>COUNTIFS(Table2[Sub-Sector],Table3[[#This Row],[Sub-Sector]],Table2[% Away From Current Week High],"&lt;=0.05")/Table3[[#This Row],[Count]]</f>
        <v>1</v>
      </c>
      <c r="N73" s="1">
        <f>COUNTIFS(Table2[Sub-Sector],Table3[[#This Row],[Sub-Sector]],Table2[% Away From Current Month Low],"&gt;=0.05")/Table3[[#This Row],[Count]]</f>
        <v>0</v>
      </c>
      <c r="O73" s="1">
        <f>COUNTIFS(Table2[Sub-Sector],Table3[[#This Row],[Sub-Sector]],Table2[% Away From Current Month High],"&lt;=0.05")/Table3[[#This Row],[Count]]</f>
        <v>0</v>
      </c>
      <c r="P73" s="1">
        <f>COUNTIFS(Table2[Sub-Sector],Table3[[#This Row],[Sub-Sector]],Table2[% Away From 52W High],"&lt;=10")/Table3[[#This Row],[Count]]</f>
        <v>0</v>
      </c>
      <c r="Q73" s="1">
        <f>COUNTIFS(Table2[Sub-Sector],Table3[[#This Row],[Sub-Sector]],Table2[% Away From 52W Low],"&gt;=10")/Table3[[#This Row],[Count]]</f>
        <v>1</v>
      </c>
      <c r="R73" s="1">
        <f>COUNTIFS(Table2[Sub-Sector],Table3[[#This Row],[Sub-Sector]],Table2[% Price above 20 EMA],"&gt;=0")/Table3[[#This Row],[Count]]</f>
        <v>0</v>
      </c>
      <c r="S73" s="1">
        <f>COUNTIFS(Table2[Sub-Sector],Table3[[#This Row],[Sub-Sector]],Table2[% Price above 50 EMA],"&gt;=0")/Table3[[#This Row],[Count]]</f>
        <v>0</v>
      </c>
      <c r="T73" s="1">
        <f>COUNTIFS(Table2[Sub-Sector],Table3[[#This Row],[Sub-Sector]],Table2[% Price above 200 EMA],"&gt;=0")/Table3[[#This Row],[Count]]</f>
        <v>0.33333333333333331</v>
      </c>
      <c r="U73" s="1">
        <f>COUNTIFS(Table2[Sub-Sector],Table3[[#This Row],[Sub-Sector]],Table2[Rate of Change - Zone],"Positive")/Table3[[#This Row],[Count]]</f>
        <v>0</v>
      </c>
      <c r="V73" s="1">
        <f>COUNTIFS(Table2[Sub-Sector],Table3[[#This Row],[Sub-Sector]],Table2[Sharpe Ratio],"&gt;=0.10")/Table3[[#This Row],[Count]]</f>
        <v>0</v>
      </c>
      <c r="W7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525.5</v>
      </c>
      <c r="X73">
        <f>_xlfn.RANK.AVG(Table3[[#This Row],[Score]],Table3[Score],1)</f>
        <v>83</v>
      </c>
      <c r="Y7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274</v>
      </c>
      <c r="Z73">
        <f>_xlfn.RANK.AVG(Table3[[#This Row],[Score 2 ]],Table3[[Score 2 ]],1)</f>
        <v>72</v>
      </c>
    </row>
    <row r="74" spans="1:26" x14ac:dyDescent="0.3">
      <c r="A74" t="s">
        <v>1195</v>
      </c>
      <c r="B74">
        <f>COUNTIFS(Table2[Sub-Sector],Table3[[#This Row],[Sub-Sector]])</f>
        <v>2</v>
      </c>
      <c r="C74" s="1">
        <f>COUNTIFS(Table2[Sub-Sector],Table3[[#This Row],[Sub-Sector]],Table2[Uptrend],"Uptrend")/Table3[[#This Row],[Count]]</f>
        <v>0</v>
      </c>
      <c r="D74" s="1">
        <f>COUNTIFS(Table2[Sub-Sector],Table3[[#This Row],[Sub-Sector]],Table2[1W Return vs Nifty],"&gt;=5")/Table3[[#This Row],[Count]]</f>
        <v>0</v>
      </c>
      <c r="E74" s="1">
        <f>COUNTIFS(Table2[Sub-Sector],Table3[[#This Row],[Sub-Sector]],Table2[1M Return vs Nifty],"&gt;=5")/Table3[[#This Row],[Count]]</f>
        <v>0</v>
      </c>
      <c r="F74" s="1">
        <f>COUNTIFS(Table2[Sub-Sector],Table3[[#This Row],[Sub-Sector]],Table2[6M Return vs Nifty],"&gt;=10")/Table3[[#This Row],[Count]]</f>
        <v>0</v>
      </c>
      <c r="G74" s="1">
        <f>COUNTIFS(Table2[Sub-Sector],Table3[[#This Row],[Sub-Sector]],Table2[1Y Return vs Nifty],"&gt;=10")/Table3[[#This Row],[Count]]</f>
        <v>0.5</v>
      </c>
      <c r="H74" s="1">
        <f>COUNTIFS(Table2[Sub-Sector],Table3[[#This Row],[Sub-Sector]],Table2[RSI Exponential â€“ 14D],"&gt;=50")/Table3[[#This Row],[Count]]</f>
        <v>0</v>
      </c>
      <c r="I74" s="1">
        <f>COUNTIFS(Table2[Sub-Sector],Table3[[#This Row],[Sub-Sector]],Table2[Relative Volume],"&gt;=1")/Table3[[#This Row],[Count]]</f>
        <v>0.5</v>
      </c>
      <c r="J74" s="1">
        <f>COUNTIFS(Table2[Sub-Sector],Table3[[#This Row],[Sub-Sector]],Table2[% Away From Day Low],"&gt;=0.05")/Table3[[#This Row],[Count]]</f>
        <v>0</v>
      </c>
      <c r="K74" s="1">
        <f>COUNTIFS(Table2[Sub-Sector],Table3[[#This Row],[Sub-Sector]],Table2[% Away From Day High],"&lt;=0.05")/Table3[[#This Row],[Count]]</f>
        <v>1</v>
      </c>
      <c r="L74" s="1">
        <f>COUNTIFS(Table2[Sub-Sector],Table3[[#This Row],[Sub-Sector]],Table2[% Away From Current Week Low],"&gt;=0.05")/Table3[[#This Row],[Count]]</f>
        <v>0.5</v>
      </c>
      <c r="M74" s="1">
        <f>COUNTIFS(Table2[Sub-Sector],Table3[[#This Row],[Sub-Sector]],Table2[% Away From Current Week High],"&lt;=0.05")/Table3[[#This Row],[Count]]</f>
        <v>1</v>
      </c>
      <c r="N74" s="1">
        <f>COUNTIFS(Table2[Sub-Sector],Table3[[#This Row],[Sub-Sector]],Table2[% Away From Current Month Low],"&gt;=0.05")/Table3[[#This Row],[Count]]</f>
        <v>1</v>
      </c>
      <c r="O74" s="1">
        <f>COUNTIFS(Table2[Sub-Sector],Table3[[#This Row],[Sub-Sector]],Table2[% Away From Current Month High],"&lt;=0.05")/Table3[[#This Row],[Count]]</f>
        <v>0</v>
      </c>
      <c r="P74" s="1">
        <f>COUNTIFS(Table2[Sub-Sector],Table3[[#This Row],[Sub-Sector]],Table2[% Away From 52W High],"&lt;=10")/Table3[[#This Row],[Count]]</f>
        <v>0</v>
      </c>
      <c r="Q74" s="1">
        <f>COUNTIFS(Table2[Sub-Sector],Table3[[#This Row],[Sub-Sector]],Table2[% Away From 52W Low],"&gt;=10")/Table3[[#This Row],[Count]]</f>
        <v>1</v>
      </c>
      <c r="R74" s="1">
        <f>COUNTIFS(Table2[Sub-Sector],Table3[[#This Row],[Sub-Sector]],Table2[% Price above 20 EMA],"&gt;=0")/Table3[[#This Row],[Count]]</f>
        <v>0</v>
      </c>
      <c r="S74" s="1">
        <f>COUNTIFS(Table2[Sub-Sector],Table3[[#This Row],[Sub-Sector]],Table2[% Price above 50 EMA],"&gt;=0")/Table3[[#This Row],[Count]]</f>
        <v>0</v>
      </c>
      <c r="T74" s="1">
        <f>COUNTIFS(Table2[Sub-Sector],Table3[[#This Row],[Sub-Sector]],Table2[% Price above 200 EMA],"&gt;=0")/Table3[[#This Row],[Count]]</f>
        <v>0.5</v>
      </c>
      <c r="U74" s="1">
        <f>COUNTIFS(Table2[Sub-Sector],Table3[[#This Row],[Sub-Sector]],Table2[Rate of Change - Zone],"Positive")/Table3[[#This Row],[Count]]</f>
        <v>0</v>
      </c>
      <c r="V74" s="1">
        <f>COUNTIFS(Table2[Sub-Sector],Table3[[#This Row],[Sub-Sector]],Table2[Sharpe Ratio],"&gt;=0.10")/Table3[[#This Row],[Count]]</f>
        <v>0</v>
      </c>
      <c r="W7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525.5</v>
      </c>
      <c r="X74">
        <f>_xlfn.RANK.AVG(Table3[[#This Row],[Score]],Table3[Score],1)</f>
        <v>83</v>
      </c>
      <c r="Y7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274</v>
      </c>
      <c r="Z74">
        <f>_xlfn.RANK.AVG(Table3[[#This Row],[Score 2 ]],Table3[[Score 2 ]],1)</f>
        <v>72</v>
      </c>
    </row>
    <row r="75" spans="1:26" x14ac:dyDescent="0.3">
      <c r="A75" t="s">
        <v>900</v>
      </c>
      <c r="B75">
        <f>COUNTIFS(Table2[Sub-Sector],Table3[[#This Row],[Sub-Sector]])</f>
        <v>2</v>
      </c>
      <c r="C75" s="1">
        <f>COUNTIFS(Table2[Sub-Sector],Table3[[#This Row],[Sub-Sector]],Table2[Uptrend],"Uptrend")/Table3[[#This Row],[Count]]</f>
        <v>0</v>
      </c>
      <c r="D75" s="1">
        <f>COUNTIFS(Table2[Sub-Sector],Table3[[#This Row],[Sub-Sector]],Table2[1W Return vs Nifty],"&gt;=5")/Table3[[#This Row],[Count]]</f>
        <v>0.5</v>
      </c>
      <c r="E75" s="1">
        <f>COUNTIFS(Table2[Sub-Sector],Table3[[#This Row],[Sub-Sector]],Table2[1M Return vs Nifty],"&gt;=5")/Table3[[#This Row],[Count]]</f>
        <v>0.5</v>
      </c>
      <c r="F75" s="1">
        <f>COUNTIFS(Table2[Sub-Sector],Table3[[#This Row],[Sub-Sector]],Table2[6M Return vs Nifty],"&gt;=10")/Table3[[#This Row],[Count]]</f>
        <v>0</v>
      </c>
      <c r="G75" s="1">
        <f>COUNTIFS(Table2[Sub-Sector],Table3[[#This Row],[Sub-Sector]],Table2[1Y Return vs Nifty],"&gt;=10")/Table3[[#This Row],[Count]]</f>
        <v>0.5</v>
      </c>
      <c r="H75" s="1">
        <f>COUNTIFS(Table2[Sub-Sector],Table3[[#This Row],[Sub-Sector]],Table2[RSI Exponential â€“ 14D],"&gt;=50")/Table3[[#This Row],[Count]]</f>
        <v>0.5</v>
      </c>
      <c r="I75" s="1">
        <f>COUNTIFS(Table2[Sub-Sector],Table3[[#This Row],[Sub-Sector]],Table2[Relative Volume],"&gt;=1")/Table3[[#This Row],[Count]]</f>
        <v>0</v>
      </c>
      <c r="J75" s="1">
        <f>COUNTIFS(Table2[Sub-Sector],Table3[[#This Row],[Sub-Sector]],Table2[% Away From Day Low],"&gt;=0.05")/Table3[[#This Row],[Count]]</f>
        <v>0</v>
      </c>
      <c r="K75" s="1">
        <f>COUNTIFS(Table2[Sub-Sector],Table3[[#This Row],[Sub-Sector]],Table2[% Away From Day High],"&lt;=0.05")/Table3[[#This Row],[Count]]</f>
        <v>1</v>
      </c>
      <c r="L75" s="1">
        <f>COUNTIFS(Table2[Sub-Sector],Table3[[#This Row],[Sub-Sector]],Table2[% Away From Current Week Low],"&gt;=0.05")/Table3[[#This Row],[Count]]</f>
        <v>0</v>
      </c>
      <c r="M75" s="1">
        <f>COUNTIFS(Table2[Sub-Sector],Table3[[#This Row],[Sub-Sector]],Table2[% Away From Current Week High],"&lt;=0.05")/Table3[[#This Row],[Count]]</f>
        <v>1</v>
      </c>
      <c r="N75" s="1">
        <f>COUNTIFS(Table2[Sub-Sector],Table3[[#This Row],[Sub-Sector]],Table2[% Away From Current Month Low],"&gt;=0.05")/Table3[[#This Row],[Count]]</f>
        <v>0.5</v>
      </c>
      <c r="O75" s="1">
        <f>COUNTIFS(Table2[Sub-Sector],Table3[[#This Row],[Sub-Sector]],Table2[% Away From Current Month High],"&lt;=0.05")/Table3[[#This Row],[Count]]</f>
        <v>0.5</v>
      </c>
      <c r="P75" s="1">
        <f>COUNTIFS(Table2[Sub-Sector],Table3[[#This Row],[Sub-Sector]],Table2[% Away From 52W High],"&lt;=10")/Table3[[#This Row],[Count]]</f>
        <v>0</v>
      </c>
      <c r="Q75" s="1">
        <f>COUNTIFS(Table2[Sub-Sector],Table3[[#This Row],[Sub-Sector]],Table2[% Away From 52W Low],"&gt;=10")/Table3[[#This Row],[Count]]</f>
        <v>0.5</v>
      </c>
      <c r="R75" s="1">
        <f>COUNTIFS(Table2[Sub-Sector],Table3[[#This Row],[Sub-Sector]],Table2[% Price above 20 EMA],"&gt;=0")/Table3[[#This Row],[Count]]</f>
        <v>0.5</v>
      </c>
      <c r="S75" s="1">
        <f>COUNTIFS(Table2[Sub-Sector],Table3[[#This Row],[Sub-Sector]],Table2[% Price above 50 EMA],"&gt;=0")/Table3[[#This Row],[Count]]</f>
        <v>0.5</v>
      </c>
      <c r="T75" s="1">
        <f>COUNTIFS(Table2[Sub-Sector],Table3[[#This Row],[Sub-Sector]],Table2[% Price above 200 EMA],"&gt;=0")/Table3[[#This Row],[Count]]</f>
        <v>0.5</v>
      </c>
      <c r="U75" s="1">
        <f>COUNTIFS(Table2[Sub-Sector],Table3[[#This Row],[Sub-Sector]],Table2[Rate of Change - Zone],"Positive")/Table3[[#This Row],[Count]]</f>
        <v>0.5</v>
      </c>
      <c r="V75" s="1">
        <f>COUNTIFS(Table2[Sub-Sector],Table3[[#This Row],[Sub-Sector]],Table2[Sharpe Ratio],"&gt;=0.10")/Table3[[#This Row],[Count]]</f>
        <v>0.5</v>
      </c>
      <c r="W7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379</v>
      </c>
      <c r="X75">
        <f>_xlfn.RANK.AVG(Table3[[#This Row],[Score]],Table3[Score],1)</f>
        <v>42</v>
      </c>
      <c r="Y7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274.5</v>
      </c>
      <c r="Z75">
        <f>_xlfn.RANK.AVG(Table3[[#This Row],[Score 2 ]],Table3[[Score 2 ]],1)</f>
        <v>74</v>
      </c>
    </row>
    <row r="76" spans="1:26" x14ac:dyDescent="0.3">
      <c r="A76" t="s">
        <v>563</v>
      </c>
      <c r="B76">
        <f>COUNTIFS(Table2[Sub-Sector],Table3[[#This Row],[Sub-Sector]])</f>
        <v>8</v>
      </c>
      <c r="C76" s="1">
        <f>COUNTIFS(Table2[Sub-Sector],Table3[[#This Row],[Sub-Sector]],Table2[Uptrend],"Uptrend")/Table3[[#This Row],[Count]]</f>
        <v>0</v>
      </c>
      <c r="D76" s="1">
        <f>COUNTIFS(Table2[Sub-Sector],Table3[[#This Row],[Sub-Sector]],Table2[1W Return vs Nifty],"&gt;=5")/Table3[[#This Row],[Count]]</f>
        <v>0</v>
      </c>
      <c r="E76" s="1">
        <f>COUNTIFS(Table2[Sub-Sector],Table3[[#This Row],[Sub-Sector]],Table2[1M Return vs Nifty],"&gt;=5")/Table3[[#This Row],[Count]]</f>
        <v>0.125</v>
      </c>
      <c r="F76" s="1">
        <f>COUNTIFS(Table2[Sub-Sector],Table3[[#This Row],[Sub-Sector]],Table2[6M Return vs Nifty],"&gt;=10")/Table3[[#This Row],[Count]]</f>
        <v>0.25</v>
      </c>
      <c r="G76" s="1">
        <f>COUNTIFS(Table2[Sub-Sector],Table3[[#This Row],[Sub-Sector]],Table2[1Y Return vs Nifty],"&gt;=10")/Table3[[#This Row],[Count]]</f>
        <v>0.125</v>
      </c>
      <c r="H76" s="1">
        <f>COUNTIFS(Table2[Sub-Sector],Table3[[#This Row],[Sub-Sector]],Table2[RSI Exponential â€“ 14D],"&gt;=50")/Table3[[#This Row],[Count]]</f>
        <v>0.125</v>
      </c>
      <c r="I76" s="1">
        <f>COUNTIFS(Table2[Sub-Sector],Table3[[#This Row],[Sub-Sector]],Table2[Relative Volume],"&gt;=1")/Table3[[#This Row],[Count]]</f>
        <v>0.125</v>
      </c>
      <c r="J76" s="1">
        <f>COUNTIFS(Table2[Sub-Sector],Table3[[#This Row],[Sub-Sector]],Table2[% Away From Day Low],"&gt;=0.05")/Table3[[#This Row],[Count]]</f>
        <v>0.125</v>
      </c>
      <c r="K76" s="1">
        <f>COUNTIFS(Table2[Sub-Sector],Table3[[#This Row],[Sub-Sector]],Table2[% Away From Day High],"&lt;=0.05")/Table3[[#This Row],[Count]]</f>
        <v>1</v>
      </c>
      <c r="L76" s="1">
        <f>COUNTIFS(Table2[Sub-Sector],Table3[[#This Row],[Sub-Sector]],Table2[% Away From Current Week Low],"&gt;=0.05")/Table3[[#This Row],[Count]]</f>
        <v>0.125</v>
      </c>
      <c r="M76" s="1">
        <f>COUNTIFS(Table2[Sub-Sector],Table3[[#This Row],[Sub-Sector]],Table2[% Away From Current Week High],"&lt;=0.05")/Table3[[#This Row],[Count]]</f>
        <v>1</v>
      </c>
      <c r="N76" s="1">
        <f>COUNTIFS(Table2[Sub-Sector],Table3[[#This Row],[Sub-Sector]],Table2[% Away From Current Month Low],"&gt;=0.05")/Table3[[#This Row],[Count]]</f>
        <v>0.125</v>
      </c>
      <c r="O76" s="1">
        <f>COUNTIFS(Table2[Sub-Sector],Table3[[#This Row],[Sub-Sector]],Table2[% Away From Current Month High],"&lt;=0.05")/Table3[[#This Row],[Count]]</f>
        <v>0.25</v>
      </c>
      <c r="P76" s="1">
        <f>COUNTIFS(Table2[Sub-Sector],Table3[[#This Row],[Sub-Sector]],Table2[% Away From 52W High],"&lt;=10")/Table3[[#This Row],[Count]]</f>
        <v>0</v>
      </c>
      <c r="Q76" s="1">
        <f>COUNTIFS(Table2[Sub-Sector],Table3[[#This Row],[Sub-Sector]],Table2[% Away From 52W Low],"&gt;=10")/Table3[[#This Row],[Count]]</f>
        <v>1</v>
      </c>
      <c r="R76" s="1">
        <f>COUNTIFS(Table2[Sub-Sector],Table3[[#This Row],[Sub-Sector]],Table2[% Price above 20 EMA],"&gt;=0")/Table3[[#This Row],[Count]]</f>
        <v>0.125</v>
      </c>
      <c r="S76" s="1">
        <f>COUNTIFS(Table2[Sub-Sector],Table3[[#This Row],[Sub-Sector]],Table2[% Price above 50 EMA],"&gt;=0")/Table3[[#This Row],[Count]]</f>
        <v>0.125</v>
      </c>
      <c r="T76" s="1">
        <f>COUNTIFS(Table2[Sub-Sector],Table3[[#This Row],[Sub-Sector]],Table2[% Price above 200 EMA],"&gt;=0")/Table3[[#This Row],[Count]]</f>
        <v>0.375</v>
      </c>
      <c r="U76" s="1">
        <f>COUNTIFS(Table2[Sub-Sector],Table3[[#This Row],[Sub-Sector]],Table2[Rate of Change - Zone],"Positive")/Table3[[#This Row],[Count]]</f>
        <v>0.125</v>
      </c>
      <c r="V76" s="1">
        <f>COUNTIFS(Table2[Sub-Sector],Table3[[#This Row],[Sub-Sector]],Table2[Sharpe Ratio],"&gt;=0.10")/Table3[[#This Row],[Count]]</f>
        <v>0</v>
      </c>
      <c r="W7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481</v>
      </c>
      <c r="X76">
        <f>_xlfn.RANK.AVG(Table3[[#This Row],[Score]],Table3[Score],1)</f>
        <v>69</v>
      </c>
      <c r="Y7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280.5</v>
      </c>
      <c r="Z76">
        <f>_xlfn.RANK.AVG(Table3[[#This Row],[Score 2 ]],Table3[[Score 2 ]],1)</f>
        <v>75</v>
      </c>
    </row>
    <row r="77" spans="1:26" x14ac:dyDescent="0.3">
      <c r="A77" t="s">
        <v>75</v>
      </c>
      <c r="B77">
        <f>COUNTIFS(Table2[Sub-Sector],Table3[[#This Row],[Sub-Sector]])</f>
        <v>17</v>
      </c>
      <c r="C77" s="1">
        <f>COUNTIFS(Table2[Sub-Sector],Table3[[#This Row],[Sub-Sector]],Table2[Uptrend],"Uptrend")/Table3[[#This Row],[Count]]</f>
        <v>0.17647058823529413</v>
      </c>
      <c r="D77" s="1">
        <f>COUNTIFS(Table2[Sub-Sector],Table3[[#This Row],[Sub-Sector]],Table2[1W Return vs Nifty],"&gt;=5")/Table3[[#This Row],[Count]]</f>
        <v>0</v>
      </c>
      <c r="E77" s="1">
        <f>COUNTIFS(Table2[Sub-Sector],Table3[[#This Row],[Sub-Sector]],Table2[1M Return vs Nifty],"&gt;=5")/Table3[[#This Row],[Count]]</f>
        <v>0.11764705882352941</v>
      </c>
      <c r="F77" s="1">
        <f>COUNTIFS(Table2[Sub-Sector],Table3[[#This Row],[Sub-Sector]],Table2[6M Return vs Nifty],"&gt;=10")/Table3[[#This Row],[Count]]</f>
        <v>0.17647058823529413</v>
      </c>
      <c r="G77" s="1">
        <f>COUNTIFS(Table2[Sub-Sector],Table3[[#This Row],[Sub-Sector]],Table2[1Y Return vs Nifty],"&gt;=10")/Table3[[#This Row],[Count]]</f>
        <v>0.17647058823529413</v>
      </c>
      <c r="H77" s="1">
        <f>COUNTIFS(Table2[Sub-Sector],Table3[[#This Row],[Sub-Sector]],Table2[RSI Exponential â€“ 14D],"&gt;=50")/Table3[[#This Row],[Count]]</f>
        <v>0.11764705882352941</v>
      </c>
      <c r="I77" s="1">
        <f>COUNTIFS(Table2[Sub-Sector],Table3[[#This Row],[Sub-Sector]],Table2[Relative Volume],"&gt;=1")/Table3[[#This Row],[Count]]</f>
        <v>0.23529411764705882</v>
      </c>
      <c r="J77" s="1">
        <f>COUNTIFS(Table2[Sub-Sector],Table3[[#This Row],[Sub-Sector]],Table2[% Away From Day Low],"&gt;=0.05")/Table3[[#This Row],[Count]]</f>
        <v>5.8823529411764705E-2</v>
      </c>
      <c r="K77" s="1">
        <f>COUNTIFS(Table2[Sub-Sector],Table3[[#This Row],[Sub-Sector]],Table2[% Away From Day High],"&lt;=0.05")/Table3[[#This Row],[Count]]</f>
        <v>1</v>
      </c>
      <c r="L77" s="1">
        <f>COUNTIFS(Table2[Sub-Sector],Table3[[#This Row],[Sub-Sector]],Table2[% Away From Current Week Low],"&gt;=0.05")/Table3[[#This Row],[Count]]</f>
        <v>5.8823529411764705E-2</v>
      </c>
      <c r="M77" s="1">
        <f>COUNTIFS(Table2[Sub-Sector],Table3[[#This Row],[Sub-Sector]],Table2[% Away From Current Week High],"&lt;=0.05")/Table3[[#This Row],[Count]]</f>
        <v>1</v>
      </c>
      <c r="N77" s="1">
        <f>COUNTIFS(Table2[Sub-Sector],Table3[[#This Row],[Sub-Sector]],Table2[% Away From Current Month Low],"&gt;=0.05")/Table3[[#This Row],[Count]]</f>
        <v>0.11764705882352941</v>
      </c>
      <c r="O77" s="1">
        <f>COUNTIFS(Table2[Sub-Sector],Table3[[#This Row],[Sub-Sector]],Table2[% Away From Current Month High],"&lt;=0.05")/Table3[[#This Row],[Count]]</f>
        <v>0.23529411764705882</v>
      </c>
      <c r="P77" s="1">
        <f>COUNTIFS(Table2[Sub-Sector],Table3[[#This Row],[Sub-Sector]],Table2[% Away From 52W High],"&lt;=10")/Table3[[#This Row],[Count]]</f>
        <v>5.8823529411764705E-2</v>
      </c>
      <c r="Q77" s="1">
        <f>COUNTIFS(Table2[Sub-Sector],Table3[[#This Row],[Sub-Sector]],Table2[% Away From 52W Low],"&gt;=10")/Table3[[#This Row],[Count]]</f>
        <v>0.70588235294117652</v>
      </c>
      <c r="R77" s="1">
        <f>COUNTIFS(Table2[Sub-Sector],Table3[[#This Row],[Sub-Sector]],Table2[% Price above 20 EMA],"&gt;=0")/Table3[[#This Row],[Count]]</f>
        <v>0.11764705882352941</v>
      </c>
      <c r="S77" s="1">
        <f>COUNTIFS(Table2[Sub-Sector],Table3[[#This Row],[Sub-Sector]],Table2[% Price above 50 EMA],"&gt;=0")/Table3[[#This Row],[Count]]</f>
        <v>0.11764705882352941</v>
      </c>
      <c r="T77" s="1">
        <f>COUNTIFS(Table2[Sub-Sector],Table3[[#This Row],[Sub-Sector]],Table2[% Price above 200 EMA],"&gt;=0")/Table3[[#This Row],[Count]]</f>
        <v>0.29411764705882354</v>
      </c>
      <c r="U77" s="1">
        <f>COUNTIFS(Table2[Sub-Sector],Table3[[#This Row],[Sub-Sector]],Table2[Rate of Change - Zone],"Positive")/Table3[[#This Row],[Count]]</f>
        <v>5.8823529411764705E-2</v>
      </c>
      <c r="V77" s="1">
        <f>COUNTIFS(Table2[Sub-Sector],Table3[[#This Row],[Sub-Sector]],Table2[Sharpe Ratio],"&gt;=0.10")/Table3[[#This Row],[Count]]</f>
        <v>0</v>
      </c>
      <c r="W7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437.5</v>
      </c>
      <c r="X77">
        <f>_xlfn.RANK.AVG(Table3[[#This Row],[Score]],Table3[Score],1)</f>
        <v>61</v>
      </c>
      <c r="Y7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281.5</v>
      </c>
      <c r="Z77">
        <f>_xlfn.RANK.AVG(Table3[[#This Row],[Score 2 ]],Table3[[Score 2 ]],1)</f>
        <v>76</v>
      </c>
    </row>
    <row r="78" spans="1:26" x14ac:dyDescent="0.3">
      <c r="A78" t="s">
        <v>102</v>
      </c>
      <c r="B78">
        <f>COUNTIFS(Table2[Sub-Sector],Table3[[#This Row],[Sub-Sector]])</f>
        <v>2</v>
      </c>
      <c r="C78" s="1">
        <f>COUNTIFS(Table2[Sub-Sector],Table3[[#This Row],[Sub-Sector]],Table2[Uptrend],"Uptrend")/Table3[[#This Row],[Count]]</f>
        <v>0</v>
      </c>
      <c r="D78" s="1">
        <f>COUNTIFS(Table2[Sub-Sector],Table3[[#This Row],[Sub-Sector]],Table2[1W Return vs Nifty],"&gt;=5")/Table3[[#This Row],[Count]]</f>
        <v>0</v>
      </c>
      <c r="E78" s="1">
        <f>COUNTIFS(Table2[Sub-Sector],Table3[[#This Row],[Sub-Sector]],Table2[1M Return vs Nifty],"&gt;=5")/Table3[[#This Row],[Count]]</f>
        <v>0</v>
      </c>
      <c r="F78" s="1">
        <f>COUNTIFS(Table2[Sub-Sector],Table3[[#This Row],[Sub-Sector]],Table2[6M Return vs Nifty],"&gt;=10")/Table3[[#This Row],[Count]]</f>
        <v>0.5</v>
      </c>
      <c r="G78" s="1">
        <f>COUNTIFS(Table2[Sub-Sector],Table3[[#This Row],[Sub-Sector]],Table2[1Y Return vs Nifty],"&gt;=10")/Table3[[#This Row],[Count]]</f>
        <v>0.5</v>
      </c>
      <c r="H78" s="1">
        <f>COUNTIFS(Table2[Sub-Sector],Table3[[#This Row],[Sub-Sector]],Table2[RSI Exponential â€“ 14D],"&gt;=50")/Table3[[#This Row],[Count]]</f>
        <v>0</v>
      </c>
      <c r="I78" s="1">
        <f>COUNTIFS(Table2[Sub-Sector],Table3[[#This Row],[Sub-Sector]],Table2[Relative Volume],"&gt;=1")/Table3[[#This Row],[Count]]</f>
        <v>0</v>
      </c>
      <c r="J78" s="1">
        <f>COUNTIFS(Table2[Sub-Sector],Table3[[#This Row],[Sub-Sector]],Table2[% Away From Day Low],"&gt;=0.05")/Table3[[#This Row],[Count]]</f>
        <v>0</v>
      </c>
      <c r="K78" s="1">
        <f>COUNTIFS(Table2[Sub-Sector],Table3[[#This Row],[Sub-Sector]],Table2[% Away From Day High],"&lt;=0.05")/Table3[[#This Row],[Count]]</f>
        <v>1</v>
      </c>
      <c r="L78" s="1">
        <f>COUNTIFS(Table2[Sub-Sector],Table3[[#This Row],[Sub-Sector]],Table2[% Away From Current Week Low],"&gt;=0.05")/Table3[[#This Row],[Count]]</f>
        <v>0</v>
      </c>
      <c r="M78" s="1">
        <f>COUNTIFS(Table2[Sub-Sector],Table3[[#This Row],[Sub-Sector]],Table2[% Away From Current Week High],"&lt;=0.05")/Table3[[#This Row],[Count]]</f>
        <v>0.5</v>
      </c>
      <c r="N78" s="1">
        <f>COUNTIFS(Table2[Sub-Sector],Table3[[#This Row],[Sub-Sector]],Table2[% Away From Current Month Low],"&gt;=0.05")/Table3[[#This Row],[Count]]</f>
        <v>0</v>
      </c>
      <c r="O78" s="1">
        <f>COUNTIFS(Table2[Sub-Sector],Table3[[#This Row],[Sub-Sector]],Table2[% Away From Current Month High],"&lt;=0.05")/Table3[[#This Row],[Count]]</f>
        <v>0</v>
      </c>
      <c r="P78" s="1">
        <f>COUNTIFS(Table2[Sub-Sector],Table3[[#This Row],[Sub-Sector]],Table2[% Away From 52W High],"&lt;=10")/Table3[[#This Row],[Count]]</f>
        <v>0</v>
      </c>
      <c r="Q78" s="1">
        <f>COUNTIFS(Table2[Sub-Sector],Table3[[#This Row],[Sub-Sector]],Table2[% Away From 52W Low],"&gt;=10")/Table3[[#This Row],[Count]]</f>
        <v>0.5</v>
      </c>
      <c r="R78" s="1">
        <f>COUNTIFS(Table2[Sub-Sector],Table3[[#This Row],[Sub-Sector]],Table2[% Price above 20 EMA],"&gt;=0")/Table3[[#This Row],[Count]]</f>
        <v>0</v>
      </c>
      <c r="S78" s="1">
        <f>COUNTIFS(Table2[Sub-Sector],Table3[[#This Row],[Sub-Sector]],Table2[% Price above 50 EMA],"&gt;=0")/Table3[[#This Row],[Count]]</f>
        <v>0</v>
      </c>
      <c r="T78" s="1">
        <f>COUNTIFS(Table2[Sub-Sector],Table3[[#This Row],[Sub-Sector]],Table2[% Price above 200 EMA],"&gt;=0")/Table3[[#This Row],[Count]]</f>
        <v>0.5</v>
      </c>
      <c r="U78" s="1">
        <f>COUNTIFS(Table2[Sub-Sector],Table3[[#This Row],[Sub-Sector]],Table2[Rate of Change - Zone],"Positive")/Table3[[#This Row],[Count]]</f>
        <v>0</v>
      </c>
      <c r="V78" s="1">
        <f>COUNTIFS(Table2[Sub-Sector],Table3[[#This Row],[Sub-Sector]],Table2[Sharpe Ratio],"&gt;=0.10")/Table3[[#This Row],[Count]]</f>
        <v>0</v>
      </c>
      <c r="W7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537</v>
      </c>
      <c r="X78">
        <f>_xlfn.RANK.AVG(Table3[[#This Row],[Score]],Table3[Score],1)</f>
        <v>86</v>
      </c>
      <c r="Y7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285.5</v>
      </c>
      <c r="Z78">
        <f>_xlfn.RANK.AVG(Table3[[#This Row],[Score 2 ]],Table3[[Score 2 ]],1)</f>
        <v>77</v>
      </c>
    </row>
    <row r="79" spans="1:26" x14ac:dyDescent="0.3">
      <c r="A79" t="s">
        <v>24</v>
      </c>
      <c r="B79">
        <f>COUNTIFS(Table2[Sub-Sector],Table3[[#This Row],[Sub-Sector]])</f>
        <v>20</v>
      </c>
      <c r="C79" s="1">
        <f>COUNTIFS(Table2[Sub-Sector],Table3[[#This Row],[Sub-Sector]],Table2[Uptrend],"Uptrend")/Table3[[#This Row],[Count]]</f>
        <v>0.25</v>
      </c>
      <c r="D79" s="1">
        <f>COUNTIFS(Table2[Sub-Sector],Table3[[#This Row],[Sub-Sector]],Table2[1W Return vs Nifty],"&gt;=5")/Table3[[#This Row],[Count]]</f>
        <v>0</v>
      </c>
      <c r="E79" s="1">
        <f>COUNTIFS(Table2[Sub-Sector],Table3[[#This Row],[Sub-Sector]],Table2[1M Return vs Nifty],"&gt;=5")/Table3[[#This Row],[Count]]</f>
        <v>0.15</v>
      </c>
      <c r="F79" s="1">
        <f>COUNTIFS(Table2[Sub-Sector],Table3[[#This Row],[Sub-Sector]],Table2[6M Return vs Nifty],"&gt;=10")/Table3[[#This Row],[Count]]</f>
        <v>0.15</v>
      </c>
      <c r="G79" s="1">
        <f>COUNTIFS(Table2[Sub-Sector],Table3[[#This Row],[Sub-Sector]],Table2[1Y Return vs Nifty],"&gt;=10")/Table3[[#This Row],[Count]]</f>
        <v>0.15</v>
      </c>
      <c r="H79" s="1">
        <f>COUNTIFS(Table2[Sub-Sector],Table3[[#This Row],[Sub-Sector]],Table2[RSI Exponential â€“ 14D],"&gt;=50")/Table3[[#This Row],[Count]]</f>
        <v>0.1</v>
      </c>
      <c r="I79" s="1">
        <f>COUNTIFS(Table2[Sub-Sector],Table3[[#This Row],[Sub-Sector]],Table2[Relative Volume],"&gt;=1")/Table3[[#This Row],[Count]]</f>
        <v>0.2</v>
      </c>
      <c r="J79" s="1">
        <f>COUNTIFS(Table2[Sub-Sector],Table3[[#This Row],[Sub-Sector]],Table2[% Away From Day Low],"&gt;=0.05")/Table3[[#This Row],[Count]]</f>
        <v>0</v>
      </c>
      <c r="K79" s="1">
        <f>COUNTIFS(Table2[Sub-Sector],Table3[[#This Row],[Sub-Sector]],Table2[% Away From Day High],"&lt;=0.05")/Table3[[#This Row],[Count]]</f>
        <v>1</v>
      </c>
      <c r="L79" s="1">
        <f>COUNTIFS(Table2[Sub-Sector],Table3[[#This Row],[Sub-Sector]],Table2[% Away From Current Week Low],"&gt;=0.05")/Table3[[#This Row],[Count]]</f>
        <v>0.1</v>
      </c>
      <c r="M79" s="1">
        <f>COUNTIFS(Table2[Sub-Sector],Table3[[#This Row],[Sub-Sector]],Table2[% Away From Current Week High],"&lt;=0.05")/Table3[[#This Row],[Count]]</f>
        <v>1</v>
      </c>
      <c r="N79" s="1">
        <f>COUNTIFS(Table2[Sub-Sector],Table3[[#This Row],[Sub-Sector]],Table2[% Away From Current Month Low],"&gt;=0.05")/Table3[[#This Row],[Count]]</f>
        <v>0.1</v>
      </c>
      <c r="O79" s="1">
        <f>COUNTIFS(Table2[Sub-Sector],Table3[[#This Row],[Sub-Sector]],Table2[% Away From Current Month High],"&lt;=0.05")/Table3[[#This Row],[Count]]</f>
        <v>0.2</v>
      </c>
      <c r="P79" s="1">
        <f>COUNTIFS(Table2[Sub-Sector],Table3[[#This Row],[Sub-Sector]],Table2[% Away From 52W High],"&lt;=10")/Table3[[#This Row],[Count]]</f>
        <v>0.2</v>
      </c>
      <c r="Q79" s="1">
        <f>COUNTIFS(Table2[Sub-Sector],Table3[[#This Row],[Sub-Sector]],Table2[% Away From 52W Low],"&gt;=10")/Table3[[#This Row],[Count]]</f>
        <v>0.35</v>
      </c>
      <c r="R79" s="1">
        <f>COUNTIFS(Table2[Sub-Sector],Table3[[#This Row],[Sub-Sector]],Table2[% Price above 20 EMA],"&gt;=0")/Table3[[#This Row],[Count]]</f>
        <v>0.1</v>
      </c>
      <c r="S79" s="1">
        <f>COUNTIFS(Table2[Sub-Sector],Table3[[#This Row],[Sub-Sector]],Table2[% Price above 50 EMA],"&gt;=0")/Table3[[#This Row],[Count]]</f>
        <v>0.15</v>
      </c>
      <c r="T79" s="1">
        <f>COUNTIFS(Table2[Sub-Sector],Table3[[#This Row],[Sub-Sector]],Table2[% Price above 200 EMA],"&gt;=0")/Table3[[#This Row],[Count]]</f>
        <v>0.25</v>
      </c>
      <c r="U79" s="1">
        <f>COUNTIFS(Table2[Sub-Sector],Table3[[#This Row],[Sub-Sector]],Table2[Rate of Change - Zone],"Positive")/Table3[[#This Row],[Count]]</f>
        <v>0.1</v>
      </c>
      <c r="V79" s="1">
        <f>COUNTIFS(Table2[Sub-Sector],Table3[[#This Row],[Sub-Sector]],Table2[Sharpe Ratio],"&gt;=0.10")/Table3[[#This Row],[Count]]</f>
        <v>0.25</v>
      </c>
      <c r="W7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430.5</v>
      </c>
      <c r="X79">
        <f>_xlfn.RANK.AVG(Table3[[#This Row],[Score]],Table3[Score],1)</f>
        <v>60</v>
      </c>
      <c r="Y7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289</v>
      </c>
      <c r="Z79">
        <f>_xlfn.RANK.AVG(Table3[[#This Row],[Score 2 ]],Table3[[Score 2 ]],1)</f>
        <v>78.5</v>
      </c>
    </row>
    <row r="80" spans="1:26" x14ac:dyDescent="0.3">
      <c r="A80" t="s">
        <v>1442</v>
      </c>
      <c r="B80">
        <f>COUNTIFS(Table2[Sub-Sector],Table3[[#This Row],[Sub-Sector]])</f>
        <v>4</v>
      </c>
      <c r="C80" s="1">
        <f>COUNTIFS(Table2[Sub-Sector],Table3[[#This Row],[Sub-Sector]],Table2[Uptrend],"Uptrend")/Table3[[#This Row],[Count]]</f>
        <v>0</v>
      </c>
      <c r="D80" s="1">
        <f>COUNTIFS(Table2[Sub-Sector],Table3[[#This Row],[Sub-Sector]],Table2[1W Return vs Nifty],"&gt;=5")/Table3[[#This Row],[Count]]</f>
        <v>0</v>
      </c>
      <c r="E80" s="1">
        <f>COUNTIFS(Table2[Sub-Sector],Table3[[#This Row],[Sub-Sector]],Table2[1M Return vs Nifty],"&gt;=5")/Table3[[#This Row],[Count]]</f>
        <v>0</v>
      </c>
      <c r="F80" s="1">
        <f>COUNTIFS(Table2[Sub-Sector],Table3[[#This Row],[Sub-Sector]],Table2[6M Return vs Nifty],"&gt;=10")/Table3[[#This Row],[Count]]</f>
        <v>0.25</v>
      </c>
      <c r="G80" s="1">
        <f>COUNTIFS(Table2[Sub-Sector],Table3[[#This Row],[Sub-Sector]],Table2[1Y Return vs Nifty],"&gt;=10")/Table3[[#This Row],[Count]]</f>
        <v>0.25</v>
      </c>
      <c r="H80" s="1">
        <f>COUNTIFS(Table2[Sub-Sector],Table3[[#This Row],[Sub-Sector]],Table2[RSI Exponential â€“ 14D],"&gt;=50")/Table3[[#This Row],[Count]]</f>
        <v>0.25</v>
      </c>
      <c r="I80" s="1">
        <f>COUNTIFS(Table2[Sub-Sector],Table3[[#This Row],[Sub-Sector]],Table2[Relative Volume],"&gt;=1")/Table3[[#This Row],[Count]]</f>
        <v>0.25</v>
      </c>
      <c r="J80" s="1">
        <f>COUNTIFS(Table2[Sub-Sector],Table3[[#This Row],[Sub-Sector]],Table2[% Away From Day Low],"&gt;=0.05")/Table3[[#This Row],[Count]]</f>
        <v>0</v>
      </c>
      <c r="K80" s="1">
        <f>COUNTIFS(Table2[Sub-Sector],Table3[[#This Row],[Sub-Sector]],Table2[% Away From Day High],"&lt;=0.05")/Table3[[#This Row],[Count]]</f>
        <v>1</v>
      </c>
      <c r="L80" s="1">
        <f>COUNTIFS(Table2[Sub-Sector],Table3[[#This Row],[Sub-Sector]],Table2[% Away From Current Week Low],"&gt;=0.05")/Table3[[#This Row],[Count]]</f>
        <v>0.25</v>
      </c>
      <c r="M80" s="1">
        <f>COUNTIFS(Table2[Sub-Sector],Table3[[#This Row],[Sub-Sector]],Table2[% Away From Current Week High],"&lt;=0.05")/Table3[[#This Row],[Count]]</f>
        <v>1</v>
      </c>
      <c r="N80" s="1">
        <f>COUNTIFS(Table2[Sub-Sector],Table3[[#This Row],[Sub-Sector]],Table2[% Away From Current Month Low],"&gt;=0.05")/Table3[[#This Row],[Count]]</f>
        <v>0.25</v>
      </c>
      <c r="O80" s="1">
        <f>COUNTIFS(Table2[Sub-Sector],Table3[[#This Row],[Sub-Sector]],Table2[% Away From Current Month High],"&lt;=0.05")/Table3[[#This Row],[Count]]</f>
        <v>0.25</v>
      </c>
      <c r="P80" s="1">
        <f>COUNTIFS(Table2[Sub-Sector],Table3[[#This Row],[Sub-Sector]],Table2[% Away From 52W High],"&lt;=10")/Table3[[#This Row],[Count]]</f>
        <v>0</v>
      </c>
      <c r="Q80" s="1">
        <f>COUNTIFS(Table2[Sub-Sector],Table3[[#This Row],[Sub-Sector]],Table2[% Away From 52W Low],"&gt;=10")/Table3[[#This Row],[Count]]</f>
        <v>0.5</v>
      </c>
      <c r="R80" s="1">
        <f>COUNTIFS(Table2[Sub-Sector],Table3[[#This Row],[Sub-Sector]],Table2[% Price above 20 EMA],"&gt;=0")/Table3[[#This Row],[Count]]</f>
        <v>0.25</v>
      </c>
      <c r="S80" s="1">
        <f>COUNTIFS(Table2[Sub-Sector],Table3[[#This Row],[Sub-Sector]],Table2[% Price above 50 EMA],"&gt;=0")/Table3[[#This Row],[Count]]</f>
        <v>0</v>
      </c>
      <c r="T80" s="1">
        <f>COUNTIFS(Table2[Sub-Sector],Table3[[#This Row],[Sub-Sector]],Table2[% Price above 200 EMA],"&gt;=0")/Table3[[#This Row],[Count]]</f>
        <v>0.25</v>
      </c>
      <c r="U80" s="1">
        <f>COUNTIFS(Table2[Sub-Sector],Table3[[#This Row],[Sub-Sector]],Table2[Rate of Change - Zone],"Positive")/Table3[[#This Row],[Count]]</f>
        <v>0</v>
      </c>
      <c r="V80" s="1">
        <f>COUNTIFS(Table2[Sub-Sector],Table3[[#This Row],[Sub-Sector]],Table2[Sharpe Ratio],"&gt;=0.10")/Table3[[#This Row],[Count]]</f>
        <v>0.5</v>
      </c>
      <c r="W8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540.5</v>
      </c>
      <c r="X80">
        <f>_xlfn.RANK.AVG(Table3[[#This Row],[Score]],Table3[Score],1)</f>
        <v>87</v>
      </c>
      <c r="Y8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289</v>
      </c>
      <c r="Z80">
        <f>_xlfn.RANK.AVG(Table3[[#This Row],[Score 2 ]],Table3[[Score 2 ]],1)</f>
        <v>78.5</v>
      </c>
    </row>
    <row r="81" spans="1:26" x14ac:dyDescent="0.3">
      <c r="A81" t="s">
        <v>515</v>
      </c>
      <c r="B81">
        <f>COUNTIFS(Table2[Sub-Sector],Table3[[#This Row],[Sub-Sector]])</f>
        <v>5</v>
      </c>
      <c r="C81" s="1">
        <f>COUNTIFS(Table2[Sub-Sector],Table3[[#This Row],[Sub-Sector]],Table2[Uptrend],"Uptrend")/Table3[[#This Row],[Count]]</f>
        <v>0</v>
      </c>
      <c r="D81" s="1">
        <f>COUNTIFS(Table2[Sub-Sector],Table3[[#This Row],[Sub-Sector]],Table2[1W Return vs Nifty],"&gt;=5")/Table3[[#This Row],[Count]]</f>
        <v>0</v>
      </c>
      <c r="E81" s="1">
        <f>COUNTIFS(Table2[Sub-Sector],Table3[[#This Row],[Sub-Sector]],Table2[1M Return vs Nifty],"&gt;=5")/Table3[[#This Row],[Count]]</f>
        <v>0</v>
      </c>
      <c r="F81" s="1">
        <f>COUNTIFS(Table2[Sub-Sector],Table3[[#This Row],[Sub-Sector]],Table2[6M Return vs Nifty],"&gt;=10")/Table3[[#This Row],[Count]]</f>
        <v>0.2</v>
      </c>
      <c r="G81" s="1">
        <f>COUNTIFS(Table2[Sub-Sector],Table3[[#This Row],[Sub-Sector]],Table2[1Y Return vs Nifty],"&gt;=10")/Table3[[#This Row],[Count]]</f>
        <v>0</v>
      </c>
      <c r="H81" s="1">
        <f>COUNTIFS(Table2[Sub-Sector],Table3[[#This Row],[Sub-Sector]],Table2[RSI Exponential â€“ 14D],"&gt;=50")/Table3[[#This Row],[Count]]</f>
        <v>0.2</v>
      </c>
      <c r="I81" s="1">
        <f>COUNTIFS(Table2[Sub-Sector],Table3[[#This Row],[Sub-Sector]],Table2[Relative Volume],"&gt;=1")/Table3[[#This Row],[Count]]</f>
        <v>0.2</v>
      </c>
      <c r="J81" s="1">
        <f>COUNTIFS(Table2[Sub-Sector],Table3[[#This Row],[Sub-Sector]],Table2[% Away From Day Low],"&gt;=0.05")/Table3[[#This Row],[Count]]</f>
        <v>0</v>
      </c>
      <c r="K81" s="1">
        <f>COUNTIFS(Table2[Sub-Sector],Table3[[#This Row],[Sub-Sector]],Table2[% Away From Day High],"&lt;=0.05")/Table3[[#This Row],[Count]]</f>
        <v>0.8</v>
      </c>
      <c r="L81" s="1">
        <f>COUNTIFS(Table2[Sub-Sector],Table3[[#This Row],[Sub-Sector]],Table2[% Away From Current Week Low],"&gt;=0.05")/Table3[[#This Row],[Count]]</f>
        <v>0.2</v>
      </c>
      <c r="M81" s="1">
        <f>COUNTIFS(Table2[Sub-Sector],Table3[[#This Row],[Sub-Sector]],Table2[% Away From Current Week High],"&lt;=0.05")/Table3[[#This Row],[Count]]</f>
        <v>0.8</v>
      </c>
      <c r="N81" s="1">
        <f>COUNTIFS(Table2[Sub-Sector],Table3[[#This Row],[Sub-Sector]],Table2[% Away From Current Month Low],"&gt;=0.05")/Table3[[#This Row],[Count]]</f>
        <v>0.4</v>
      </c>
      <c r="O81" s="1">
        <f>COUNTIFS(Table2[Sub-Sector],Table3[[#This Row],[Sub-Sector]],Table2[% Away From Current Month High],"&lt;=0.05")/Table3[[#This Row],[Count]]</f>
        <v>0</v>
      </c>
      <c r="P81" s="1">
        <f>COUNTIFS(Table2[Sub-Sector],Table3[[#This Row],[Sub-Sector]],Table2[% Away From 52W High],"&lt;=10")/Table3[[#This Row],[Count]]</f>
        <v>0</v>
      </c>
      <c r="Q81" s="1">
        <f>COUNTIFS(Table2[Sub-Sector],Table3[[#This Row],[Sub-Sector]],Table2[% Away From 52W Low],"&gt;=10")/Table3[[#This Row],[Count]]</f>
        <v>0.6</v>
      </c>
      <c r="R81" s="1">
        <f>COUNTIFS(Table2[Sub-Sector],Table3[[#This Row],[Sub-Sector]],Table2[% Price above 20 EMA],"&gt;=0")/Table3[[#This Row],[Count]]</f>
        <v>0.2</v>
      </c>
      <c r="S81" s="1">
        <f>COUNTIFS(Table2[Sub-Sector],Table3[[#This Row],[Sub-Sector]],Table2[% Price above 50 EMA],"&gt;=0")/Table3[[#This Row],[Count]]</f>
        <v>0</v>
      </c>
      <c r="T81" s="1">
        <f>COUNTIFS(Table2[Sub-Sector],Table3[[#This Row],[Sub-Sector]],Table2[% Price above 200 EMA],"&gt;=0")/Table3[[#This Row],[Count]]</f>
        <v>0.2</v>
      </c>
      <c r="U81" s="1">
        <f>COUNTIFS(Table2[Sub-Sector],Table3[[#This Row],[Sub-Sector]],Table2[Rate of Change - Zone],"Positive")/Table3[[#This Row],[Count]]</f>
        <v>0.2</v>
      </c>
      <c r="V81" s="1">
        <f>COUNTIFS(Table2[Sub-Sector],Table3[[#This Row],[Sub-Sector]],Table2[Sharpe Ratio],"&gt;=0.10")/Table3[[#This Row],[Count]]</f>
        <v>0</v>
      </c>
      <c r="W8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542</v>
      </c>
      <c r="X81">
        <f>_xlfn.RANK.AVG(Table3[[#This Row],[Score]],Table3[Score],1)</f>
        <v>88</v>
      </c>
      <c r="Y8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290.5</v>
      </c>
      <c r="Z81">
        <f>_xlfn.RANK.AVG(Table3[[#This Row],[Score 2 ]],Table3[[Score 2 ]],1)</f>
        <v>80</v>
      </c>
    </row>
    <row r="82" spans="1:26" x14ac:dyDescent="0.3">
      <c r="A82" t="s">
        <v>201</v>
      </c>
      <c r="B82">
        <f>COUNTIFS(Table2[Sub-Sector],Table3[[#This Row],[Sub-Sector]])</f>
        <v>9</v>
      </c>
      <c r="C82" s="1">
        <f>COUNTIFS(Table2[Sub-Sector],Table3[[#This Row],[Sub-Sector]],Table2[Uptrend],"Uptrend")/Table3[[#This Row],[Count]]</f>
        <v>0.1111111111111111</v>
      </c>
      <c r="D82" s="1">
        <f>COUNTIFS(Table2[Sub-Sector],Table3[[#This Row],[Sub-Sector]],Table2[1W Return vs Nifty],"&gt;=5")/Table3[[#This Row],[Count]]</f>
        <v>0</v>
      </c>
      <c r="E82" s="1">
        <f>COUNTIFS(Table2[Sub-Sector],Table3[[#This Row],[Sub-Sector]],Table2[1M Return vs Nifty],"&gt;=5")/Table3[[#This Row],[Count]]</f>
        <v>0.1111111111111111</v>
      </c>
      <c r="F82" s="1">
        <f>COUNTIFS(Table2[Sub-Sector],Table3[[#This Row],[Sub-Sector]],Table2[6M Return vs Nifty],"&gt;=10")/Table3[[#This Row],[Count]]</f>
        <v>0.22222222222222221</v>
      </c>
      <c r="G82" s="1">
        <f>COUNTIFS(Table2[Sub-Sector],Table3[[#This Row],[Sub-Sector]],Table2[1Y Return vs Nifty],"&gt;=10")/Table3[[#This Row],[Count]]</f>
        <v>0.1111111111111111</v>
      </c>
      <c r="H82" s="1">
        <f>COUNTIFS(Table2[Sub-Sector],Table3[[#This Row],[Sub-Sector]],Table2[RSI Exponential â€“ 14D],"&gt;=50")/Table3[[#This Row],[Count]]</f>
        <v>0</v>
      </c>
      <c r="I82" s="1">
        <f>COUNTIFS(Table2[Sub-Sector],Table3[[#This Row],[Sub-Sector]],Table2[Relative Volume],"&gt;=1")/Table3[[#This Row],[Count]]</f>
        <v>0.33333333333333331</v>
      </c>
      <c r="J82" s="1">
        <f>COUNTIFS(Table2[Sub-Sector],Table3[[#This Row],[Sub-Sector]],Table2[% Away From Day Low],"&gt;=0.05")/Table3[[#This Row],[Count]]</f>
        <v>0.22222222222222221</v>
      </c>
      <c r="K82" s="1">
        <f>COUNTIFS(Table2[Sub-Sector],Table3[[#This Row],[Sub-Sector]],Table2[% Away From Day High],"&lt;=0.05")/Table3[[#This Row],[Count]]</f>
        <v>1</v>
      </c>
      <c r="L82" s="1">
        <f>COUNTIFS(Table2[Sub-Sector],Table3[[#This Row],[Sub-Sector]],Table2[% Away From Current Week Low],"&gt;=0.05")/Table3[[#This Row],[Count]]</f>
        <v>0.22222222222222221</v>
      </c>
      <c r="M82" s="1">
        <f>COUNTIFS(Table2[Sub-Sector],Table3[[#This Row],[Sub-Sector]],Table2[% Away From Current Week High],"&lt;=0.05")/Table3[[#This Row],[Count]]</f>
        <v>0.88888888888888884</v>
      </c>
      <c r="N82" s="1">
        <f>COUNTIFS(Table2[Sub-Sector],Table3[[#This Row],[Sub-Sector]],Table2[% Away From Current Month Low],"&gt;=0.05")/Table3[[#This Row],[Count]]</f>
        <v>0.22222222222222221</v>
      </c>
      <c r="O82" s="1">
        <f>COUNTIFS(Table2[Sub-Sector],Table3[[#This Row],[Sub-Sector]],Table2[% Away From Current Month High],"&lt;=0.05")/Table3[[#This Row],[Count]]</f>
        <v>0.1111111111111111</v>
      </c>
      <c r="P82" s="1">
        <f>COUNTIFS(Table2[Sub-Sector],Table3[[#This Row],[Sub-Sector]],Table2[% Away From 52W High],"&lt;=10")/Table3[[#This Row],[Count]]</f>
        <v>0</v>
      </c>
      <c r="Q82" s="1">
        <f>COUNTIFS(Table2[Sub-Sector],Table3[[#This Row],[Sub-Sector]],Table2[% Away From 52W Low],"&gt;=10")/Table3[[#This Row],[Count]]</f>
        <v>0.55555555555555558</v>
      </c>
      <c r="R82" s="1">
        <f>COUNTIFS(Table2[Sub-Sector],Table3[[#This Row],[Sub-Sector]],Table2[% Price above 20 EMA],"&gt;=0")/Table3[[#This Row],[Count]]</f>
        <v>0</v>
      </c>
      <c r="S82" s="1">
        <f>COUNTIFS(Table2[Sub-Sector],Table3[[#This Row],[Sub-Sector]],Table2[% Price above 50 EMA],"&gt;=0")/Table3[[#This Row],[Count]]</f>
        <v>0.1111111111111111</v>
      </c>
      <c r="T82" s="1">
        <f>COUNTIFS(Table2[Sub-Sector],Table3[[#This Row],[Sub-Sector]],Table2[% Price above 200 EMA],"&gt;=0")/Table3[[#This Row],[Count]]</f>
        <v>0.1111111111111111</v>
      </c>
      <c r="U82" s="1">
        <f>COUNTIFS(Table2[Sub-Sector],Table3[[#This Row],[Sub-Sector]],Table2[Rate of Change - Zone],"Positive")/Table3[[#This Row],[Count]]</f>
        <v>0</v>
      </c>
      <c r="V82" s="1">
        <f>COUNTIFS(Table2[Sub-Sector],Table3[[#This Row],[Sub-Sector]],Table2[Sharpe Ratio],"&gt;=0.10")/Table3[[#This Row],[Count]]</f>
        <v>0</v>
      </c>
      <c r="W8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459</v>
      </c>
      <c r="X82">
        <f>_xlfn.RANK.AVG(Table3[[#This Row],[Score]],Table3[Score],1)</f>
        <v>65</v>
      </c>
      <c r="Y8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291.5</v>
      </c>
      <c r="Z82">
        <f>_xlfn.RANK.AVG(Table3[[#This Row],[Score 2 ]],Table3[[Score 2 ]],1)</f>
        <v>81</v>
      </c>
    </row>
    <row r="83" spans="1:26" x14ac:dyDescent="0.3">
      <c r="A83" t="s">
        <v>34</v>
      </c>
      <c r="B83">
        <f>COUNTIFS(Table2[Sub-Sector],Table3[[#This Row],[Sub-Sector]])</f>
        <v>11</v>
      </c>
      <c r="C83" s="1">
        <f>COUNTIFS(Table2[Sub-Sector],Table3[[#This Row],[Sub-Sector]],Table2[Uptrend],"Uptrend")/Table3[[#This Row],[Count]]</f>
        <v>0.27272727272727271</v>
      </c>
      <c r="D83" s="1">
        <f>COUNTIFS(Table2[Sub-Sector],Table3[[#This Row],[Sub-Sector]],Table2[1W Return vs Nifty],"&gt;=5")/Table3[[#This Row],[Count]]</f>
        <v>0</v>
      </c>
      <c r="E83" s="1">
        <f>COUNTIFS(Table2[Sub-Sector],Table3[[#This Row],[Sub-Sector]],Table2[1M Return vs Nifty],"&gt;=5")/Table3[[#This Row],[Count]]</f>
        <v>0.18181818181818182</v>
      </c>
      <c r="F83" s="1">
        <f>COUNTIFS(Table2[Sub-Sector],Table3[[#This Row],[Sub-Sector]],Table2[6M Return vs Nifty],"&gt;=10")/Table3[[#This Row],[Count]]</f>
        <v>0</v>
      </c>
      <c r="G83" s="1">
        <f>COUNTIFS(Table2[Sub-Sector],Table3[[#This Row],[Sub-Sector]],Table2[1Y Return vs Nifty],"&gt;=10")/Table3[[#This Row],[Count]]</f>
        <v>9.0909090909090912E-2</v>
      </c>
      <c r="H83" s="1">
        <f>COUNTIFS(Table2[Sub-Sector],Table3[[#This Row],[Sub-Sector]],Table2[RSI Exponential â€“ 14D],"&gt;=50")/Table3[[#This Row],[Count]]</f>
        <v>0</v>
      </c>
      <c r="I83" s="1">
        <f>COUNTIFS(Table2[Sub-Sector],Table3[[#This Row],[Sub-Sector]],Table2[Relative Volume],"&gt;=1")/Table3[[#This Row],[Count]]</f>
        <v>0.36363636363636365</v>
      </c>
      <c r="J83" s="1">
        <f>COUNTIFS(Table2[Sub-Sector],Table3[[#This Row],[Sub-Sector]],Table2[% Away From Day Low],"&gt;=0.05")/Table3[[#This Row],[Count]]</f>
        <v>0</v>
      </c>
      <c r="K83" s="1">
        <f>COUNTIFS(Table2[Sub-Sector],Table3[[#This Row],[Sub-Sector]],Table2[% Away From Day High],"&lt;=0.05")/Table3[[#This Row],[Count]]</f>
        <v>1</v>
      </c>
      <c r="L83" s="1">
        <f>COUNTIFS(Table2[Sub-Sector],Table3[[#This Row],[Sub-Sector]],Table2[% Away From Current Week Low],"&gt;=0.05")/Table3[[#This Row],[Count]]</f>
        <v>0.18181818181818182</v>
      </c>
      <c r="M83" s="1">
        <f>COUNTIFS(Table2[Sub-Sector],Table3[[#This Row],[Sub-Sector]],Table2[% Away From Current Week High],"&lt;=0.05")/Table3[[#This Row],[Count]]</f>
        <v>1</v>
      </c>
      <c r="N83" s="1">
        <f>COUNTIFS(Table2[Sub-Sector],Table3[[#This Row],[Sub-Sector]],Table2[% Away From Current Month Low],"&gt;=0.05")/Table3[[#This Row],[Count]]</f>
        <v>0.27272727272727271</v>
      </c>
      <c r="O83" s="1">
        <f>COUNTIFS(Table2[Sub-Sector],Table3[[#This Row],[Sub-Sector]],Table2[% Away From Current Month High],"&lt;=0.05")/Table3[[#This Row],[Count]]</f>
        <v>0</v>
      </c>
      <c r="P83" s="1">
        <f>COUNTIFS(Table2[Sub-Sector],Table3[[#This Row],[Sub-Sector]],Table2[% Away From 52W High],"&lt;=10")/Table3[[#This Row],[Count]]</f>
        <v>0</v>
      </c>
      <c r="Q83" s="1">
        <f>COUNTIFS(Table2[Sub-Sector],Table3[[#This Row],[Sub-Sector]],Table2[% Away From 52W Low],"&gt;=10")/Table3[[#This Row],[Count]]</f>
        <v>0.81818181818181823</v>
      </c>
      <c r="R83" s="1">
        <f>COUNTIFS(Table2[Sub-Sector],Table3[[#This Row],[Sub-Sector]],Table2[% Price above 20 EMA],"&gt;=0")/Table3[[#This Row],[Count]]</f>
        <v>0</v>
      </c>
      <c r="S83" s="1">
        <f>COUNTIFS(Table2[Sub-Sector],Table3[[#This Row],[Sub-Sector]],Table2[% Price above 50 EMA],"&gt;=0")/Table3[[#This Row],[Count]]</f>
        <v>0</v>
      </c>
      <c r="T83" s="1">
        <f>COUNTIFS(Table2[Sub-Sector],Table3[[#This Row],[Sub-Sector]],Table2[% Price above 200 EMA],"&gt;=0")/Table3[[#This Row],[Count]]</f>
        <v>0.18181818181818182</v>
      </c>
      <c r="U83" s="1">
        <f>COUNTIFS(Table2[Sub-Sector],Table3[[#This Row],[Sub-Sector]],Table2[Rate of Change - Zone],"Positive")/Table3[[#This Row],[Count]]</f>
        <v>9.0909090909090912E-2</v>
      </c>
      <c r="V83" s="1">
        <f>COUNTIFS(Table2[Sub-Sector],Table3[[#This Row],[Sub-Sector]],Table2[Sharpe Ratio],"&gt;=0.10")/Table3[[#This Row],[Count]]</f>
        <v>0.63636363636363635</v>
      </c>
      <c r="W8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426.5</v>
      </c>
      <c r="X83">
        <f>_xlfn.RANK.AVG(Table3[[#This Row],[Score]],Table3[Score],1)</f>
        <v>59</v>
      </c>
      <c r="Y8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292.5</v>
      </c>
      <c r="Z83">
        <f>_xlfn.RANK.AVG(Table3[[#This Row],[Score 2 ]],Table3[[Score 2 ]],1)</f>
        <v>82.5</v>
      </c>
    </row>
    <row r="84" spans="1:26" x14ac:dyDescent="0.3">
      <c r="A84" t="s">
        <v>460</v>
      </c>
      <c r="B84">
        <f>COUNTIFS(Table2[Sub-Sector],Table3[[#This Row],[Sub-Sector]])</f>
        <v>11</v>
      </c>
      <c r="C84" s="1">
        <f>COUNTIFS(Table2[Sub-Sector],Table3[[#This Row],[Sub-Sector]],Table2[Uptrend],"Uptrend")/Table3[[#This Row],[Count]]</f>
        <v>0</v>
      </c>
      <c r="D84" s="1">
        <f>COUNTIFS(Table2[Sub-Sector],Table3[[#This Row],[Sub-Sector]],Table2[1W Return vs Nifty],"&gt;=5")/Table3[[#This Row],[Count]]</f>
        <v>9.0909090909090912E-2</v>
      </c>
      <c r="E84" s="1">
        <f>COUNTIFS(Table2[Sub-Sector],Table3[[#This Row],[Sub-Sector]],Table2[1M Return vs Nifty],"&gt;=5")/Table3[[#This Row],[Count]]</f>
        <v>0</v>
      </c>
      <c r="F84" s="1">
        <f>COUNTIFS(Table2[Sub-Sector],Table3[[#This Row],[Sub-Sector]],Table2[6M Return vs Nifty],"&gt;=10")/Table3[[#This Row],[Count]]</f>
        <v>0</v>
      </c>
      <c r="G84" s="1">
        <f>COUNTIFS(Table2[Sub-Sector],Table3[[#This Row],[Sub-Sector]],Table2[1Y Return vs Nifty],"&gt;=10")/Table3[[#This Row],[Count]]</f>
        <v>9.0909090909090912E-2</v>
      </c>
      <c r="H84" s="1">
        <f>COUNTIFS(Table2[Sub-Sector],Table3[[#This Row],[Sub-Sector]],Table2[RSI Exponential â€“ 14D],"&gt;=50")/Table3[[#This Row],[Count]]</f>
        <v>9.0909090909090912E-2</v>
      </c>
      <c r="I84" s="1">
        <f>COUNTIFS(Table2[Sub-Sector],Table3[[#This Row],[Sub-Sector]],Table2[Relative Volume],"&gt;=1")/Table3[[#This Row],[Count]]</f>
        <v>0.36363636363636365</v>
      </c>
      <c r="J84" s="1">
        <f>COUNTIFS(Table2[Sub-Sector],Table3[[#This Row],[Sub-Sector]],Table2[% Away From Day Low],"&gt;=0.05")/Table3[[#This Row],[Count]]</f>
        <v>9.0909090909090912E-2</v>
      </c>
      <c r="K84" s="1">
        <f>COUNTIFS(Table2[Sub-Sector],Table3[[#This Row],[Sub-Sector]],Table2[% Away From Day High],"&lt;=0.05")/Table3[[#This Row],[Count]]</f>
        <v>0.90909090909090906</v>
      </c>
      <c r="L84" s="1">
        <f>COUNTIFS(Table2[Sub-Sector],Table3[[#This Row],[Sub-Sector]],Table2[% Away From Current Week Low],"&gt;=0.05")/Table3[[#This Row],[Count]]</f>
        <v>9.0909090909090912E-2</v>
      </c>
      <c r="M84" s="1">
        <f>COUNTIFS(Table2[Sub-Sector],Table3[[#This Row],[Sub-Sector]],Table2[% Away From Current Week High],"&lt;=0.05")/Table3[[#This Row],[Count]]</f>
        <v>0.90909090909090906</v>
      </c>
      <c r="N84" s="1">
        <f>COUNTIFS(Table2[Sub-Sector],Table3[[#This Row],[Sub-Sector]],Table2[% Away From Current Month Low],"&gt;=0.05")/Table3[[#This Row],[Count]]</f>
        <v>0.27272727272727271</v>
      </c>
      <c r="O84" s="1">
        <f>COUNTIFS(Table2[Sub-Sector],Table3[[#This Row],[Sub-Sector]],Table2[% Away From Current Month High],"&lt;=0.05")/Table3[[#This Row],[Count]]</f>
        <v>0</v>
      </c>
      <c r="P84" s="1">
        <f>COUNTIFS(Table2[Sub-Sector],Table3[[#This Row],[Sub-Sector]],Table2[% Away From 52W High],"&lt;=10")/Table3[[#This Row],[Count]]</f>
        <v>0</v>
      </c>
      <c r="Q84" s="1">
        <f>COUNTIFS(Table2[Sub-Sector],Table3[[#This Row],[Sub-Sector]],Table2[% Away From 52W Low],"&gt;=10")/Table3[[#This Row],[Count]]</f>
        <v>0.45454545454545453</v>
      </c>
      <c r="R84" s="1">
        <f>COUNTIFS(Table2[Sub-Sector],Table3[[#This Row],[Sub-Sector]],Table2[% Price above 20 EMA],"&gt;=0")/Table3[[#This Row],[Count]]</f>
        <v>9.0909090909090912E-2</v>
      </c>
      <c r="S84" s="1">
        <f>COUNTIFS(Table2[Sub-Sector],Table3[[#This Row],[Sub-Sector]],Table2[% Price above 50 EMA],"&gt;=0")/Table3[[#This Row],[Count]]</f>
        <v>9.0909090909090912E-2</v>
      </c>
      <c r="T84" s="1">
        <f>COUNTIFS(Table2[Sub-Sector],Table3[[#This Row],[Sub-Sector]],Table2[% Price above 200 EMA],"&gt;=0")/Table3[[#This Row],[Count]]</f>
        <v>0</v>
      </c>
      <c r="U84" s="1">
        <f>COUNTIFS(Table2[Sub-Sector],Table3[[#This Row],[Sub-Sector]],Table2[Rate of Change - Zone],"Positive")/Table3[[#This Row],[Count]]</f>
        <v>9.0909090909090912E-2</v>
      </c>
      <c r="V84" s="1">
        <f>COUNTIFS(Table2[Sub-Sector],Table3[[#This Row],[Sub-Sector]],Table2[Sharpe Ratio],"&gt;=0.10")/Table3[[#This Row],[Count]]</f>
        <v>0</v>
      </c>
      <c r="W8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482</v>
      </c>
      <c r="X84">
        <f>_xlfn.RANK.AVG(Table3[[#This Row],[Score]],Table3[Score],1)</f>
        <v>70</v>
      </c>
      <c r="Y8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292.5</v>
      </c>
      <c r="Z84">
        <f>_xlfn.RANK.AVG(Table3[[#This Row],[Score 2 ]],Table3[[Score 2 ]],1)</f>
        <v>82.5</v>
      </c>
    </row>
    <row r="85" spans="1:26" x14ac:dyDescent="0.3">
      <c r="A85" t="s">
        <v>556</v>
      </c>
      <c r="B85">
        <f>COUNTIFS(Table2[Sub-Sector],Table3[[#This Row],[Sub-Sector]])</f>
        <v>5</v>
      </c>
      <c r="C85" s="1">
        <f>COUNTIFS(Table2[Sub-Sector],Table3[[#This Row],[Sub-Sector]],Table2[Uptrend],"Uptrend")/Table3[[#This Row],[Count]]</f>
        <v>0</v>
      </c>
      <c r="D85" s="1">
        <f>COUNTIFS(Table2[Sub-Sector],Table3[[#This Row],[Sub-Sector]],Table2[1W Return vs Nifty],"&gt;=5")/Table3[[#This Row],[Count]]</f>
        <v>0.2</v>
      </c>
      <c r="E85" s="1">
        <f>COUNTIFS(Table2[Sub-Sector],Table3[[#This Row],[Sub-Sector]],Table2[1M Return vs Nifty],"&gt;=5")/Table3[[#This Row],[Count]]</f>
        <v>0.2</v>
      </c>
      <c r="F85" s="1">
        <f>COUNTIFS(Table2[Sub-Sector],Table3[[#This Row],[Sub-Sector]],Table2[6M Return vs Nifty],"&gt;=10")/Table3[[#This Row],[Count]]</f>
        <v>0</v>
      </c>
      <c r="G85" s="1">
        <f>COUNTIFS(Table2[Sub-Sector],Table3[[#This Row],[Sub-Sector]],Table2[1Y Return vs Nifty],"&gt;=10")/Table3[[#This Row],[Count]]</f>
        <v>0.2</v>
      </c>
      <c r="H85" s="1">
        <f>COUNTIFS(Table2[Sub-Sector],Table3[[#This Row],[Sub-Sector]],Table2[RSI Exponential â€“ 14D],"&gt;=50")/Table3[[#This Row],[Count]]</f>
        <v>0.2</v>
      </c>
      <c r="I85" s="1">
        <f>COUNTIFS(Table2[Sub-Sector],Table3[[#This Row],[Sub-Sector]],Table2[Relative Volume],"&gt;=1")/Table3[[#This Row],[Count]]</f>
        <v>0.2</v>
      </c>
      <c r="J85" s="1">
        <f>COUNTIFS(Table2[Sub-Sector],Table3[[#This Row],[Sub-Sector]],Table2[% Away From Day Low],"&gt;=0.05")/Table3[[#This Row],[Count]]</f>
        <v>0</v>
      </c>
      <c r="K85" s="1">
        <f>COUNTIFS(Table2[Sub-Sector],Table3[[#This Row],[Sub-Sector]],Table2[% Away From Day High],"&lt;=0.05")/Table3[[#This Row],[Count]]</f>
        <v>1</v>
      </c>
      <c r="L85" s="1">
        <f>COUNTIFS(Table2[Sub-Sector],Table3[[#This Row],[Sub-Sector]],Table2[% Away From Current Week Low],"&gt;=0.05")/Table3[[#This Row],[Count]]</f>
        <v>0.2</v>
      </c>
      <c r="M85" s="1">
        <f>COUNTIFS(Table2[Sub-Sector],Table3[[#This Row],[Sub-Sector]],Table2[% Away From Current Week High],"&lt;=0.05")/Table3[[#This Row],[Count]]</f>
        <v>1</v>
      </c>
      <c r="N85" s="1">
        <f>COUNTIFS(Table2[Sub-Sector],Table3[[#This Row],[Sub-Sector]],Table2[% Away From Current Month Low],"&gt;=0.05")/Table3[[#This Row],[Count]]</f>
        <v>0.4</v>
      </c>
      <c r="O85" s="1">
        <f>COUNTIFS(Table2[Sub-Sector],Table3[[#This Row],[Sub-Sector]],Table2[% Away From Current Month High],"&lt;=0.05")/Table3[[#This Row],[Count]]</f>
        <v>0.2</v>
      </c>
      <c r="P85" s="1">
        <f>COUNTIFS(Table2[Sub-Sector],Table3[[#This Row],[Sub-Sector]],Table2[% Away From 52W High],"&lt;=10")/Table3[[#This Row],[Count]]</f>
        <v>0</v>
      </c>
      <c r="Q85" s="1">
        <f>COUNTIFS(Table2[Sub-Sector],Table3[[#This Row],[Sub-Sector]],Table2[% Away From 52W Low],"&gt;=10")/Table3[[#This Row],[Count]]</f>
        <v>0.8</v>
      </c>
      <c r="R85" s="1">
        <f>COUNTIFS(Table2[Sub-Sector],Table3[[#This Row],[Sub-Sector]],Table2[% Price above 20 EMA],"&gt;=0")/Table3[[#This Row],[Count]]</f>
        <v>0</v>
      </c>
      <c r="S85" s="1">
        <f>COUNTIFS(Table2[Sub-Sector],Table3[[#This Row],[Sub-Sector]],Table2[% Price above 50 EMA],"&gt;=0")/Table3[[#This Row],[Count]]</f>
        <v>0</v>
      </c>
      <c r="T85" s="1">
        <f>COUNTIFS(Table2[Sub-Sector],Table3[[#This Row],[Sub-Sector]],Table2[% Price above 200 EMA],"&gt;=0")/Table3[[#This Row],[Count]]</f>
        <v>0</v>
      </c>
      <c r="U85" s="1">
        <f>COUNTIFS(Table2[Sub-Sector],Table3[[#This Row],[Sub-Sector]],Table2[Rate of Change - Zone],"Positive")/Table3[[#This Row],[Count]]</f>
        <v>0.2</v>
      </c>
      <c r="V85" s="1">
        <f>COUNTIFS(Table2[Sub-Sector],Table3[[#This Row],[Sub-Sector]],Table2[Sharpe Ratio],"&gt;=0.10")/Table3[[#This Row],[Count]]</f>
        <v>0.2</v>
      </c>
      <c r="W8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426</v>
      </c>
      <c r="X85">
        <f>_xlfn.RANK.AVG(Table3[[#This Row],[Score]],Table3[Score],1)</f>
        <v>58</v>
      </c>
      <c r="Y8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300.5</v>
      </c>
      <c r="Z85">
        <f>_xlfn.RANK.AVG(Table3[[#This Row],[Score 2 ]],Table3[[Score 2 ]],1)</f>
        <v>84</v>
      </c>
    </row>
    <row r="86" spans="1:26" x14ac:dyDescent="0.3">
      <c r="A86" t="s">
        <v>485</v>
      </c>
      <c r="B86">
        <f>COUNTIFS(Table2[Sub-Sector],Table3[[#This Row],[Sub-Sector]])</f>
        <v>17</v>
      </c>
      <c r="C86" s="1">
        <f>COUNTIFS(Table2[Sub-Sector],Table3[[#This Row],[Sub-Sector]],Table2[Uptrend],"Uptrend")/Table3[[#This Row],[Count]]</f>
        <v>0.11764705882352941</v>
      </c>
      <c r="D86" s="1">
        <f>COUNTIFS(Table2[Sub-Sector],Table3[[#This Row],[Sub-Sector]],Table2[1W Return vs Nifty],"&gt;=5")/Table3[[#This Row],[Count]]</f>
        <v>0</v>
      </c>
      <c r="E86" s="1">
        <f>COUNTIFS(Table2[Sub-Sector],Table3[[#This Row],[Sub-Sector]],Table2[1M Return vs Nifty],"&gt;=5")/Table3[[#This Row],[Count]]</f>
        <v>0</v>
      </c>
      <c r="F86" s="1">
        <f>COUNTIFS(Table2[Sub-Sector],Table3[[#This Row],[Sub-Sector]],Table2[6M Return vs Nifty],"&gt;=10")/Table3[[#This Row],[Count]]</f>
        <v>0.17647058823529413</v>
      </c>
      <c r="G86" s="1">
        <f>COUNTIFS(Table2[Sub-Sector],Table3[[#This Row],[Sub-Sector]],Table2[1Y Return vs Nifty],"&gt;=10")/Table3[[#This Row],[Count]]</f>
        <v>0.11764705882352941</v>
      </c>
      <c r="H86" s="1">
        <f>COUNTIFS(Table2[Sub-Sector],Table3[[#This Row],[Sub-Sector]],Table2[RSI Exponential â€“ 14D],"&gt;=50")/Table3[[#This Row],[Count]]</f>
        <v>5.8823529411764705E-2</v>
      </c>
      <c r="I86" s="1">
        <f>COUNTIFS(Table2[Sub-Sector],Table3[[#This Row],[Sub-Sector]],Table2[Relative Volume],"&gt;=1")/Table3[[#This Row],[Count]]</f>
        <v>0.11764705882352941</v>
      </c>
      <c r="J86" s="1">
        <f>COUNTIFS(Table2[Sub-Sector],Table3[[#This Row],[Sub-Sector]],Table2[% Away From Day Low],"&gt;=0.05")/Table3[[#This Row],[Count]]</f>
        <v>0</v>
      </c>
      <c r="K86" s="1">
        <f>COUNTIFS(Table2[Sub-Sector],Table3[[#This Row],[Sub-Sector]],Table2[% Away From Day High],"&lt;=0.05")/Table3[[#This Row],[Count]]</f>
        <v>0.94117647058823528</v>
      </c>
      <c r="L86" s="1">
        <f>COUNTIFS(Table2[Sub-Sector],Table3[[#This Row],[Sub-Sector]],Table2[% Away From Current Week Low],"&gt;=0.05")/Table3[[#This Row],[Count]]</f>
        <v>0</v>
      </c>
      <c r="M86" s="1">
        <f>COUNTIFS(Table2[Sub-Sector],Table3[[#This Row],[Sub-Sector]],Table2[% Away From Current Week High],"&lt;=0.05")/Table3[[#This Row],[Count]]</f>
        <v>0.82352941176470584</v>
      </c>
      <c r="N86" s="1">
        <f>COUNTIFS(Table2[Sub-Sector],Table3[[#This Row],[Sub-Sector]],Table2[% Away From Current Month Low],"&gt;=0.05")/Table3[[#This Row],[Count]]</f>
        <v>0</v>
      </c>
      <c r="O86" s="1">
        <f>COUNTIFS(Table2[Sub-Sector],Table3[[#This Row],[Sub-Sector]],Table2[% Away From Current Month High],"&lt;=0.05")/Table3[[#This Row],[Count]]</f>
        <v>5.8823529411764705E-2</v>
      </c>
      <c r="P86" s="1">
        <f>COUNTIFS(Table2[Sub-Sector],Table3[[#This Row],[Sub-Sector]],Table2[% Away From 52W High],"&lt;=10")/Table3[[#This Row],[Count]]</f>
        <v>0</v>
      </c>
      <c r="Q86" s="1">
        <f>COUNTIFS(Table2[Sub-Sector],Table3[[#This Row],[Sub-Sector]],Table2[% Away From 52W Low],"&gt;=10")/Table3[[#This Row],[Count]]</f>
        <v>0.6470588235294118</v>
      </c>
      <c r="R86" s="1">
        <f>COUNTIFS(Table2[Sub-Sector],Table3[[#This Row],[Sub-Sector]],Table2[% Price above 20 EMA],"&gt;=0")/Table3[[#This Row],[Count]]</f>
        <v>5.8823529411764705E-2</v>
      </c>
      <c r="S86" s="1">
        <f>COUNTIFS(Table2[Sub-Sector],Table3[[#This Row],[Sub-Sector]],Table2[% Price above 50 EMA],"&gt;=0")/Table3[[#This Row],[Count]]</f>
        <v>0</v>
      </c>
      <c r="T86" s="1">
        <f>COUNTIFS(Table2[Sub-Sector],Table3[[#This Row],[Sub-Sector]],Table2[% Price above 200 EMA],"&gt;=0")/Table3[[#This Row],[Count]]</f>
        <v>0.17647058823529413</v>
      </c>
      <c r="U86" s="1">
        <f>COUNTIFS(Table2[Sub-Sector],Table3[[#This Row],[Sub-Sector]],Table2[Rate of Change - Zone],"Positive")/Table3[[#This Row],[Count]]</f>
        <v>5.8823529411764705E-2</v>
      </c>
      <c r="V86" s="1">
        <f>COUNTIFS(Table2[Sub-Sector],Table3[[#This Row],[Sub-Sector]],Table2[Sharpe Ratio],"&gt;=0.10")/Table3[[#This Row],[Count]]</f>
        <v>0.11764705882352941</v>
      </c>
      <c r="W8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512.5</v>
      </c>
      <c r="X86">
        <f>_xlfn.RANK.AVG(Table3[[#This Row],[Score]],Table3[Score],1)</f>
        <v>80</v>
      </c>
      <c r="Y8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301.5</v>
      </c>
      <c r="Z86">
        <f>_xlfn.RANK.AVG(Table3[[#This Row],[Score 2 ]],Table3[[Score 2 ]],1)</f>
        <v>85</v>
      </c>
    </row>
    <row r="87" spans="1:26" x14ac:dyDescent="0.3">
      <c r="A87" t="s">
        <v>72</v>
      </c>
      <c r="B87">
        <f>COUNTIFS(Table2[Sub-Sector],Table3[[#This Row],[Sub-Sector]])</f>
        <v>3</v>
      </c>
      <c r="C87" s="1">
        <f>COUNTIFS(Table2[Sub-Sector],Table3[[#This Row],[Sub-Sector]],Table2[Uptrend],"Uptrend")/Table3[[#This Row],[Count]]</f>
        <v>0</v>
      </c>
      <c r="D87" s="1">
        <f>COUNTIFS(Table2[Sub-Sector],Table3[[#This Row],[Sub-Sector]],Table2[1W Return vs Nifty],"&gt;=5")/Table3[[#This Row],[Count]]</f>
        <v>0</v>
      </c>
      <c r="E87" s="1">
        <f>COUNTIFS(Table2[Sub-Sector],Table3[[#This Row],[Sub-Sector]],Table2[1M Return vs Nifty],"&gt;=5")/Table3[[#This Row],[Count]]</f>
        <v>0</v>
      </c>
      <c r="F87" s="1">
        <f>COUNTIFS(Table2[Sub-Sector],Table3[[#This Row],[Sub-Sector]],Table2[6M Return vs Nifty],"&gt;=10")/Table3[[#This Row],[Count]]</f>
        <v>0</v>
      </c>
      <c r="G87" s="1">
        <f>COUNTIFS(Table2[Sub-Sector],Table3[[#This Row],[Sub-Sector]],Table2[1Y Return vs Nifty],"&gt;=10")/Table3[[#This Row],[Count]]</f>
        <v>0.33333333333333331</v>
      </c>
      <c r="H87" s="1">
        <f>COUNTIFS(Table2[Sub-Sector],Table3[[#This Row],[Sub-Sector]],Table2[RSI Exponential â€“ 14D],"&gt;=50")/Table3[[#This Row],[Count]]</f>
        <v>0</v>
      </c>
      <c r="I87" s="1">
        <f>COUNTIFS(Table2[Sub-Sector],Table3[[#This Row],[Sub-Sector]],Table2[Relative Volume],"&gt;=1")/Table3[[#This Row],[Count]]</f>
        <v>0</v>
      </c>
      <c r="J87" s="1">
        <f>COUNTIFS(Table2[Sub-Sector],Table3[[#This Row],[Sub-Sector]],Table2[% Away From Day Low],"&gt;=0.05")/Table3[[#This Row],[Count]]</f>
        <v>0</v>
      </c>
      <c r="K87" s="1">
        <f>COUNTIFS(Table2[Sub-Sector],Table3[[#This Row],[Sub-Sector]],Table2[% Away From Day High],"&lt;=0.05")/Table3[[#This Row],[Count]]</f>
        <v>1</v>
      </c>
      <c r="L87" s="1">
        <f>COUNTIFS(Table2[Sub-Sector],Table3[[#This Row],[Sub-Sector]],Table2[% Away From Current Week Low],"&gt;=0.05")/Table3[[#This Row],[Count]]</f>
        <v>0.33333333333333331</v>
      </c>
      <c r="M87" s="1">
        <f>COUNTIFS(Table2[Sub-Sector],Table3[[#This Row],[Sub-Sector]],Table2[% Away From Current Week High],"&lt;=0.05")/Table3[[#This Row],[Count]]</f>
        <v>1</v>
      </c>
      <c r="N87" s="1">
        <f>COUNTIFS(Table2[Sub-Sector],Table3[[#This Row],[Sub-Sector]],Table2[% Away From Current Month Low],"&gt;=0.05")/Table3[[#This Row],[Count]]</f>
        <v>0.66666666666666663</v>
      </c>
      <c r="O87" s="1">
        <f>COUNTIFS(Table2[Sub-Sector],Table3[[#This Row],[Sub-Sector]],Table2[% Away From Current Month High],"&lt;=0.05")/Table3[[#This Row],[Count]]</f>
        <v>0</v>
      </c>
      <c r="P87" s="1">
        <f>COUNTIFS(Table2[Sub-Sector],Table3[[#This Row],[Sub-Sector]],Table2[% Away From 52W High],"&lt;=10")/Table3[[#This Row],[Count]]</f>
        <v>0</v>
      </c>
      <c r="Q87" s="1">
        <f>COUNTIFS(Table2[Sub-Sector],Table3[[#This Row],[Sub-Sector]],Table2[% Away From 52W Low],"&gt;=10")/Table3[[#This Row],[Count]]</f>
        <v>1</v>
      </c>
      <c r="R87" s="1">
        <f>COUNTIFS(Table2[Sub-Sector],Table3[[#This Row],[Sub-Sector]],Table2[% Price above 20 EMA],"&gt;=0")/Table3[[#This Row],[Count]]</f>
        <v>0</v>
      </c>
      <c r="S87" s="1">
        <f>COUNTIFS(Table2[Sub-Sector],Table3[[#This Row],[Sub-Sector]],Table2[% Price above 50 EMA],"&gt;=0")/Table3[[#This Row],[Count]]</f>
        <v>0</v>
      </c>
      <c r="T87" s="1">
        <f>COUNTIFS(Table2[Sub-Sector],Table3[[#This Row],[Sub-Sector]],Table2[% Price above 200 EMA],"&gt;=0")/Table3[[#This Row],[Count]]</f>
        <v>0.33333333333333331</v>
      </c>
      <c r="U87" s="1">
        <f>COUNTIFS(Table2[Sub-Sector],Table3[[#This Row],[Sub-Sector]],Table2[Rate of Change - Zone],"Positive")/Table3[[#This Row],[Count]]</f>
        <v>0.33333333333333331</v>
      </c>
      <c r="V87" s="1">
        <f>COUNTIFS(Table2[Sub-Sector],Table3[[#This Row],[Sub-Sector]],Table2[Sharpe Ratio],"&gt;=0.10")/Table3[[#This Row],[Count]]</f>
        <v>0.33333333333333331</v>
      </c>
      <c r="W8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557.5</v>
      </c>
      <c r="X87">
        <f>_xlfn.RANK.AVG(Table3[[#This Row],[Score]],Table3[Score],1)</f>
        <v>89</v>
      </c>
      <c r="Y8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306</v>
      </c>
      <c r="Z87">
        <f>_xlfn.RANK.AVG(Table3[[#This Row],[Score 2 ]],Table3[[Score 2 ]],1)</f>
        <v>86</v>
      </c>
    </row>
    <row r="88" spans="1:26" x14ac:dyDescent="0.3">
      <c r="A88" t="s">
        <v>196</v>
      </c>
      <c r="B88">
        <f>COUNTIFS(Table2[Sub-Sector],Table3[[#This Row],[Sub-Sector]])</f>
        <v>6</v>
      </c>
      <c r="C88" s="1">
        <f>COUNTIFS(Table2[Sub-Sector],Table3[[#This Row],[Sub-Sector]],Table2[Uptrend],"Uptrend")/Table3[[#This Row],[Count]]</f>
        <v>0</v>
      </c>
      <c r="D88" s="1">
        <f>COUNTIFS(Table2[Sub-Sector],Table3[[#This Row],[Sub-Sector]],Table2[1W Return vs Nifty],"&gt;=5")/Table3[[#This Row],[Count]]</f>
        <v>0</v>
      </c>
      <c r="E88" s="1">
        <f>COUNTIFS(Table2[Sub-Sector],Table3[[#This Row],[Sub-Sector]],Table2[1M Return vs Nifty],"&gt;=5")/Table3[[#This Row],[Count]]</f>
        <v>0</v>
      </c>
      <c r="F88" s="1">
        <f>COUNTIFS(Table2[Sub-Sector],Table3[[#This Row],[Sub-Sector]],Table2[6M Return vs Nifty],"&gt;=10")/Table3[[#This Row],[Count]]</f>
        <v>0</v>
      </c>
      <c r="G88" s="1">
        <f>COUNTIFS(Table2[Sub-Sector],Table3[[#This Row],[Sub-Sector]],Table2[1Y Return vs Nifty],"&gt;=10")/Table3[[#This Row],[Count]]</f>
        <v>0.16666666666666666</v>
      </c>
      <c r="H88" s="1">
        <f>COUNTIFS(Table2[Sub-Sector],Table3[[#This Row],[Sub-Sector]],Table2[RSI Exponential â€“ 14D],"&gt;=50")/Table3[[#This Row],[Count]]</f>
        <v>0</v>
      </c>
      <c r="I88" s="1">
        <f>COUNTIFS(Table2[Sub-Sector],Table3[[#This Row],[Sub-Sector]],Table2[Relative Volume],"&gt;=1")/Table3[[#This Row],[Count]]</f>
        <v>0.5</v>
      </c>
      <c r="J88" s="1">
        <f>COUNTIFS(Table2[Sub-Sector],Table3[[#This Row],[Sub-Sector]],Table2[% Away From Day Low],"&gt;=0.05")/Table3[[#This Row],[Count]]</f>
        <v>0</v>
      </c>
      <c r="K88" s="1">
        <f>COUNTIFS(Table2[Sub-Sector],Table3[[#This Row],[Sub-Sector]],Table2[% Away From Day High],"&lt;=0.05")/Table3[[#This Row],[Count]]</f>
        <v>1</v>
      </c>
      <c r="L88" s="1">
        <f>COUNTIFS(Table2[Sub-Sector],Table3[[#This Row],[Sub-Sector]],Table2[% Away From Current Week Low],"&gt;=0.05")/Table3[[#This Row],[Count]]</f>
        <v>0</v>
      </c>
      <c r="M88" s="1">
        <f>COUNTIFS(Table2[Sub-Sector],Table3[[#This Row],[Sub-Sector]],Table2[% Away From Current Week High],"&lt;=0.05")/Table3[[#This Row],[Count]]</f>
        <v>0.33333333333333331</v>
      </c>
      <c r="N88" s="1">
        <f>COUNTIFS(Table2[Sub-Sector],Table3[[#This Row],[Sub-Sector]],Table2[% Away From Current Month Low],"&gt;=0.05")/Table3[[#This Row],[Count]]</f>
        <v>0</v>
      </c>
      <c r="O88" s="1">
        <f>COUNTIFS(Table2[Sub-Sector],Table3[[#This Row],[Sub-Sector]],Table2[% Away From Current Month High],"&lt;=0.05")/Table3[[#This Row],[Count]]</f>
        <v>0</v>
      </c>
      <c r="P88" s="1">
        <f>COUNTIFS(Table2[Sub-Sector],Table3[[#This Row],[Sub-Sector]],Table2[% Away From 52W High],"&lt;=10")/Table3[[#This Row],[Count]]</f>
        <v>0</v>
      </c>
      <c r="Q88" s="1">
        <f>COUNTIFS(Table2[Sub-Sector],Table3[[#This Row],[Sub-Sector]],Table2[% Away From 52W Low],"&gt;=10")/Table3[[#This Row],[Count]]</f>
        <v>0.66666666666666663</v>
      </c>
      <c r="R88" s="1">
        <f>COUNTIFS(Table2[Sub-Sector],Table3[[#This Row],[Sub-Sector]],Table2[% Price above 20 EMA],"&gt;=0")/Table3[[#This Row],[Count]]</f>
        <v>0</v>
      </c>
      <c r="S88" s="1">
        <f>COUNTIFS(Table2[Sub-Sector],Table3[[#This Row],[Sub-Sector]],Table2[% Price above 50 EMA],"&gt;=0")/Table3[[#This Row],[Count]]</f>
        <v>0</v>
      </c>
      <c r="T88" s="1">
        <f>COUNTIFS(Table2[Sub-Sector],Table3[[#This Row],[Sub-Sector]],Table2[% Price above 200 EMA],"&gt;=0")/Table3[[#This Row],[Count]]</f>
        <v>0</v>
      </c>
      <c r="U88" s="1">
        <f>COUNTIFS(Table2[Sub-Sector],Table3[[#This Row],[Sub-Sector]],Table2[Rate of Change - Zone],"Positive")/Table3[[#This Row],[Count]]</f>
        <v>0</v>
      </c>
      <c r="V88" s="1">
        <f>COUNTIFS(Table2[Sub-Sector],Table3[[#This Row],[Sub-Sector]],Table2[Sharpe Ratio],"&gt;=0.10")/Table3[[#This Row],[Count]]</f>
        <v>0</v>
      </c>
      <c r="W8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558</v>
      </c>
      <c r="X88">
        <f>_xlfn.RANK.AVG(Table3[[#This Row],[Score]],Table3[Score],1)</f>
        <v>90.5</v>
      </c>
      <c r="Y8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306.5</v>
      </c>
      <c r="Z88">
        <f>_xlfn.RANK.AVG(Table3[[#This Row],[Score 2 ]],Table3[[Score 2 ]],1)</f>
        <v>87</v>
      </c>
    </row>
    <row r="89" spans="1:26" x14ac:dyDescent="0.3">
      <c r="A89" t="s">
        <v>80</v>
      </c>
      <c r="B89">
        <f>COUNTIFS(Table2[Sub-Sector],Table3[[#This Row],[Sub-Sector]])</f>
        <v>3</v>
      </c>
      <c r="C89" s="1">
        <f>COUNTIFS(Table2[Sub-Sector],Table3[[#This Row],[Sub-Sector]],Table2[Uptrend],"Uptrend")/Table3[[#This Row],[Count]]</f>
        <v>0</v>
      </c>
      <c r="D89" s="1">
        <f>COUNTIFS(Table2[Sub-Sector],Table3[[#This Row],[Sub-Sector]],Table2[1W Return vs Nifty],"&gt;=5")/Table3[[#This Row],[Count]]</f>
        <v>0</v>
      </c>
      <c r="E89" s="1">
        <f>COUNTIFS(Table2[Sub-Sector],Table3[[#This Row],[Sub-Sector]],Table2[1M Return vs Nifty],"&gt;=5")/Table3[[#This Row],[Count]]</f>
        <v>0</v>
      </c>
      <c r="F89" s="1">
        <f>COUNTIFS(Table2[Sub-Sector],Table3[[#This Row],[Sub-Sector]],Table2[6M Return vs Nifty],"&gt;=10")/Table3[[#This Row],[Count]]</f>
        <v>0</v>
      </c>
      <c r="G89" s="1">
        <f>COUNTIFS(Table2[Sub-Sector],Table3[[#This Row],[Sub-Sector]],Table2[1Y Return vs Nifty],"&gt;=10")/Table3[[#This Row],[Count]]</f>
        <v>1</v>
      </c>
      <c r="H89" s="1">
        <f>COUNTIFS(Table2[Sub-Sector],Table3[[#This Row],[Sub-Sector]],Table2[RSI Exponential â€“ 14D],"&gt;=50")/Table3[[#This Row],[Count]]</f>
        <v>0</v>
      </c>
      <c r="I89" s="1">
        <f>COUNTIFS(Table2[Sub-Sector],Table3[[#This Row],[Sub-Sector]],Table2[Relative Volume],"&gt;=1")/Table3[[#This Row],[Count]]</f>
        <v>0</v>
      </c>
      <c r="J89" s="1">
        <f>COUNTIFS(Table2[Sub-Sector],Table3[[#This Row],[Sub-Sector]],Table2[% Away From Day Low],"&gt;=0.05")/Table3[[#This Row],[Count]]</f>
        <v>0</v>
      </c>
      <c r="K89" s="1">
        <f>COUNTIFS(Table2[Sub-Sector],Table3[[#This Row],[Sub-Sector]],Table2[% Away From Day High],"&lt;=0.05")/Table3[[#This Row],[Count]]</f>
        <v>1</v>
      </c>
      <c r="L89" s="1">
        <f>COUNTIFS(Table2[Sub-Sector],Table3[[#This Row],[Sub-Sector]],Table2[% Away From Current Week Low],"&gt;=0.05")/Table3[[#This Row],[Count]]</f>
        <v>0</v>
      </c>
      <c r="M89" s="1">
        <f>COUNTIFS(Table2[Sub-Sector],Table3[[#This Row],[Sub-Sector]],Table2[% Away From Current Week High],"&lt;=0.05")/Table3[[#This Row],[Count]]</f>
        <v>1</v>
      </c>
      <c r="N89" s="1">
        <f>COUNTIFS(Table2[Sub-Sector],Table3[[#This Row],[Sub-Sector]],Table2[% Away From Current Month Low],"&gt;=0.05")/Table3[[#This Row],[Count]]</f>
        <v>0</v>
      </c>
      <c r="O89" s="1">
        <f>COUNTIFS(Table2[Sub-Sector],Table3[[#This Row],[Sub-Sector]],Table2[% Away From Current Month High],"&lt;=0.05")/Table3[[#This Row],[Count]]</f>
        <v>0</v>
      </c>
      <c r="P89" s="1">
        <f>COUNTIFS(Table2[Sub-Sector],Table3[[#This Row],[Sub-Sector]],Table2[% Away From 52W High],"&lt;=10")/Table3[[#This Row],[Count]]</f>
        <v>0</v>
      </c>
      <c r="Q89" s="1">
        <f>COUNTIFS(Table2[Sub-Sector],Table3[[#This Row],[Sub-Sector]],Table2[% Away From 52W Low],"&gt;=10")/Table3[[#This Row],[Count]]</f>
        <v>1</v>
      </c>
      <c r="R89" s="1">
        <f>COUNTIFS(Table2[Sub-Sector],Table3[[#This Row],[Sub-Sector]],Table2[% Price above 20 EMA],"&gt;=0")/Table3[[#This Row],[Count]]</f>
        <v>0</v>
      </c>
      <c r="S89" s="1">
        <f>COUNTIFS(Table2[Sub-Sector],Table3[[#This Row],[Sub-Sector]],Table2[% Price above 50 EMA],"&gt;=0")/Table3[[#This Row],[Count]]</f>
        <v>0</v>
      </c>
      <c r="T89" s="1">
        <f>COUNTIFS(Table2[Sub-Sector],Table3[[#This Row],[Sub-Sector]],Table2[% Price above 200 EMA],"&gt;=0")/Table3[[#This Row],[Count]]</f>
        <v>0.66666666666666663</v>
      </c>
      <c r="U89" s="1">
        <f>COUNTIFS(Table2[Sub-Sector],Table3[[#This Row],[Sub-Sector]],Table2[Rate of Change - Zone],"Positive")/Table3[[#This Row],[Count]]</f>
        <v>0</v>
      </c>
      <c r="V89" s="1">
        <f>COUNTIFS(Table2[Sub-Sector],Table3[[#This Row],[Sub-Sector]],Table2[Sharpe Ratio],"&gt;=0.10")/Table3[[#This Row],[Count]]</f>
        <v>0.33333333333333331</v>
      </c>
      <c r="W8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89">
        <f>_xlfn.RANK.AVG(Table3[[#This Row],[Score]],Table3[Score],1)</f>
        <v>95.5</v>
      </c>
      <c r="Y8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89">
        <f>_xlfn.RANK.AVG(Table3[[#This Row],[Score 2 ]],Table3[[Score 2 ]],1)</f>
        <v>91.5</v>
      </c>
    </row>
    <row r="90" spans="1:26" x14ac:dyDescent="0.3">
      <c r="A90" t="s">
        <v>94</v>
      </c>
      <c r="B90">
        <f>COUNTIFS(Table2[Sub-Sector],Table3[[#This Row],[Sub-Sector]])</f>
        <v>3</v>
      </c>
      <c r="C90" s="1">
        <f>COUNTIFS(Table2[Sub-Sector],Table3[[#This Row],[Sub-Sector]],Table2[Uptrend],"Uptrend")/Table3[[#This Row],[Count]]</f>
        <v>0</v>
      </c>
      <c r="D90" s="1">
        <f>COUNTIFS(Table2[Sub-Sector],Table3[[#This Row],[Sub-Sector]],Table2[1W Return vs Nifty],"&gt;=5")/Table3[[#This Row],[Count]]</f>
        <v>0</v>
      </c>
      <c r="E90" s="1">
        <f>COUNTIFS(Table2[Sub-Sector],Table3[[#This Row],[Sub-Sector]],Table2[1M Return vs Nifty],"&gt;=5")/Table3[[#This Row],[Count]]</f>
        <v>0</v>
      </c>
      <c r="F90" s="1">
        <f>COUNTIFS(Table2[Sub-Sector],Table3[[#This Row],[Sub-Sector]],Table2[6M Return vs Nifty],"&gt;=10")/Table3[[#This Row],[Count]]</f>
        <v>0</v>
      </c>
      <c r="G90" s="1">
        <f>COUNTIFS(Table2[Sub-Sector],Table3[[#This Row],[Sub-Sector]],Table2[1Y Return vs Nifty],"&gt;=10")/Table3[[#This Row],[Count]]</f>
        <v>1</v>
      </c>
      <c r="H90" s="1">
        <f>COUNTIFS(Table2[Sub-Sector],Table3[[#This Row],[Sub-Sector]],Table2[RSI Exponential â€“ 14D],"&gt;=50")/Table3[[#This Row],[Count]]</f>
        <v>0</v>
      </c>
      <c r="I90" s="1">
        <f>COUNTIFS(Table2[Sub-Sector],Table3[[#This Row],[Sub-Sector]],Table2[Relative Volume],"&gt;=1")/Table3[[#This Row],[Count]]</f>
        <v>0</v>
      </c>
      <c r="J90" s="1">
        <f>COUNTIFS(Table2[Sub-Sector],Table3[[#This Row],[Sub-Sector]],Table2[% Away From Day Low],"&gt;=0.05")/Table3[[#This Row],[Count]]</f>
        <v>0</v>
      </c>
      <c r="K90" s="1">
        <f>COUNTIFS(Table2[Sub-Sector],Table3[[#This Row],[Sub-Sector]],Table2[% Away From Day High],"&lt;=0.05")/Table3[[#This Row],[Count]]</f>
        <v>1</v>
      </c>
      <c r="L90" s="1">
        <f>COUNTIFS(Table2[Sub-Sector],Table3[[#This Row],[Sub-Sector]],Table2[% Away From Current Week Low],"&gt;=0.05")/Table3[[#This Row],[Count]]</f>
        <v>0</v>
      </c>
      <c r="M90" s="1">
        <f>COUNTIFS(Table2[Sub-Sector],Table3[[#This Row],[Sub-Sector]],Table2[% Away From Current Week High],"&lt;=0.05")/Table3[[#This Row],[Count]]</f>
        <v>1</v>
      </c>
      <c r="N90" s="1">
        <f>COUNTIFS(Table2[Sub-Sector],Table3[[#This Row],[Sub-Sector]],Table2[% Away From Current Month Low],"&gt;=0.05")/Table3[[#This Row],[Count]]</f>
        <v>0.33333333333333331</v>
      </c>
      <c r="O90" s="1">
        <f>COUNTIFS(Table2[Sub-Sector],Table3[[#This Row],[Sub-Sector]],Table2[% Away From Current Month High],"&lt;=0.05")/Table3[[#This Row],[Count]]</f>
        <v>0.33333333333333331</v>
      </c>
      <c r="P90" s="1">
        <f>COUNTIFS(Table2[Sub-Sector],Table3[[#This Row],[Sub-Sector]],Table2[% Away From 52W High],"&lt;=10")/Table3[[#This Row],[Count]]</f>
        <v>0</v>
      </c>
      <c r="Q90" s="1">
        <f>COUNTIFS(Table2[Sub-Sector],Table3[[#This Row],[Sub-Sector]],Table2[% Away From 52W Low],"&gt;=10")/Table3[[#This Row],[Count]]</f>
        <v>1</v>
      </c>
      <c r="R90" s="1">
        <f>COUNTIFS(Table2[Sub-Sector],Table3[[#This Row],[Sub-Sector]],Table2[% Price above 20 EMA],"&gt;=0")/Table3[[#This Row],[Count]]</f>
        <v>0</v>
      </c>
      <c r="S90" s="1">
        <f>COUNTIFS(Table2[Sub-Sector],Table3[[#This Row],[Sub-Sector]],Table2[% Price above 50 EMA],"&gt;=0")/Table3[[#This Row],[Count]]</f>
        <v>0</v>
      </c>
      <c r="T90" s="1">
        <f>COUNTIFS(Table2[Sub-Sector],Table3[[#This Row],[Sub-Sector]],Table2[% Price above 200 EMA],"&gt;=0")/Table3[[#This Row],[Count]]</f>
        <v>0.66666666666666663</v>
      </c>
      <c r="U90" s="1">
        <f>COUNTIFS(Table2[Sub-Sector],Table3[[#This Row],[Sub-Sector]],Table2[Rate of Change - Zone],"Positive")/Table3[[#This Row],[Count]]</f>
        <v>0</v>
      </c>
      <c r="V90" s="1">
        <f>COUNTIFS(Table2[Sub-Sector],Table3[[#This Row],[Sub-Sector]],Table2[Sharpe Ratio],"&gt;=0.10")/Table3[[#This Row],[Count]]</f>
        <v>0.66666666666666663</v>
      </c>
      <c r="W9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90">
        <f>_xlfn.RANK.AVG(Table3[[#This Row],[Score]],Table3[Score],1)</f>
        <v>95.5</v>
      </c>
      <c r="Y9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90">
        <f>_xlfn.RANK.AVG(Table3[[#This Row],[Score 2 ]],Table3[[Score 2 ]],1)</f>
        <v>91.5</v>
      </c>
    </row>
    <row r="91" spans="1:26" x14ac:dyDescent="0.3">
      <c r="A91" t="s">
        <v>108</v>
      </c>
      <c r="B91">
        <f>COUNTIFS(Table2[Sub-Sector],Table3[[#This Row],[Sub-Sector]])</f>
        <v>2</v>
      </c>
      <c r="C91" s="1">
        <f>COUNTIFS(Table2[Sub-Sector],Table3[[#This Row],[Sub-Sector]],Table2[Uptrend],"Uptrend")/Table3[[#This Row],[Count]]</f>
        <v>0</v>
      </c>
      <c r="D91" s="1">
        <f>COUNTIFS(Table2[Sub-Sector],Table3[[#This Row],[Sub-Sector]],Table2[1W Return vs Nifty],"&gt;=5")/Table3[[#This Row],[Count]]</f>
        <v>0</v>
      </c>
      <c r="E91" s="1">
        <f>COUNTIFS(Table2[Sub-Sector],Table3[[#This Row],[Sub-Sector]],Table2[1M Return vs Nifty],"&gt;=5")/Table3[[#This Row],[Count]]</f>
        <v>0</v>
      </c>
      <c r="F91" s="1">
        <f>COUNTIFS(Table2[Sub-Sector],Table3[[#This Row],[Sub-Sector]],Table2[6M Return vs Nifty],"&gt;=10")/Table3[[#This Row],[Count]]</f>
        <v>0</v>
      </c>
      <c r="G91" s="1">
        <f>COUNTIFS(Table2[Sub-Sector],Table3[[#This Row],[Sub-Sector]],Table2[1Y Return vs Nifty],"&gt;=10")/Table3[[#This Row],[Count]]</f>
        <v>1</v>
      </c>
      <c r="H91" s="1">
        <f>COUNTIFS(Table2[Sub-Sector],Table3[[#This Row],[Sub-Sector]],Table2[RSI Exponential â€“ 14D],"&gt;=50")/Table3[[#This Row],[Count]]</f>
        <v>0</v>
      </c>
      <c r="I91" s="1">
        <f>COUNTIFS(Table2[Sub-Sector],Table3[[#This Row],[Sub-Sector]],Table2[Relative Volume],"&gt;=1")/Table3[[#This Row],[Count]]</f>
        <v>0</v>
      </c>
      <c r="J91" s="1">
        <f>COUNTIFS(Table2[Sub-Sector],Table3[[#This Row],[Sub-Sector]],Table2[% Away From Day Low],"&gt;=0.05")/Table3[[#This Row],[Count]]</f>
        <v>0</v>
      </c>
      <c r="K91" s="1">
        <f>COUNTIFS(Table2[Sub-Sector],Table3[[#This Row],[Sub-Sector]],Table2[% Away From Day High],"&lt;=0.05")/Table3[[#This Row],[Count]]</f>
        <v>1</v>
      </c>
      <c r="L91" s="1">
        <f>COUNTIFS(Table2[Sub-Sector],Table3[[#This Row],[Sub-Sector]],Table2[% Away From Current Week Low],"&gt;=0.05")/Table3[[#This Row],[Count]]</f>
        <v>0</v>
      </c>
      <c r="M91" s="1">
        <f>COUNTIFS(Table2[Sub-Sector],Table3[[#This Row],[Sub-Sector]],Table2[% Away From Current Week High],"&lt;=0.05")/Table3[[#This Row],[Count]]</f>
        <v>1</v>
      </c>
      <c r="N91" s="1">
        <f>COUNTIFS(Table2[Sub-Sector],Table3[[#This Row],[Sub-Sector]],Table2[% Away From Current Month Low],"&gt;=0.05")/Table3[[#This Row],[Count]]</f>
        <v>0</v>
      </c>
      <c r="O91" s="1">
        <f>COUNTIFS(Table2[Sub-Sector],Table3[[#This Row],[Sub-Sector]],Table2[% Away From Current Month High],"&lt;=0.05")/Table3[[#This Row],[Count]]</f>
        <v>0</v>
      </c>
      <c r="P91" s="1">
        <f>COUNTIFS(Table2[Sub-Sector],Table3[[#This Row],[Sub-Sector]],Table2[% Away From 52W High],"&lt;=10")/Table3[[#This Row],[Count]]</f>
        <v>0</v>
      </c>
      <c r="Q91" s="1">
        <f>COUNTIFS(Table2[Sub-Sector],Table3[[#This Row],[Sub-Sector]],Table2[% Away From 52W Low],"&gt;=10")/Table3[[#This Row],[Count]]</f>
        <v>1</v>
      </c>
      <c r="R91" s="1">
        <f>COUNTIFS(Table2[Sub-Sector],Table3[[#This Row],[Sub-Sector]],Table2[% Price above 20 EMA],"&gt;=0")/Table3[[#This Row],[Count]]</f>
        <v>0</v>
      </c>
      <c r="S91" s="1">
        <f>COUNTIFS(Table2[Sub-Sector],Table3[[#This Row],[Sub-Sector]],Table2[% Price above 50 EMA],"&gt;=0")/Table3[[#This Row],[Count]]</f>
        <v>0</v>
      </c>
      <c r="T91" s="1">
        <f>COUNTIFS(Table2[Sub-Sector],Table3[[#This Row],[Sub-Sector]],Table2[% Price above 200 EMA],"&gt;=0")/Table3[[#This Row],[Count]]</f>
        <v>0.5</v>
      </c>
      <c r="U91" s="1">
        <f>COUNTIFS(Table2[Sub-Sector],Table3[[#This Row],[Sub-Sector]],Table2[Rate of Change - Zone],"Positive")/Table3[[#This Row],[Count]]</f>
        <v>0</v>
      </c>
      <c r="V91" s="1">
        <f>COUNTIFS(Table2[Sub-Sector],Table3[[#This Row],[Sub-Sector]],Table2[Sharpe Ratio],"&gt;=0.10")/Table3[[#This Row],[Count]]</f>
        <v>0.5</v>
      </c>
      <c r="W9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91">
        <f>_xlfn.RANK.AVG(Table3[[#This Row],[Score]],Table3[Score],1)</f>
        <v>95.5</v>
      </c>
      <c r="Y9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91">
        <f>_xlfn.RANK.AVG(Table3[[#This Row],[Score 2 ]],Table3[[Score 2 ]],1)</f>
        <v>91.5</v>
      </c>
    </row>
    <row r="92" spans="1:26" x14ac:dyDescent="0.3">
      <c r="A92" t="s">
        <v>1071</v>
      </c>
      <c r="B92">
        <f>COUNTIFS(Table2[Sub-Sector],Table3[[#This Row],[Sub-Sector]])</f>
        <v>2</v>
      </c>
      <c r="C92" s="1">
        <f>COUNTIFS(Table2[Sub-Sector],Table3[[#This Row],[Sub-Sector]],Table2[Uptrend],"Uptrend")/Table3[[#This Row],[Count]]</f>
        <v>0</v>
      </c>
      <c r="D92" s="1">
        <f>COUNTIFS(Table2[Sub-Sector],Table3[[#This Row],[Sub-Sector]],Table2[1W Return vs Nifty],"&gt;=5")/Table3[[#This Row],[Count]]</f>
        <v>0</v>
      </c>
      <c r="E92" s="1">
        <f>COUNTIFS(Table2[Sub-Sector],Table3[[#This Row],[Sub-Sector]],Table2[1M Return vs Nifty],"&gt;=5")/Table3[[#This Row],[Count]]</f>
        <v>0</v>
      </c>
      <c r="F92" s="1">
        <f>COUNTIFS(Table2[Sub-Sector],Table3[[#This Row],[Sub-Sector]],Table2[6M Return vs Nifty],"&gt;=10")/Table3[[#This Row],[Count]]</f>
        <v>0</v>
      </c>
      <c r="G92" s="1">
        <f>COUNTIFS(Table2[Sub-Sector],Table3[[#This Row],[Sub-Sector]],Table2[1Y Return vs Nifty],"&gt;=10")/Table3[[#This Row],[Count]]</f>
        <v>1</v>
      </c>
      <c r="H92" s="1">
        <f>COUNTIFS(Table2[Sub-Sector],Table3[[#This Row],[Sub-Sector]],Table2[RSI Exponential â€“ 14D],"&gt;=50")/Table3[[#This Row],[Count]]</f>
        <v>0</v>
      </c>
      <c r="I92" s="1">
        <f>COUNTIFS(Table2[Sub-Sector],Table3[[#This Row],[Sub-Sector]],Table2[Relative Volume],"&gt;=1")/Table3[[#This Row],[Count]]</f>
        <v>0</v>
      </c>
      <c r="J92" s="1">
        <f>COUNTIFS(Table2[Sub-Sector],Table3[[#This Row],[Sub-Sector]],Table2[% Away From Day Low],"&gt;=0.05")/Table3[[#This Row],[Count]]</f>
        <v>0</v>
      </c>
      <c r="K92" s="1">
        <f>COUNTIFS(Table2[Sub-Sector],Table3[[#This Row],[Sub-Sector]],Table2[% Away From Day High],"&lt;=0.05")/Table3[[#This Row],[Count]]</f>
        <v>1</v>
      </c>
      <c r="L92" s="1">
        <f>COUNTIFS(Table2[Sub-Sector],Table3[[#This Row],[Sub-Sector]],Table2[% Away From Current Week Low],"&gt;=0.05")/Table3[[#This Row],[Count]]</f>
        <v>0</v>
      </c>
      <c r="M92" s="1">
        <f>COUNTIFS(Table2[Sub-Sector],Table3[[#This Row],[Sub-Sector]],Table2[% Away From Current Week High],"&lt;=0.05")/Table3[[#This Row],[Count]]</f>
        <v>1</v>
      </c>
      <c r="N92" s="1">
        <f>COUNTIFS(Table2[Sub-Sector],Table3[[#This Row],[Sub-Sector]],Table2[% Away From Current Month Low],"&gt;=0.05")/Table3[[#This Row],[Count]]</f>
        <v>0</v>
      </c>
      <c r="O92" s="1">
        <f>COUNTIFS(Table2[Sub-Sector],Table3[[#This Row],[Sub-Sector]],Table2[% Away From Current Month High],"&lt;=0.05")/Table3[[#This Row],[Count]]</f>
        <v>0</v>
      </c>
      <c r="P92" s="1">
        <f>COUNTIFS(Table2[Sub-Sector],Table3[[#This Row],[Sub-Sector]],Table2[% Away From 52W High],"&lt;=10")/Table3[[#This Row],[Count]]</f>
        <v>0</v>
      </c>
      <c r="Q92" s="1">
        <f>COUNTIFS(Table2[Sub-Sector],Table3[[#This Row],[Sub-Sector]],Table2[% Away From 52W Low],"&gt;=10")/Table3[[#This Row],[Count]]</f>
        <v>1</v>
      </c>
      <c r="R92" s="1">
        <f>COUNTIFS(Table2[Sub-Sector],Table3[[#This Row],[Sub-Sector]],Table2[% Price above 20 EMA],"&gt;=0")/Table3[[#This Row],[Count]]</f>
        <v>0</v>
      </c>
      <c r="S92" s="1">
        <f>COUNTIFS(Table2[Sub-Sector],Table3[[#This Row],[Sub-Sector]],Table2[% Price above 50 EMA],"&gt;=0")/Table3[[#This Row],[Count]]</f>
        <v>0</v>
      </c>
      <c r="T92" s="1">
        <f>COUNTIFS(Table2[Sub-Sector],Table3[[#This Row],[Sub-Sector]],Table2[% Price above 200 EMA],"&gt;=0")/Table3[[#This Row],[Count]]</f>
        <v>0</v>
      </c>
      <c r="U92" s="1">
        <f>COUNTIFS(Table2[Sub-Sector],Table3[[#This Row],[Sub-Sector]],Table2[Rate of Change - Zone],"Positive")/Table3[[#This Row],[Count]]</f>
        <v>0</v>
      </c>
      <c r="V92" s="1">
        <f>COUNTIFS(Table2[Sub-Sector],Table3[[#This Row],[Sub-Sector]],Table2[Sharpe Ratio],"&gt;=0.10")/Table3[[#This Row],[Count]]</f>
        <v>1</v>
      </c>
      <c r="W9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92">
        <f>_xlfn.RANK.AVG(Table3[[#This Row],[Score]],Table3[Score],1)</f>
        <v>95.5</v>
      </c>
      <c r="Y9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92">
        <f>_xlfn.RANK.AVG(Table3[[#This Row],[Score 2 ]],Table3[[Score 2 ]],1)</f>
        <v>91.5</v>
      </c>
    </row>
    <row r="93" spans="1:26" x14ac:dyDescent="0.3">
      <c r="A93" t="s">
        <v>161</v>
      </c>
      <c r="B93">
        <f>COUNTIFS(Table2[Sub-Sector],Table3[[#This Row],[Sub-Sector]])</f>
        <v>1</v>
      </c>
      <c r="C93" s="1">
        <f>COUNTIFS(Table2[Sub-Sector],Table3[[#This Row],[Sub-Sector]],Table2[Uptrend],"Uptrend")/Table3[[#This Row],[Count]]</f>
        <v>0</v>
      </c>
      <c r="D93" s="1">
        <f>COUNTIFS(Table2[Sub-Sector],Table3[[#This Row],[Sub-Sector]],Table2[1W Return vs Nifty],"&gt;=5")/Table3[[#This Row],[Count]]</f>
        <v>0</v>
      </c>
      <c r="E93" s="1">
        <f>COUNTIFS(Table2[Sub-Sector],Table3[[#This Row],[Sub-Sector]],Table2[1M Return vs Nifty],"&gt;=5")/Table3[[#This Row],[Count]]</f>
        <v>0</v>
      </c>
      <c r="F93" s="1">
        <f>COUNTIFS(Table2[Sub-Sector],Table3[[#This Row],[Sub-Sector]],Table2[6M Return vs Nifty],"&gt;=10")/Table3[[#This Row],[Count]]</f>
        <v>0</v>
      </c>
      <c r="G93" s="1">
        <f>COUNTIFS(Table2[Sub-Sector],Table3[[#This Row],[Sub-Sector]],Table2[1Y Return vs Nifty],"&gt;=10")/Table3[[#This Row],[Count]]</f>
        <v>1</v>
      </c>
      <c r="H93" s="1">
        <f>COUNTIFS(Table2[Sub-Sector],Table3[[#This Row],[Sub-Sector]],Table2[RSI Exponential â€“ 14D],"&gt;=50")/Table3[[#This Row],[Count]]</f>
        <v>1</v>
      </c>
      <c r="I93" s="1">
        <f>COUNTIFS(Table2[Sub-Sector],Table3[[#This Row],[Sub-Sector]],Table2[Relative Volume],"&gt;=1")/Table3[[#This Row],[Count]]</f>
        <v>0</v>
      </c>
      <c r="J93" s="1">
        <f>COUNTIFS(Table2[Sub-Sector],Table3[[#This Row],[Sub-Sector]],Table2[% Away From Day Low],"&gt;=0.05")/Table3[[#This Row],[Count]]</f>
        <v>0</v>
      </c>
      <c r="K93" s="1">
        <f>COUNTIFS(Table2[Sub-Sector],Table3[[#This Row],[Sub-Sector]],Table2[% Away From Day High],"&lt;=0.05")/Table3[[#This Row],[Count]]</f>
        <v>1</v>
      </c>
      <c r="L93" s="1">
        <f>COUNTIFS(Table2[Sub-Sector],Table3[[#This Row],[Sub-Sector]],Table2[% Away From Current Week Low],"&gt;=0.05")/Table3[[#This Row],[Count]]</f>
        <v>0</v>
      </c>
      <c r="M93" s="1">
        <f>COUNTIFS(Table2[Sub-Sector],Table3[[#This Row],[Sub-Sector]],Table2[% Away From Current Week High],"&lt;=0.05")/Table3[[#This Row],[Count]]</f>
        <v>1</v>
      </c>
      <c r="N93" s="1">
        <f>COUNTIFS(Table2[Sub-Sector],Table3[[#This Row],[Sub-Sector]],Table2[% Away From Current Month Low],"&gt;=0.05")/Table3[[#This Row],[Count]]</f>
        <v>0</v>
      </c>
      <c r="O93" s="1">
        <f>COUNTIFS(Table2[Sub-Sector],Table3[[#This Row],[Sub-Sector]],Table2[% Away From Current Month High],"&lt;=0.05")/Table3[[#This Row],[Count]]</f>
        <v>1</v>
      </c>
      <c r="P93" s="1">
        <f>COUNTIFS(Table2[Sub-Sector],Table3[[#This Row],[Sub-Sector]],Table2[% Away From 52W High],"&lt;=10")/Table3[[#This Row],[Count]]</f>
        <v>0</v>
      </c>
      <c r="Q93" s="1">
        <f>COUNTIFS(Table2[Sub-Sector],Table3[[#This Row],[Sub-Sector]],Table2[% Away From 52W Low],"&gt;=10")/Table3[[#This Row],[Count]]</f>
        <v>1</v>
      </c>
      <c r="R93" s="1">
        <f>COUNTIFS(Table2[Sub-Sector],Table3[[#This Row],[Sub-Sector]],Table2[% Price above 20 EMA],"&gt;=0")/Table3[[#This Row],[Count]]</f>
        <v>0</v>
      </c>
      <c r="S93" s="1">
        <f>COUNTIFS(Table2[Sub-Sector],Table3[[#This Row],[Sub-Sector]],Table2[% Price above 50 EMA],"&gt;=0")/Table3[[#This Row],[Count]]</f>
        <v>0</v>
      </c>
      <c r="T93" s="1">
        <f>COUNTIFS(Table2[Sub-Sector],Table3[[#This Row],[Sub-Sector]],Table2[% Price above 200 EMA],"&gt;=0")/Table3[[#This Row],[Count]]</f>
        <v>0</v>
      </c>
      <c r="U93" s="1">
        <f>COUNTIFS(Table2[Sub-Sector],Table3[[#This Row],[Sub-Sector]],Table2[Rate of Change - Zone],"Positive")/Table3[[#This Row],[Count]]</f>
        <v>0</v>
      </c>
      <c r="V93" s="1">
        <f>COUNTIFS(Table2[Sub-Sector],Table3[[#This Row],[Sub-Sector]],Table2[Sharpe Ratio],"&gt;=0.10")/Table3[[#This Row],[Count]]</f>
        <v>0</v>
      </c>
      <c r="W9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93">
        <f>_xlfn.RANK.AVG(Table3[[#This Row],[Score]],Table3[Score],1)</f>
        <v>95.5</v>
      </c>
      <c r="Y9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93">
        <f>_xlfn.RANK.AVG(Table3[[#This Row],[Score 2 ]],Table3[[Score 2 ]],1)</f>
        <v>91.5</v>
      </c>
    </row>
    <row r="94" spans="1:26" x14ac:dyDescent="0.3">
      <c r="A94" t="s">
        <v>1787</v>
      </c>
      <c r="B94">
        <f>COUNTIFS(Table2[Sub-Sector],Table3[[#This Row],[Sub-Sector]])</f>
        <v>1</v>
      </c>
      <c r="C94" s="1">
        <f>COUNTIFS(Table2[Sub-Sector],Table3[[#This Row],[Sub-Sector]],Table2[Uptrend],"Uptrend")/Table3[[#This Row],[Count]]</f>
        <v>0</v>
      </c>
      <c r="D94" s="1">
        <f>COUNTIFS(Table2[Sub-Sector],Table3[[#This Row],[Sub-Sector]],Table2[1W Return vs Nifty],"&gt;=5")/Table3[[#This Row],[Count]]</f>
        <v>0</v>
      </c>
      <c r="E94" s="1">
        <f>COUNTIFS(Table2[Sub-Sector],Table3[[#This Row],[Sub-Sector]],Table2[1M Return vs Nifty],"&gt;=5")/Table3[[#This Row],[Count]]</f>
        <v>0</v>
      </c>
      <c r="F94" s="1">
        <f>COUNTIFS(Table2[Sub-Sector],Table3[[#This Row],[Sub-Sector]],Table2[6M Return vs Nifty],"&gt;=10")/Table3[[#This Row],[Count]]</f>
        <v>0</v>
      </c>
      <c r="G94" s="1">
        <f>COUNTIFS(Table2[Sub-Sector],Table3[[#This Row],[Sub-Sector]],Table2[1Y Return vs Nifty],"&gt;=10")/Table3[[#This Row],[Count]]</f>
        <v>1</v>
      </c>
      <c r="H94" s="1">
        <f>COUNTIFS(Table2[Sub-Sector],Table3[[#This Row],[Sub-Sector]],Table2[RSI Exponential â€“ 14D],"&gt;=50")/Table3[[#This Row],[Count]]</f>
        <v>0</v>
      </c>
      <c r="I94" s="1">
        <f>COUNTIFS(Table2[Sub-Sector],Table3[[#This Row],[Sub-Sector]],Table2[Relative Volume],"&gt;=1")/Table3[[#This Row],[Count]]</f>
        <v>0</v>
      </c>
      <c r="J94" s="1">
        <f>COUNTIFS(Table2[Sub-Sector],Table3[[#This Row],[Sub-Sector]],Table2[% Away From Day Low],"&gt;=0.05")/Table3[[#This Row],[Count]]</f>
        <v>0</v>
      </c>
      <c r="K94" s="1">
        <f>COUNTIFS(Table2[Sub-Sector],Table3[[#This Row],[Sub-Sector]],Table2[% Away From Day High],"&lt;=0.05")/Table3[[#This Row],[Count]]</f>
        <v>1</v>
      </c>
      <c r="L94" s="1">
        <f>COUNTIFS(Table2[Sub-Sector],Table3[[#This Row],[Sub-Sector]],Table2[% Away From Current Week Low],"&gt;=0.05")/Table3[[#This Row],[Count]]</f>
        <v>0</v>
      </c>
      <c r="M94" s="1">
        <f>COUNTIFS(Table2[Sub-Sector],Table3[[#This Row],[Sub-Sector]],Table2[% Away From Current Week High],"&lt;=0.05")/Table3[[#This Row],[Count]]</f>
        <v>1</v>
      </c>
      <c r="N94" s="1">
        <f>COUNTIFS(Table2[Sub-Sector],Table3[[#This Row],[Sub-Sector]],Table2[% Away From Current Month Low],"&gt;=0.05")/Table3[[#This Row],[Count]]</f>
        <v>0</v>
      </c>
      <c r="O94" s="1">
        <f>COUNTIFS(Table2[Sub-Sector],Table3[[#This Row],[Sub-Sector]],Table2[% Away From Current Month High],"&lt;=0.05")/Table3[[#This Row],[Count]]</f>
        <v>0</v>
      </c>
      <c r="P94" s="1">
        <f>COUNTIFS(Table2[Sub-Sector],Table3[[#This Row],[Sub-Sector]],Table2[% Away From 52W High],"&lt;=10")/Table3[[#This Row],[Count]]</f>
        <v>0</v>
      </c>
      <c r="Q94" s="1">
        <f>COUNTIFS(Table2[Sub-Sector],Table3[[#This Row],[Sub-Sector]],Table2[% Away From 52W Low],"&gt;=10")/Table3[[#This Row],[Count]]</f>
        <v>1</v>
      </c>
      <c r="R94" s="1">
        <f>COUNTIFS(Table2[Sub-Sector],Table3[[#This Row],[Sub-Sector]],Table2[% Price above 20 EMA],"&gt;=0")/Table3[[#This Row],[Count]]</f>
        <v>0</v>
      </c>
      <c r="S94" s="1">
        <f>COUNTIFS(Table2[Sub-Sector],Table3[[#This Row],[Sub-Sector]],Table2[% Price above 50 EMA],"&gt;=0")/Table3[[#This Row],[Count]]</f>
        <v>0</v>
      </c>
      <c r="T94" s="1">
        <f>COUNTIFS(Table2[Sub-Sector],Table3[[#This Row],[Sub-Sector]],Table2[% Price above 200 EMA],"&gt;=0")/Table3[[#This Row],[Count]]</f>
        <v>0</v>
      </c>
      <c r="U94" s="1">
        <f>COUNTIFS(Table2[Sub-Sector],Table3[[#This Row],[Sub-Sector]],Table2[Rate of Change - Zone],"Positive")/Table3[[#This Row],[Count]]</f>
        <v>0</v>
      </c>
      <c r="V94" s="1">
        <f>COUNTIFS(Table2[Sub-Sector],Table3[[#This Row],[Sub-Sector]],Table2[Sharpe Ratio],"&gt;=0.10")/Table3[[#This Row],[Count]]</f>
        <v>0</v>
      </c>
      <c r="W9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94">
        <f>_xlfn.RANK.AVG(Table3[[#This Row],[Score]],Table3[Score],1)</f>
        <v>95.5</v>
      </c>
      <c r="Y9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94">
        <f>_xlfn.RANK.AVG(Table3[[#This Row],[Score 2 ]],Table3[[Score 2 ]],1)</f>
        <v>91.5</v>
      </c>
    </row>
    <row r="95" spans="1:26" x14ac:dyDescent="0.3">
      <c r="A95" t="s">
        <v>300</v>
      </c>
      <c r="B95">
        <f>COUNTIFS(Table2[Sub-Sector],Table3[[#This Row],[Sub-Sector]])</f>
        <v>1</v>
      </c>
      <c r="C95" s="1">
        <f>COUNTIFS(Table2[Sub-Sector],Table3[[#This Row],[Sub-Sector]],Table2[Uptrend],"Uptrend")/Table3[[#This Row],[Count]]</f>
        <v>0</v>
      </c>
      <c r="D95" s="1">
        <f>COUNTIFS(Table2[Sub-Sector],Table3[[#This Row],[Sub-Sector]],Table2[1W Return vs Nifty],"&gt;=5")/Table3[[#This Row],[Count]]</f>
        <v>0</v>
      </c>
      <c r="E95" s="1">
        <f>COUNTIFS(Table2[Sub-Sector],Table3[[#This Row],[Sub-Sector]],Table2[1M Return vs Nifty],"&gt;=5")/Table3[[#This Row],[Count]]</f>
        <v>0</v>
      </c>
      <c r="F95" s="1">
        <f>COUNTIFS(Table2[Sub-Sector],Table3[[#This Row],[Sub-Sector]],Table2[6M Return vs Nifty],"&gt;=10")/Table3[[#This Row],[Count]]</f>
        <v>0</v>
      </c>
      <c r="G95" s="1">
        <f>COUNTIFS(Table2[Sub-Sector],Table3[[#This Row],[Sub-Sector]],Table2[1Y Return vs Nifty],"&gt;=10")/Table3[[#This Row],[Count]]</f>
        <v>1</v>
      </c>
      <c r="H95" s="1">
        <f>COUNTIFS(Table2[Sub-Sector],Table3[[#This Row],[Sub-Sector]],Table2[RSI Exponential â€“ 14D],"&gt;=50")/Table3[[#This Row],[Count]]</f>
        <v>0</v>
      </c>
      <c r="I95" s="1">
        <f>COUNTIFS(Table2[Sub-Sector],Table3[[#This Row],[Sub-Sector]],Table2[Relative Volume],"&gt;=1")/Table3[[#This Row],[Count]]</f>
        <v>0</v>
      </c>
      <c r="J95" s="1">
        <f>COUNTIFS(Table2[Sub-Sector],Table3[[#This Row],[Sub-Sector]],Table2[% Away From Day Low],"&gt;=0.05")/Table3[[#This Row],[Count]]</f>
        <v>0</v>
      </c>
      <c r="K95" s="1">
        <f>COUNTIFS(Table2[Sub-Sector],Table3[[#This Row],[Sub-Sector]],Table2[% Away From Day High],"&lt;=0.05")/Table3[[#This Row],[Count]]</f>
        <v>1</v>
      </c>
      <c r="L95" s="1">
        <f>COUNTIFS(Table2[Sub-Sector],Table3[[#This Row],[Sub-Sector]],Table2[% Away From Current Week Low],"&gt;=0.05")/Table3[[#This Row],[Count]]</f>
        <v>0</v>
      </c>
      <c r="M95" s="1">
        <f>COUNTIFS(Table2[Sub-Sector],Table3[[#This Row],[Sub-Sector]],Table2[% Away From Current Week High],"&lt;=0.05")/Table3[[#This Row],[Count]]</f>
        <v>1</v>
      </c>
      <c r="N95" s="1">
        <f>COUNTIFS(Table2[Sub-Sector],Table3[[#This Row],[Sub-Sector]],Table2[% Away From Current Month Low],"&gt;=0.05")/Table3[[#This Row],[Count]]</f>
        <v>0</v>
      </c>
      <c r="O95" s="1">
        <f>COUNTIFS(Table2[Sub-Sector],Table3[[#This Row],[Sub-Sector]],Table2[% Away From Current Month High],"&lt;=0.05")/Table3[[#This Row],[Count]]</f>
        <v>0</v>
      </c>
      <c r="P95" s="1">
        <f>COUNTIFS(Table2[Sub-Sector],Table3[[#This Row],[Sub-Sector]],Table2[% Away From 52W High],"&lt;=10")/Table3[[#This Row],[Count]]</f>
        <v>0</v>
      </c>
      <c r="Q95" s="1">
        <f>COUNTIFS(Table2[Sub-Sector],Table3[[#This Row],[Sub-Sector]],Table2[% Away From 52W Low],"&gt;=10")/Table3[[#This Row],[Count]]</f>
        <v>1</v>
      </c>
      <c r="R95" s="1">
        <f>COUNTIFS(Table2[Sub-Sector],Table3[[#This Row],[Sub-Sector]],Table2[% Price above 20 EMA],"&gt;=0")/Table3[[#This Row],[Count]]</f>
        <v>0</v>
      </c>
      <c r="S95" s="1">
        <f>COUNTIFS(Table2[Sub-Sector],Table3[[#This Row],[Sub-Sector]],Table2[% Price above 50 EMA],"&gt;=0")/Table3[[#This Row],[Count]]</f>
        <v>0</v>
      </c>
      <c r="T95" s="1">
        <f>COUNTIFS(Table2[Sub-Sector],Table3[[#This Row],[Sub-Sector]],Table2[% Price above 200 EMA],"&gt;=0")/Table3[[#This Row],[Count]]</f>
        <v>0</v>
      </c>
      <c r="U95" s="1">
        <f>COUNTIFS(Table2[Sub-Sector],Table3[[#This Row],[Sub-Sector]],Table2[Rate of Change - Zone],"Positive")/Table3[[#This Row],[Count]]</f>
        <v>0</v>
      </c>
      <c r="V95" s="1">
        <f>COUNTIFS(Table2[Sub-Sector],Table3[[#This Row],[Sub-Sector]],Table2[Sharpe Ratio],"&gt;=0.10")/Table3[[#This Row],[Count]]</f>
        <v>0</v>
      </c>
      <c r="W9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95">
        <f>_xlfn.RANK.AVG(Table3[[#This Row],[Score]],Table3[Score],1)</f>
        <v>95.5</v>
      </c>
      <c r="Y9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95">
        <f>_xlfn.RANK.AVG(Table3[[#This Row],[Score 2 ]],Table3[[Score 2 ]],1)</f>
        <v>91.5</v>
      </c>
    </row>
    <row r="96" spans="1:26" x14ac:dyDescent="0.3">
      <c r="A96" t="s">
        <v>686</v>
      </c>
      <c r="B96">
        <f>COUNTIFS(Table2[Sub-Sector],Table3[[#This Row],[Sub-Sector]])</f>
        <v>1</v>
      </c>
      <c r="C96" s="1">
        <f>COUNTIFS(Table2[Sub-Sector],Table3[[#This Row],[Sub-Sector]],Table2[Uptrend],"Uptrend")/Table3[[#This Row],[Count]]</f>
        <v>0</v>
      </c>
      <c r="D96" s="1">
        <f>COUNTIFS(Table2[Sub-Sector],Table3[[#This Row],[Sub-Sector]],Table2[1W Return vs Nifty],"&gt;=5")/Table3[[#This Row],[Count]]</f>
        <v>0</v>
      </c>
      <c r="E96" s="1">
        <f>COUNTIFS(Table2[Sub-Sector],Table3[[#This Row],[Sub-Sector]],Table2[1M Return vs Nifty],"&gt;=5")/Table3[[#This Row],[Count]]</f>
        <v>0</v>
      </c>
      <c r="F96" s="1">
        <f>COUNTIFS(Table2[Sub-Sector],Table3[[#This Row],[Sub-Sector]],Table2[6M Return vs Nifty],"&gt;=10")/Table3[[#This Row],[Count]]</f>
        <v>0</v>
      </c>
      <c r="G96" s="1">
        <f>COUNTIFS(Table2[Sub-Sector],Table3[[#This Row],[Sub-Sector]],Table2[1Y Return vs Nifty],"&gt;=10")/Table3[[#This Row],[Count]]</f>
        <v>1</v>
      </c>
      <c r="H96" s="1">
        <f>COUNTIFS(Table2[Sub-Sector],Table3[[#This Row],[Sub-Sector]],Table2[RSI Exponential â€“ 14D],"&gt;=50")/Table3[[#This Row],[Count]]</f>
        <v>0</v>
      </c>
      <c r="I96" s="1">
        <f>COUNTIFS(Table2[Sub-Sector],Table3[[#This Row],[Sub-Sector]],Table2[Relative Volume],"&gt;=1")/Table3[[#This Row],[Count]]</f>
        <v>0</v>
      </c>
      <c r="J96" s="1">
        <f>COUNTIFS(Table2[Sub-Sector],Table3[[#This Row],[Sub-Sector]],Table2[% Away From Day Low],"&gt;=0.05")/Table3[[#This Row],[Count]]</f>
        <v>0</v>
      </c>
      <c r="K96" s="1">
        <f>COUNTIFS(Table2[Sub-Sector],Table3[[#This Row],[Sub-Sector]],Table2[% Away From Day High],"&lt;=0.05")/Table3[[#This Row],[Count]]</f>
        <v>1</v>
      </c>
      <c r="L96" s="1">
        <f>COUNTIFS(Table2[Sub-Sector],Table3[[#This Row],[Sub-Sector]],Table2[% Away From Current Week Low],"&gt;=0.05")/Table3[[#This Row],[Count]]</f>
        <v>0</v>
      </c>
      <c r="M96" s="1">
        <f>COUNTIFS(Table2[Sub-Sector],Table3[[#This Row],[Sub-Sector]],Table2[% Away From Current Week High],"&lt;=0.05")/Table3[[#This Row],[Count]]</f>
        <v>1</v>
      </c>
      <c r="N96" s="1">
        <f>COUNTIFS(Table2[Sub-Sector],Table3[[#This Row],[Sub-Sector]],Table2[% Away From Current Month Low],"&gt;=0.05")/Table3[[#This Row],[Count]]</f>
        <v>0</v>
      </c>
      <c r="O96" s="1">
        <f>COUNTIFS(Table2[Sub-Sector],Table3[[#This Row],[Sub-Sector]],Table2[% Away From Current Month High],"&lt;=0.05")/Table3[[#This Row],[Count]]</f>
        <v>0</v>
      </c>
      <c r="P96" s="1">
        <f>COUNTIFS(Table2[Sub-Sector],Table3[[#This Row],[Sub-Sector]],Table2[% Away From 52W High],"&lt;=10")/Table3[[#This Row],[Count]]</f>
        <v>0</v>
      </c>
      <c r="Q96" s="1">
        <f>COUNTIFS(Table2[Sub-Sector],Table3[[#This Row],[Sub-Sector]],Table2[% Away From 52W Low],"&gt;=10")/Table3[[#This Row],[Count]]</f>
        <v>1</v>
      </c>
      <c r="R96" s="1">
        <f>COUNTIFS(Table2[Sub-Sector],Table3[[#This Row],[Sub-Sector]],Table2[% Price above 20 EMA],"&gt;=0")/Table3[[#This Row],[Count]]</f>
        <v>0</v>
      </c>
      <c r="S96" s="1">
        <f>COUNTIFS(Table2[Sub-Sector],Table3[[#This Row],[Sub-Sector]],Table2[% Price above 50 EMA],"&gt;=0")/Table3[[#This Row],[Count]]</f>
        <v>0</v>
      </c>
      <c r="T96" s="1">
        <f>COUNTIFS(Table2[Sub-Sector],Table3[[#This Row],[Sub-Sector]],Table2[% Price above 200 EMA],"&gt;=0")/Table3[[#This Row],[Count]]</f>
        <v>0</v>
      </c>
      <c r="U96" s="1">
        <f>COUNTIFS(Table2[Sub-Sector],Table3[[#This Row],[Sub-Sector]],Table2[Rate of Change - Zone],"Positive")/Table3[[#This Row],[Count]]</f>
        <v>0</v>
      </c>
      <c r="V96" s="1">
        <f>COUNTIFS(Table2[Sub-Sector],Table3[[#This Row],[Sub-Sector]],Table2[Sharpe Ratio],"&gt;=0.10")/Table3[[#This Row],[Count]]</f>
        <v>0</v>
      </c>
      <c r="W9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563.5</v>
      </c>
      <c r="X96">
        <f>_xlfn.RANK.AVG(Table3[[#This Row],[Score]],Table3[Score],1)</f>
        <v>95.5</v>
      </c>
      <c r="Y9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</v>
      </c>
      <c r="Z96">
        <f>_xlfn.RANK.AVG(Table3[[#This Row],[Score 2 ]],Table3[[Score 2 ]],1)</f>
        <v>91.5</v>
      </c>
    </row>
    <row r="97" spans="1:26" x14ac:dyDescent="0.3">
      <c r="A97" t="s">
        <v>348</v>
      </c>
      <c r="B97">
        <f>COUNTIFS(Table2[Sub-Sector],Table3[[#This Row],[Sub-Sector]])</f>
        <v>1</v>
      </c>
      <c r="C97" s="1">
        <f>COUNTIFS(Table2[Sub-Sector],Table3[[#This Row],[Sub-Sector]],Table2[Uptrend],"Uptrend")/Table3[[#This Row],[Count]]</f>
        <v>0</v>
      </c>
      <c r="D97" s="1">
        <f>COUNTIFS(Table2[Sub-Sector],Table3[[#This Row],[Sub-Sector]],Table2[1W Return vs Nifty],"&gt;=5")/Table3[[#This Row],[Count]]</f>
        <v>0</v>
      </c>
      <c r="E97" s="1">
        <f>COUNTIFS(Table2[Sub-Sector],Table3[[#This Row],[Sub-Sector]],Table2[1M Return vs Nifty],"&gt;=5")/Table3[[#This Row],[Count]]</f>
        <v>0</v>
      </c>
      <c r="F97" s="1">
        <f>COUNTIFS(Table2[Sub-Sector],Table3[[#This Row],[Sub-Sector]],Table2[6M Return vs Nifty],"&gt;=10")/Table3[[#This Row],[Count]]</f>
        <v>0</v>
      </c>
      <c r="G97" s="1">
        <f>COUNTIFS(Table2[Sub-Sector],Table3[[#This Row],[Sub-Sector]],Table2[1Y Return vs Nifty],"&gt;=10")/Table3[[#This Row],[Count]]</f>
        <v>0</v>
      </c>
      <c r="H97" s="1">
        <f>COUNTIFS(Table2[Sub-Sector],Table3[[#This Row],[Sub-Sector]],Table2[RSI Exponential â€“ 14D],"&gt;=50")/Table3[[#This Row],[Count]]</f>
        <v>0</v>
      </c>
      <c r="I97" s="1">
        <f>COUNTIFS(Table2[Sub-Sector],Table3[[#This Row],[Sub-Sector]],Table2[Relative Volume],"&gt;=1")/Table3[[#This Row],[Count]]</f>
        <v>1</v>
      </c>
      <c r="J97" s="1">
        <f>COUNTIFS(Table2[Sub-Sector],Table3[[#This Row],[Sub-Sector]],Table2[% Away From Day Low],"&gt;=0.05")/Table3[[#This Row],[Count]]</f>
        <v>1</v>
      </c>
      <c r="K97" s="1">
        <f>COUNTIFS(Table2[Sub-Sector],Table3[[#This Row],[Sub-Sector]],Table2[% Away From Day High],"&lt;=0.05")/Table3[[#This Row],[Count]]</f>
        <v>1</v>
      </c>
      <c r="L97" s="1">
        <f>COUNTIFS(Table2[Sub-Sector],Table3[[#This Row],[Sub-Sector]],Table2[% Away From Current Week Low],"&gt;=0.05")/Table3[[#This Row],[Count]]</f>
        <v>1</v>
      </c>
      <c r="M97" s="1">
        <f>COUNTIFS(Table2[Sub-Sector],Table3[[#This Row],[Sub-Sector]],Table2[% Away From Current Week High],"&lt;=0.05")/Table3[[#This Row],[Count]]</f>
        <v>1</v>
      </c>
      <c r="N97" s="1">
        <f>COUNTIFS(Table2[Sub-Sector],Table3[[#This Row],[Sub-Sector]],Table2[% Away From Current Month Low],"&gt;=0.05")/Table3[[#This Row],[Count]]</f>
        <v>1</v>
      </c>
      <c r="O97" s="1">
        <f>COUNTIFS(Table2[Sub-Sector],Table3[[#This Row],[Sub-Sector]],Table2[% Away From Current Month High],"&lt;=0.05")/Table3[[#This Row],[Count]]</f>
        <v>0</v>
      </c>
      <c r="P97" s="1">
        <f>COUNTIFS(Table2[Sub-Sector],Table3[[#This Row],[Sub-Sector]],Table2[% Away From 52W High],"&lt;=10")/Table3[[#This Row],[Count]]</f>
        <v>0</v>
      </c>
      <c r="Q97" s="1">
        <f>COUNTIFS(Table2[Sub-Sector],Table3[[#This Row],[Sub-Sector]],Table2[% Away From 52W Low],"&gt;=10")/Table3[[#This Row],[Count]]</f>
        <v>1</v>
      </c>
      <c r="R97" s="1">
        <f>COUNTIFS(Table2[Sub-Sector],Table3[[#This Row],[Sub-Sector]],Table2[% Price above 20 EMA],"&gt;=0")/Table3[[#This Row],[Count]]</f>
        <v>0</v>
      </c>
      <c r="S97" s="1">
        <f>COUNTIFS(Table2[Sub-Sector],Table3[[#This Row],[Sub-Sector]],Table2[% Price above 50 EMA],"&gt;=0")/Table3[[#This Row],[Count]]</f>
        <v>0</v>
      </c>
      <c r="T97" s="1">
        <f>COUNTIFS(Table2[Sub-Sector],Table3[[#This Row],[Sub-Sector]],Table2[% Price above 200 EMA],"&gt;=0")/Table3[[#This Row],[Count]]</f>
        <v>0</v>
      </c>
      <c r="U97" s="1">
        <f>COUNTIFS(Table2[Sub-Sector],Table3[[#This Row],[Sub-Sector]],Table2[Rate of Change - Zone],"Positive")/Table3[[#This Row],[Count]]</f>
        <v>0</v>
      </c>
      <c r="V97" s="1">
        <f>COUNTIFS(Table2[Sub-Sector],Table3[[#This Row],[Sub-Sector]],Table2[Sharpe Ratio],"&gt;=0.10")/Table3[[#This Row],[Count]]</f>
        <v>0</v>
      </c>
      <c r="W9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564.5</v>
      </c>
      <c r="X97">
        <f>_xlfn.RANK.AVG(Table3[[#This Row],[Score]],Table3[Score],1)</f>
        <v>100</v>
      </c>
      <c r="Y9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313</v>
      </c>
      <c r="Z97">
        <f>_xlfn.RANK.AVG(Table3[[#This Row],[Score 2 ]],Table3[[Score 2 ]],1)</f>
        <v>96</v>
      </c>
    </row>
    <row r="98" spans="1:26" x14ac:dyDescent="0.3">
      <c r="A98" t="s">
        <v>1376</v>
      </c>
      <c r="B98">
        <f>COUNTIFS(Table2[Sub-Sector],Table3[[#This Row],[Sub-Sector]])</f>
        <v>1</v>
      </c>
      <c r="C98" s="1">
        <f>COUNTIFS(Table2[Sub-Sector],Table3[[#This Row],[Sub-Sector]],Table2[Uptrend],"Uptrend")/Table3[[#This Row],[Count]]</f>
        <v>0</v>
      </c>
      <c r="D98" s="1">
        <f>COUNTIFS(Table2[Sub-Sector],Table3[[#This Row],[Sub-Sector]],Table2[1W Return vs Nifty],"&gt;=5")/Table3[[#This Row],[Count]]</f>
        <v>0</v>
      </c>
      <c r="E98" s="1">
        <f>COUNTIFS(Table2[Sub-Sector],Table3[[#This Row],[Sub-Sector]],Table2[1M Return vs Nifty],"&gt;=5")/Table3[[#This Row],[Count]]</f>
        <v>0</v>
      </c>
      <c r="F98" s="1">
        <f>COUNTIFS(Table2[Sub-Sector],Table3[[#This Row],[Sub-Sector]],Table2[6M Return vs Nifty],"&gt;=10")/Table3[[#This Row],[Count]]</f>
        <v>1</v>
      </c>
      <c r="G98" s="1">
        <f>COUNTIFS(Table2[Sub-Sector],Table3[[#This Row],[Sub-Sector]],Table2[1Y Return vs Nifty],"&gt;=10")/Table3[[#This Row],[Count]]</f>
        <v>0</v>
      </c>
      <c r="H98" s="1">
        <f>COUNTIFS(Table2[Sub-Sector],Table3[[#This Row],[Sub-Sector]],Table2[RSI Exponential â€“ 14D],"&gt;=50")/Table3[[#This Row],[Count]]</f>
        <v>0</v>
      </c>
      <c r="I98" s="1">
        <f>COUNTIFS(Table2[Sub-Sector],Table3[[#This Row],[Sub-Sector]],Table2[Relative Volume],"&gt;=1")/Table3[[#This Row],[Count]]</f>
        <v>0</v>
      </c>
      <c r="J98" s="1">
        <f>COUNTIFS(Table2[Sub-Sector],Table3[[#This Row],[Sub-Sector]],Table2[% Away From Day Low],"&gt;=0.05")/Table3[[#This Row],[Count]]</f>
        <v>0</v>
      </c>
      <c r="K98" s="1">
        <f>COUNTIFS(Table2[Sub-Sector],Table3[[#This Row],[Sub-Sector]],Table2[% Away From Day High],"&lt;=0.05")/Table3[[#This Row],[Count]]</f>
        <v>1</v>
      </c>
      <c r="L98" s="1">
        <f>COUNTIFS(Table2[Sub-Sector],Table3[[#This Row],[Sub-Sector]],Table2[% Away From Current Week Low],"&gt;=0.05")/Table3[[#This Row],[Count]]</f>
        <v>0</v>
      </c>
      <c r="M98" s="1">
        <f>COUNTIFS(Table2[Sub-Sector],Table3[[#This Row],[Sub-Sector]],Table2[% Away From Current Week High],"&lt;=0.05")/Table3[[#This Row],[Count]]</f>
        <v>1</v>
      </c>
      <c r="N98" s="1">
        <f>COUNTIFS(Table2[Sub-Sector],Table3[[#This Row],[Sub-Sector]],Table2[% Away From Current Month Low],"&gt;=0.05")/Table3[[#This Row],[Count]]</f>
        <v>0</v>
      </c>
      <c r="O98" s="1">
        <f>COUNTIFS(Table2[Sub-Sector],Table3[[#This Row],[Sub-Sector]],Table2[% Away From Current Month High],"&lt;=0.05")/Table3[[#This Row],[Count]]</f>
        <v>0</v>
      </c>
      <c r="P98" s="1">
        <f>COUNTIFS(Table2[Sub-Sector],Table3[[#This Row],[Sub-Sector]],Table2[% Away From 52W High],"&lt;=10")/Table3[[#This Row],[Count]]</f>
        <v>0</v>
      </c>
      <c r="Q98" s="1">
        <f>COUNTIFS(Table2[Sub-Sector],Table3[[#This Row],[Sub-Sector]],Table2[% Away From 52W Low],"&gt;=10")/Table3[[#This Row],[Count]]</f>
        <v>1</v>
      </c>
      <c r="R98" s="1">
        <f>COUNTIFS(Table2[Sub-Sector],Table3[[#This Row],[Sub-Sector]],Table2[% Price above 20 EMA],"&gt;=0")/Table3[[#This Row],[Count]]</f>
        <v>0</v>
      </c>
      <c r="S98" s="1">
        <f>COUNTIFS(Table2[Sub-Sector],Table3[[#This Row],[Sub-Sector]],Table2[% Price above 50 EMA],"&gt;=0")/Table3[[#This Row],[Count]]</f>
        <v>0</v>
      </c>
      <c r="T98" s="1">
        <f>COUNTIFS(Table2[Sub-Sector],Table3[[#This Row],[Sub-Sector]],Table2[% Price above 200 EMA],"&gt;=0")/Table3[[#This Row],[Count]]</f>
        <v>1</v>
      </c>
      <c r="U98" s="1">
        <f>COUNTIFS(Table2[Sub-Sector],Table3[[#This Row],[Sub-Sector]],Table2[Rate of Change - Zone],"Positive")/Table3[[#This Row],[Count]]</f>
        <v>0</v>
      </c>
      <c r="V98" s="1">
        <f>COUNTIFS(Table2[Sub-Sector],Table3[[#This Row],[Sub-Sector]],Table2[Sharpe Ratio],"&gt;=0.10")/Table3[[#This Row],[Count]]</f>
        <v>1</v>
      </c>
      <c r="W9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566.5</v>
      </c>
      <c r="X98">
        <f>_xlfn.RANK.AVG(Table3[[#This Row],[Score]],Table3[Score],1)</f>
        <v>101</v>
      </c>
      <c r="Y9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315</v>
      </c>
      <c r="Z98">
        <f>_xlfn.RANK.AVG(Table3[[#This Row],[Score 2 ]],Table3[[Score 2 ]],1)</f>
        <v>97</v>
      </c>
    </row>
    <row r="99" spans="1:26" x14ac:dyDescent="0.3">
      <c r="A99" t="s">
        <v>1540</v>
      </c>
      <c r="B99">
        <f>COUNTIFS(Table2[Sub-Sector],Table3[[#This Row],[Sub-Sector]])</f>
        <v>1</v>
      </c>
      <c r="C99" s="1">
        <f>COUNTIFS(Table2[Sub-Sector],Table3[[#This Row],[Sub-Sector]],Table2[Uptrend],"Uptrend")/Table3[[#This Row],[Count]]</f>
        <v>0</v>
      </c>
      <c r="D99" s="1">
        <f>COUNTIFS(Table2[Sub-Sector],Table3[[#This Row],[Sub-Sector]],Table2[1W Return vs Nifty],"&gt;=5")/Table3[[#This Row],[Count]]</f>
        <v>0</v>
      </c>
      <c r="E99" s="1">
        <f>COUNTIFS(Table2[Sub-Sector],Table3[[#This Row],[Sub-Sector]],Table2[1M Return vs Nifty],"&gt;=5")/Table3[[#This Row],[Count]]</f>
        <v>0</v>
      </c>
      <c r="F99" s="1">
        <f>COUNTIFS(Table2[Sub-Sector],Table3[[#This Row],[Sub-Sector]],Table2[6M Return vs Nifty],"&gt;=10")/Table3[[#This Row],[Count]]</f>
        <v>0</v>
      </c>
      <c r="G99" s="1">
        <f>COUNTIFS(Table2[Sub-Sector],Table3[[#This Row],[Sub-Sector]],Table2[1Y Return vs Nifty],"&gt;=10")/Table3[[#This Row],[Count]]</f>
        <v>0</v>
      </c>
      <c r="H99" s="1">
        <f>COUNTIFS(Table2[Sub-Sector],Table3[[#This Row],[Sub-Sector]],Table2[RSI Exponential â€“ 14D],"&gt;=50")/Table3[[#This Row],[Count]]</f>
        <v>1</v>
      </c>
      <c r="I99" s="1">
        <f>COUNTIFS(Table2[Sub-Sector],Table3[[#This Row],[Sub-Sector]],Table2[Relative Volume],"&gt;=1")/Table3[[#This Row],[Count]]</f>
        <v>0</v>
      </c>
      <c r="J99" s="1">
        <f>COUNTIFS(Table2[Sub-Sector],Table3[[#This Row],[Sub-Sector]],Table2[% Away From Day Low],"&gt;=0.05")/Table3[[#This Row],[Count]]</f>
        <v>0</v>
      </c>
      <c r="K99" s="1">
        <f>COUNTIFS(Table2[Sub-Sector],Table3[[#This Row],[Sub-Sector]],Table2[% Away From Day High],"&lt;=0.05")/Table3[[#This Row],[Count]]</f>
        <v>1</v>
      </c>
      <c r="L99" s="1">
        <f>COUNTIFS(Table2[Sub-Sector],Table3[[#This Row],[Sub-Sector]],Table2[% Away From Current Week Low],"&gt;=0.05")/Table3[[#This Row],[Count]]</f>
        <v>1</v>
      </c>
      <c r="M99" s="1">
        <f>COUNTIFS(Table2[Sub-Sector],Table3[[#This Row],[Sub-Sector]],Table2[% Away From Current Week High],"&lt;=0.05")/Table3[[#This Row],[Count]]</f>
        <v>1</v>
      </c>
      <c r="N99" s="1">
        <f>COUNTIFS(Table2[Sub-Sector],Table3[[#This Row],[Sub-Sector]],Table2[% Away From Current Month Low],"&gt;=0.05")/Table3[[#This Row],[Count]]</f>
        <v>1</v>
      </c>
      <c r="O99" s="1">
        <f>COUNTIFS(Table2[Sub-Sector],Table3[[#This Row],[Sub-Sector]],Table2[% Away From Current Month High],"&lt;=0.05")/Table3[[#This Row],[Count]]</f>
        <v>1</v>
      </c>
      <c r="P99" s="1">
        <f>COUNTIFS(Table2[Sub-Sector],Table3[[#This Row],[Sub-Sector]],Table2[% Away From 52W High],"&lt;=10")/Table3[[#This Row],[Count]]</f>
        <v>0</v>
      </c>
      <c r="Q99" s="1">
        <f>COUNTIFS(Table2[Sub-Sector],Table3[[#This Row],[Sub-Sector]],Table2[% Away From 52W Low],"&gt;=10")/Table3[[#This Row],[Count]]</f>
        <v>1</v>
      </c>
      <c r="R99" s="1">
        <f>COUNTIFS(Table2[Sub-Sector],Table3[[#This Row],[Sub-Sector]],Table2[% Price above 20 EMA],"&gt;=0")/Table3[[#This Row],[Count]]</f>
        <v>1</v>
      </c>
      <c r="S99" s="1">
        <f>COUNTIFS(Table2[Sub-Sector],Table3[[#This Row],[Sub-Sector]],Table2[% Price above 50 EMA],"&gt;=0")/Table3[[#This Row],[Count]]</f>
        <v>0</v>
      </c>
      <c r="T99" s="1">
        <f>COUNTIFS(Table2[Sub-Sector],Table3[[#This Row],[Sub-Sector]],Table2[% Price above 200 EMA],"&gt;=0")/Table3[[#This Row],[Count]]</f>
        <v>0</v>
      </c>
      <c r="U99" s="1">
        <f>COUNTIFS(Table2[Sub-Sector],Table3[[#This Row],[Sub-Sector]],Table2[Rate of Change - Zone],"Positive")/Table3[[#This Row],[Count]]</f>
        <v>1</v>
      </c>
      <c r="V99" s="1">
        <f>COUNTIFS(Table2[Sub-Sector],Table3[[#This Row],[Sub-Sector]],Table2[Sharpe Ratio],"&gt;=0.10")/Table3[[#This Row],[Count]]</f>
        <v>0</v>
      </c>
      <c r="W9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569.5</v>
      </c>
      <c r="X99">
        <f>_xlfn.RANK.AVG(Table3[[#This Row],[Score]],Table3[Score],1)</f>
        <v>103</v>
      </c>
      <c r="Y9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318</v>
      </c>
      <c r="Z99">
        <f>_xlfn.RANK.AVG(Table3[[#This Row],[Score 2 ]],Table3[[Score 2 ]],1)</f>
        <v>99</v>
      </c>
    </row>
    <row r="100" spans="1:26" x14ac:dyDescent="0.3">
      <c r="A100" t="s">
        <v>1164</v>
      </c>
      <c r="B100">
        <f>COUNTIFS(Table2[Sub-Sector],Table3[[#This Row],[Sub-Sector]])</f>
        <v>1</v>
      </c>
      <c r="C100" s="1">
        <f>COUNTIFS(Table2[Sub-Sector],Table3[[#This Row],[Sub-Sector]],Table2[Uptrend],"Uptrend")/Table3[[#This Row],[Count]]</f>
        <v>0</v>
      </c>
      <c r="D100" s="1">
        <f>COUNTIFS(Table2[Sub-Sector],Table3[[#This Row],[Sub-Sector]],Table2[1W Return vs Nifty],"&gt;=5")/Table3[[#This Row],[Count]]</f>
        <v>0</v>
      </c>
      <c r="E100" s="1">
        <f>COUNTIFS(Table2[Sub-Sector],Table3[[#This Row],[Sub-Sector]],Table2[1M Return vs Nifty],"&gt;=5")/Table3[[#This Row],[Count]]</f>
        <v>0</v>
      </c>
      <c r="F100" s="1">
        <f>COUNTIFS(Table2[Sub-Sector],Table3[[#This Row],[Sub-Sector]],Table2[6M Return vs Nifty],"&gt;=10")/Table3[[#This Row],[Count]]</f>
        <v>0</v>
      </c>
      <c r="G100" s="1">
        <f>COUNTIFS(Table2[Sub-Sector],Table3[[#This Row],[Sub-Sector]],Table2[1Y Return vs Nifty],"&gt;=10")/Table3[[#This Row],[Count]]</f>
        <v>0</v>
      </c>
      <c r="H100" s="1">
        <f>COUNTIFS(Table2[Sub-Sector],Table3[[#This Row],[Sub-Sector]],Table2[RSI Exponential â€“ 14D],"&gt;=50")/Table3[[#This Row],[Count]]</f>
        <v>0</v>
      </c>
      <c r="I100" s="1">
        <f>COUNTIFS(Table2[Sub-Sector],Table3[[#This Row],[Sub-Sector]],Table2[Relative Volume],"&gt;=1")/Table3[[#This Row],[Count]]</f>
        <v>0</v>
      </c>
      <c r="J100" s="1">
        <f>COUNTIFS(Table2[Sub-Sector],Table3[[#This Row],[Sub-Sector]],Table2[% Away From Day Low],"&gt;=0.05")/Table3[[#This Row],[Count]]</f>
        <v>0</v>
      </c>
      <c r="K100" s="1">
        <f>COUNTIFS(Table2[Sub-Sector],Table3[[#This Row],[Sub-Sector]],Table2[% Away From Day High],"&lt;=0.05")/Table3[[#This Row],[Count]]</f>
        <v>1</v>
      </c>
      <c r="L100" s="1">
        <f>COUNTIFS(Table2[Sub-Sector],Table3[[#This Row],[Sub-Sector]],Table2[% Away From Current Week Low],"&gt;=0.05")/Table3[[#This Row],[Count]]</f>
        <v>0</v>
      </c>
      <c r="M100" s="1">
        <f>COUNTIFS(Table2[Sub-Sector],Table3[[#This Row],[Sub-Sector]],Table2[% Away From Current Week High],"&lt;=0.05")/Table3[[#This Row],[Count]]</f>
        <v>1</v>
      </c>
      <c r="N100" s="1">
        <f>COUNTIFS(Table2[Sub-Sector],Table3[[#This Row],[Sub-Sector]],Table2[% Away From Current Month Low],"&gt;=0.05")/Table3[[#This Row],[Count]]</f>
        <v>0</v>
      </c>
      <c r="O100" s="1">
        <f>COUNTIFS(Table2[Sub-Sector],Table3[[#This Row],[Sub-Sector]],Table2[% Away From Current Month High],"&lt;=0.05")/Table3[[#This Row],[Count]]</f>
        <v>0</v>
      </c>
      <c r="P100" s="1">
        <f>COUNTIFS(Table2[Sub-Sector],Table3[[#This Row],[Sub-Sector]],Table2[% Away From 52W High],"&lt;=10")/Table3[[#This Row],[Count]]</f>
        <v>0</v>
      </c>
      <c r="Q100" s="1">
        <f>COUNTIFS(Table2[Sub-Sector],Table3[[#This Row],[Sub-Sector]],Table2[% Away From 52W Low],"&gt;=10")/Table3[[#This Row],[Count]]</f>
        <v>1</v>
      </c>
      <c r="R100" s="1">
        <f>COUNTIFS(Table2[Sub-Sector],Table3[[#This Row],[Sub-Sector]],Table2[% Price above 20 EMA],"&gt;=0")/Table3[[#This Row],[Count]]</f>
        <v>0</v>
      </c>
      <c r="S100" s="1">
        <f>COUNTIFS(Table2[Sub-Sector],Table3[[#This Row],[Sub-Sector]],Table2[% Price above 50 EMA],"&gt;=0")/Table3[[#This Row],[Count]]</f>
        <v>0</v>
      </c>
      <c r="T100" s="1">
        <f>COUNTIFS(Table2[Sub-Sector],Table3[[#This Row],[Sub-Sector]],Table2[% Price above 200 EMA],"&gt;=0")/Table3[[#This Row],[Count]]</f>
        <v>1</v>
      </c>
      <c r="U100" s="1">
        <f>COUNTIFS(Table2[Sub-Sector],Table3[[#This Row],[Sub-Sector]],Table2[Rate of Change - Zone],"Positive")/Table3[[#This Row],[Count]]</f>
        <v>1</v>
      </c>
      <c r="V100" s="1">
        <f>COUNTIFS(Table2[Sub-Sector],Table3[[#This Row],[Sub-Sector]],Table2[Sharpe Ratio],"&gt;=0.10")/Table3[[#This Row],[Count]]</f>
        <v>0</v>
      </c>
      <c r="W10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569.5</v>
      </c>
      <c r="X100">
        <f>_xlfn.RANK.AVG(Table3[[#This Row],[Score]],Table3[Score],1)</f>
        <v>103</v>
      </c>
      <c r="Y10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318</v>
      </c>
      <c r="Z100">
        <f>_xlfn.RANK.AVG(Table3[[#This Row],[Score 2 ]],Table3[[Score 2 ]],1)</f>
        <v>99</v>
      </c>
    </row>
    <row r="101" spans="1:26" x14ac:dyDescent="0.3">
      <c r="A101" t="s">
        <v>1597</v>
      </c>
      <c r="B101">
        <f>COUNTIFS(Table2[Sub-Sector],Table3[[#This Row],[Sub-Sector]])</f>
        <v>1</v>
      </c>
      <c r="C101" s="1">
        <f>COUNTIFS(Table2[Sub-Sector],Table3[[#This Row],[Sub-Sector]],Table2[Uptrend],"Uptrend")/Table3[[#This Row],[Count]]</f>
        <v>0</v>
      </c>
      <c r="D101" s="1">
        <f>COUNTIFS(Table2[Sub-Sector],Table3[[#This Row],[Sub-Sector]],Table2[1W Return vs Nifty],"&gt;=5")/Table3[[#This Row],[Count]]</f>
        <v>0</v>
      </c>
      <c r="E101" s="1">
        <f>COUNTIFS(Table2[Sub-Sector],Table3[[#This Row],[Sub-Sector]],Table2[1M Return vs Nifty],"&gt;=5")/Table3[[#This Row],[Count]]</f>
        <v>0</v>
      </c>
      <c r="F101" s="1">
        <f>COUNTIFS(Table2[Sub-Sector],Table3[[#This Row],[Sub-Sector]],Table2[6M Return vs Nifty],"&gt;=10")/Table3[[#This Row],[Count]]</f>
        <v>0</v>
      </c>
      <c r="G101" s="1">
        <f>COUNTIFS(Table2[Sub-Sector],Table3[[#This Row],[Sub-Sector]],Table2[1Y Return vs Nifty],"&gt;=10")/Table3[[#This Row],[Count]]</f>
        <v>0</v>
      </c>
      <c r="H101" s="1">
        <f>COUNTIFS(Table2[Sub-Sector],Table3[[#This Row],[Sub-Sector]],Table2[RSI Exponential â€“ 14D],"&gt;=50")/Table3[[#This Row],[Count]]</f>
        <v>1</v>
      </c>
      <c r="I101" s="1">
        <f>COUNTIFS(Table2[Sub-Sector],Table3[[#This Row],[Sub-Sector]],Table2[Relative Volume],"&gt;=1")/Table3[[#This Row],[Count]]</f>
        <v>0</v>
      </c>
      <c r="J101" s="1">
        <f>COUNTIFS(Table2[Sub-Sector],Table3[[#This Row],[Sub-Sector]],Table2[% Away From Day Low],"&gt;=0.05")/Table3[[#This Row],[Count]]</f>
        <v>0</v>
      </c>
      <c r="K101" s="1">
        <f>COUNTIFS(Table2[Sub-Sector],Table3[[#This Row],[Sub-Sector]],Table2[% Away From Day High],"&lt;=0.05")/Table3[[#This Row],[Count]]</f>
        <v>1</v>
      </c>
      <c r="L101" s="1">
        <f>COUNTIFS(Table2[Sub-Sector],Table3[[#This Row],[Sub-Sector]],Table2[% Away From Current Week Low],"&gt;=0.05")/Table3[[#This Row],[Count]]</f>
        <v>0</v>
      </c>
      <c r="M101" s="1">
        <f>COUNTIFS(Table2[Sub-Sector],Table3[[#This Row],[Sub-Sector]],Table2[% Away From Current Week High],"&lt;=0.05")/Table3[[#This Row],[Count]]</f>
        <v>1</v>
      </c>
      <c r="N101" s="1">
        <f>COUNTIFS(Table2[Sub-Sector],Table3[[#This Row],[Sub-Sector]],Table2[% Away From Current Month Low],"&gt;=0.05")/Table3[[#This Row],[Count]]</f>
        <v>1</v>
      </c>
      <c r="O101" s="1">
        <f>COUNTIFS(Table2[Sub-Sector],Table3[[#This Row],[Sub-Sector]],Table2[% Away From Current Month High],"&lt;=0.05")/Table3[[#This Row],[Count]]</f>
        <v>0</v>
      </c>
      <c r="P101" s="1">
        <f>COUNTIFS(Table2[Sub-Sector],Table3[[#This Row],[Sub-Sector]],Table2[% Away From 52W High],"&lt;=10")/Table3[[#This Row],[Count]]</f>
        <v>0</v>
      </c>
      <c r="Q101" s="1">
        <f>COUNTIFS(Table2[Sub-Sector],Table3[[#This Row],[Sub-Sector]],Table2[% Away From 52W Low],"&gt;=10")/Table3[[#This Row],[Count]]</f>
        <v>1</v>
      </c>
      <c r="R101" s="1">
        <f>COUNTIFS(Table2[Sub-Sector],Table3[[#This Row],[Sub-Sector]],Table2[% Price above 20 EMA],"&gt;=0")/Table3[[#This Row],[Count]]</f>
        <v>1</v>
      </c>
      <c r="S101" s="1">
        <f>COUNTIFS(Table2[Sub-Sector],Table3[[#This Row],[Sub-Sector]],Table2[% Price above 50 EMA],"&gt;=0")/Table3[[#This Row],[Count]]</f>
        <v>1</v>
      </c>
      <c r="T101" s="1">
        <f>COUNTIFS(Table2[Sub-Sector],Table3[[#This Row],[Sub-Sector]],Table2[% Price above 200 EMA],"&gt;=0")/Table3[[#This Row],[Count]]</f>
        <v>0</v>
      </c>
      <c r="U101" s="1">
        <f>COUNTIFS(Table2[Sub-Sector],Table3[[#This Row],[Sub-Sector]],Table2[Rate of Change - Zone],"Positive")/Table3[[#This Row],[Count]]</f>
        <v>1</v>
      </c>
      <c r="V101" s="1">
        <f>COUNTIFS(Table2[Sub-Sector],Table3[[#This Row],[Sub-Sector]],Table2[Sharpe Ratio],"&gt;=0.10")/Table3[[#This Row],[Count]]</f>
        <v>0</v>
      </c>
      <c r="W10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569.5</v>
      </c>
      <c r="X101">
        <f>_xlfn.RANK.AVG(Table3[[#This Row],[Score]],Table3[Score],1)</f>
        <v>103</v>
      </c>
      <c r="Y10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318</v>
      </c>
      <c r="Z101">
        <f>_xlfn.RANK.AVG(Table3[[#This Row],[Score 2 ]],Table3[[Score 2 ]],1)</f>
        <v>99</v>
      </c>
    </row>
    <row r="102" spans="1:26" x14ac:dyDescent="0.3">
      <c r="A102" t="s">
        <v>37</v>
      </c>
      <c r="B102">
        <f>COUNTIFS(Table2[Sub-Sector],Table3[[#This Row],[Sub-Sector]])</f>
        <v>3</v>
      </c>
      <c r="C102" s="1">
        <f>COUNTIFS(Table2[Sub-Sector],Table3[[#This Row],[Sub-Sector]],Table2[Uptrend],"Uptrend")/Table3[[#This Row],[Count]]</f>
        <v>0.33333333333333331</v>
      </c>
      <c r="D102" s="1">
        <f>COUNTIFS(Table2[Sub-Sector],Table3[[#This Row],[Sub-Sector]],Table2[1W Return vs Nifty],"&gt;=5")/Table3[[#This Row],[Count]]</f>
        <v>0</v>
      </c>
      <c r="E102" s="1">
        <f>COUNTIFS(Table2[Sub-Sector],Table3[[#This Row],[Sub-Sector]],Table2[1M Return vs Nifty],"&gt;=5")/Table3[[#This Row],[Count]]</f>
        <v>0</v>
      </c>
      <c r="F102" s="1">
        <f>COUNTIFS(Table2[Sub-Sector],Table3[[#This Row],[Sub-Sector]],Table2[6M Return vs Nifty],"&gt;=10")/Table3[[#This Row],[Count]]</f>
        <v>0.33333333333333331</v>
      </c>
      <c r="G102" s="1">
        <f>COUNTIFS(Table2[Sub-Sector],Table3[[#This Row],[Sub-Sector]],Table2[1Y Return vs Nifty],"&gt;=10")/Table3[[#This Row],[Count]]</f>
        <v>0.33333333333333331</v>
      </c>
      <c r="H102" s="1">
        <f>COUNTIFS(Table2[Sub-Sector],Table3[[#This Row],[Sub-Sector]],Table2[RSI Exponential â€“ 14D],"&gt;=50")/Table3[[#This Row],[Count]]</f>
        <v>0</v>
      </c>
      <c r="I102" s="1">
        <f>COUNTIFS(Table2[Sub-Sector],Table3[[#This Row],[Sub-Sector]],Table2[Relative Volume],"&gt;=1")/Table3[[#This Row],[Count]]</f>
        <v>0</v>
      </c>
      <c r="J102" s="1">
        <f>COUNTIFS(Table2[Sub-Sector],Table3[[#This Row],[Sub-Sector]],Table2[% Away From Day Low],"&gt;=0.05")/Table3[[#This Row],[Count]]</f>
        <v>0</v>
      </c>
      <c r="K102" s="1">
        <f>COUNTIFS(Table2[Sub-Sector],Table3[[#This Row],[Sub-Sector]],Table2[% Away From Day High],"&lt;=0.05")/Table3[[#This Row],[Count]]</f>
        <v>1</v>
      </c>
      <c r="L102" s="1">
        <f>COUNTIFS(Table2[Sub-Sector],Table3[[#This Row],[Sub-Sector]],Table2[% Away From Current Week Low],"&gt;=0.05")/Table3[[#This Row],[Count]]</f>
        <v>0</v>
      </c>
      <c r="M102" s="1">
        <f>COUNTIFS(Table2[Sub-Sector],Table3[[#This Row],[Sub-Sector]],Table2[% Away From Current Week High],"&lt;=0.05")/Table3[[#This Row],[Count]]</f>
        <v>1</v>
      </c>
      <c r="N102" s="1">
        <f>COUNTIFS(Table2[Sub-Sector],Table3[[#This Row],[Sub-Sector]],Table2[% Away From Current Month Low],"&gt;=0.05")/Table3[[#This Row],[Count]]</f>
        <v>0</v>
      </c>
      <c r="O102" s="1">
        <f>COUNTIFS(Table2[Sub-Sector],Table3[[#This Row],[Sub-Sector]],Table2[% Away From Current Month High],"&lt;=0.05")/Table3[[#This Row],[Count]]</f>
        <v>0</v>
      </c>
      <c r="P102" s="1">
        <f>COUNTIFS(Table2[Sub-Sector],Table3[[#This Row],[Sub-Sector]],Table2[% Away From 52W High],"&lt;=10")/Table3[[#This Row],[Count]]</f>
        <v>0</v>
      </c>
      <c r="Q102" s="1">
        <f>COUNTIFS(Table2[Sub-Sector],Table3[[#This Row],[Sub-Sector]],Table2[% Away From 52W Low],"&gt;=10")/Table3[[#This Row],[Count]]</f>
        <v>0.66666666666666663</v>
      </c>
      <c r="R102" s="1">
        <f>COUNTIFS(Table2[Sub-Sector],Table3[[#This Row],[Sub-Sector]],Table2[% Price above 20 EMA],"&gt;=0")/Table3[[#This Row],[Count]]</f>
        <v>0</v>
      </c>
      <c r="S102" s="1">
        <f>COUNTIFS(Table2[Sub-Sector],Table3[[#This Row],[Sub-Sector]],Table2[% Price above 50 EMA],"&gt;=0")/Table3[[#This Row],[Count]]</f>
        <v>0</v>
      </c>
      <c r="T102" s="1">
        <f>COUNTIFS(Table2[Sub-Sector],Table3[[#This Row],[Sub-Sector]],Table2[% Price above 200 EMA],"&gt;=0")/Table3[[#This Row],[Count]]</f>
        <v>0.33333333333333331</v>
      </c>
      <c r="U102" s="1">
        <f>COUNTIFS(Table2[Sub-Sector],Table3[[#This Row],[Sub-Sector]],Table2[Rate of Change - Zone],"Positive")/Table3[[#This Row],[Count]]</f>
        <v>0</v>
      </c>
      <c r="V102" s="1">
        <f>COUNTIFS(Table2[Sub-Sector],Table3[[#This Row],[Sub-Sector]],Table2[Sharpe Ratio],"&gt;=0.10")/Table3[[#This Row],[Count]]</f>
        <v>0.66666666666666663</v>
      </c>
      <c r="W10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506.5</v>
      </c>
      <c r="X102">
        <f>_xlfn.RANK.AVG(Table3[[#This Row],[Score]],Table3[Score],1)</f>
        <v>78</v>
      </c>
      <c r="Y10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318.5</v>
      </c>
      <c r="Z102">
        <f>_xlfn.RANK.AVG(Table3[[#This Row],[Score 2 ]],Table3[[Score 2 ]],1)</f>
        <v>101.5</v>
      </c>
    </row>
    <row r="103" spans="1:26" x14ac:dyDescent="0.3">
      <c r="A103" t="s">
        <v>891</v>
      </c>
      <c r="B103">
        <f>COUNTIFS(Table2[Sub-Sector],Table3[[#This Row],[Sub-Sector]])</f>
        <v>3</v>
      </c>
      <c r="C103" s="1">
        <f>COUNTIFS(Table2[Sub-Sector],Table3[[#This Row],[Sub-Sector]],Table2[Uptrend],"Uptrend")/Table3[[#This Row],[Count]]</f>
        <v>0</v>
      </c>
      <c r="D103" s="1">
        <f>COUNTIFS(Table2[Sub-Sector],Table3[[#This Row],[Sub-Sector]],Table2[1W Return vs Nifty],"&gt;=5")/Table3[[#This Row],[Count]]</f>
        <v>0</v>
      </c>
      <c r="E103" s="1">
        <f>COUNTIFS(Table2[Sub-Sector],Table3[[#This Row],[Sub-Sector]],Table2[1M Return vs Nifty],"&gt;=5")/Table3[[#This Row],[Count]]</f>
        <v>0</v>
      </c>
      <c r="F103" s="1">
        <f>COUNTIFS(Table2[Sub-Sector],Table3[[#This Row],[Sub-Sector]],Table2[6M Return vs Nifty],"&gt;=10")/Table3[[#This Row],[Count]]</f>
        <v>0.33333333333333331</v>
      </c>
      <c r="G103" s="1">
        <f>COUNTIFS(Table2[Sub-Sector],Table3[[#This Row],[Sub-Sector]],Table2[1Y Return vs Nifty],"&gt;=10")/Table3[[#This Row],[Count]]</f>
        <v>0.33333333333333331</v>
      </c>
      <c r="H103" s="1">
        <f>COUNTIFS(Table2[Sub-Sector],Table3[[#This Row],[Sub-Sector]],Table2[RSI Exponential â€“ 14D],"&gt;=50")/Table3[[#This Row],[Count]]</f>
        <v>0</v>
      </c>
      <c r="I103" s="1">
        <f>COUNTIFS(Table2[Sub-Sector],Table3[[#This Row],[Sub-Sector]],Table2[Relative Volume],"&gt;=1")/Table3[[#This Row],[Count]]</f>
        <v>0</v>
      </c>
      <c r="J103" s="1">
        <f>COUNTIFS(Table2[Sub-Sector],Table3[[#This Row],[Sub-Sector]],Table2[% Away From Day Low],"&gt;=0.05")/Table3[[#This Row],[Count]]</f>
        <v>0</v>
      </c>
      <c r="K103" s="1">
        <f>COUNTIFS(Table2[Sub-Sector],Table3[[#This Row],[Sub-Sector]],Table2[% Away From Day High],"&lt;=0.05")/Table3[[#This Row],[Count]]</f>
        <v>1</v>
      </c>
      <c r="L103" s="1">
        <f>COUNTIFS(Table2[Sub-Sector],Table3[[#This Row],[Sub-Sector]],Table2[% Away From Current Week Low],"&gt;=0.05")/Table3[[#This Row],[Count]]</f>
        <v>0</v>
      </c>
      <c r="M103" s="1">
        <f>COUNTIFS(Table2[Sub-Sector],Table3[[#This Row],[Sub-Sector]],Table2[% Away From Current Week High],"&lt;=0.05")/Table3[[#This Row],[Count]]</f>
        <v>1</v>
      </c>
      <c r="N103" s="1">
        <f>COUNTIFS(Table2[Sub-Sector],Table3[[#This Row],[Sub-Sector]],Table2[% Away From Current Month Low],"&gt;=0.05")/Table3[[#This Row],[Count]]</f>
        <v>0</v>
      </c>
      <c r="O103" s="1">
        <f>COUNTIFS(Table2[Sub-Sector],Table3[[#This Row],[Sub-Sector]],Table2[% Away From Current Month High],"&lt;=0.05")/Table3[[#This Row],[Count]]</f>
        <v>0</v>
      </c>
      <c r="P103" s="1">
        <f>COUNTIFS(Table2[Sub-Sector],Table3[[#This Row],[Sub-Sector]],Table2[% Away From 52W High],"&lt;=10")/Table3[[#This Row],[Count]]</f>
        <v>0</v>
      </c>
      <c r="Q103" s="1">
        <f>COUNTIFS(Table2[Sub-Sector],Table3[[#This Row],[Sub-Sector]],Table2[% Away From 52W Low],"&gt;=10")/Table3[[#This Row],[Count]]</f>
        <v>1</v>
      </c>
      <c r="R103" s="1">
        <f>COUNTIFS(Table2[Sub-Sector],Table3[[#This Row],[Sub-Sector]],Table2[% Price above 20 EMA],"&gt;=0")/Table3[[#This Row],[Count]]</f>
        <v>0</v>
      </c>
      <c r="S103" s="1">
        <f>COUNTIFS(Table2[Sub-Sector],Table3[[#This Row],[Sub-Sector]],Table2[% Price above 50 EMA],"&gt;=0")/Table3[[#This Row],[Count]]</f>
        <v>0</v>
      </c>
      <c r="T103" s="1">
        <f>COUNTIFS(Table2[Sub-Sector],Table3[[#This Row],[Sub-Sector]],Table2[% Price above 200 EMA],"&gt;=0")/Table3[[#This Row],[Count]]</f>
        <v>0.33333333333333331</v>
      </c>
      <c r="U103" s="1">
        <f>COUNTIFS(Table2[Sub-Sector],Table3[[#This Row],[Sub-Sector]],Table2[Rate of Change - Zone],"Positive")/Table3[[#This Row],[Count]]</f>
        <v>0</v>
      </c>
      <c r="V103" s="1">
        <f>COUNTIFS(Table2[Sub-Sector],Table3[[#This Row],[Sub-Sector]],Table2[Sharpe Ratio],"&gt;=0.10")/Table3[[#This Row],[Count]]</f>
        <v>0</v>
      </c>
      <c r="W10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570</v>
      </c>
      <c r="X103">
        <f>_xlfn.RANK.AVG(Table3[[#This Row],[Score]],Table3[Score],1)</f>
        <v>105</v>
      </c>
      <c r="Y10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318.5</v>
      </c>
      <c r="Z103">
        <f>_xlfn.RANK.AVG(Table3[[#This Row],[Score 2 ]],Table3[[Score 2 ]],1)</f>
        <v>101.5</v>
      </c>
    </row>
    <row r="104" spans="1:26" x14ac:dyDescent="0.3">
      <c r="A104" t="s">
        <v>605</v>
      </c>
      <c r="B104">
        <f>COUNTIFS(Table2[Sub-Sector],Table3[[#This Row],[Sub-Sector]])</f>
        <v>2</v>
      </c>
      <c r="C104" s="1">
        <f>COUNTIFS(Table2[Sub-Sector],Table3[[#This Row],[Sub-Sector]],Table2[Uptrend],"Uptrend")/Table3[[#This Row],[Count]]</f>
        <v>0</v>
      </c>
      <c r="D104" s="1">
        <f>COUNTIFS(Table2[Sub-Sector],Table3[[#This Row],[Sub-Sector]],Table2[1W Return vs Nifty],"&gt;=5")/Table3[[#This Row],[Count]]</f>
        <v>0</v>
      </c>
      <c r="E104" s="1">
        <f>COUNTIFS(Table2[Sub-Sector],Table3[[#This Row],[Sub-Sector]],Table2[1M Return vs Nifty],"&gt;=5")/Table3[[#This Row],[Count]]</f>
        <v>0</v>
      </c>
      <c r="F104" s="1">
        <f>COUNTIFS(Table2[Sub-Sector],Table3[[#This Row],[Sub-Sector]],Table2[6M Return vs Nifty],"&gt;=10")/Table3[[#This Row],[Count]]</f>
        <v>0</v>
      </c>
      <c r="G104" s="1">
        <f>COUNTIFS(Table2[Sub-Sector],Table3[[#This Row],[Sub-Sector]],Table2[1Y Return vs Nifty],"&gt;=10")/Table3[[#This Row],[Count]]</f>
        <v>0</v>
      </c>
      <c r="H104" s="1">
        <f>COUNTIFS(Table2[Sub-Sector],Table3[[#This Row],[Sub-Sector]],Table2[RSI Exponential â€“ 14D],"&gt;=50")/Table3[[#This Row],[Count]]</f>
        <v>0</v>
      </c>
      <c r="I104" s="1">
        <f>COUNTIFS(Table2[Sub-Sector],Table3[[#This Row],[Sub-Sector]],Table2[Relative Volume],"&gt;=1")/Table3[[#This Row],[Count]]</f>
        <v>0.5</v>
      </c>
      <c r="J104" s="1">
        <f>COUNTIFS(Table2[Sub-Sector],Table3[[#This Row],[Sub-Sector]],Table2[% Away From Day Low],"&gt;=0.05")/Table3[[#This Row],[Count]]</f>
        <v>0</v>
      </c>
      <c r="K104" s="1">
        <f>COUNTIFS(Table2[Sub-Sector],Table3[[#This Row],[Sub-Sector]],Table2[% Away From Day High],"&lt;=0.05")/Table3[[#This Row],[Count]]</f>
        <v>1</v>
      </c>
      <c r="L104" s="1">
        <f>COUNTIFS(Table2[Sub-Sector],Table3[[#This Row],[Sub-Sector]],Table2[% Away From Current Week Low],"&gt;=0.05")/Table3[[#This Row],[Count]]</f>
        <v>0</v>
      </c>
      <c r="M104" s="1">
        <f>COUNTIFS(Table2[Sub-Sector],Table3[[#This Row],[Sub-Sector]],Table2[% Away From Current Week High],"&lt;=0.05")/Table3[[#This Row],[Count]]</f>
        <v>1</v>
      </c>
      <c r="N104" s="1">
        <f>COUNTIFS(Table2[Sub-Sector],Table3[[#This Row],[Sub-Sector]],Table2[% Away From Current Month Low],"&gt;=0.05")/Table3[[#This Row],[Count]]</f>
        <v>0</v>
      </c>
      <c r="O104" s="1">
        <f>COUNTIFS(Table2[Sub-Sector],Table3[[#This Row],[Sub-Sector]],Table2[% Away From Current Month High],"&lt;=0.05")/Table3[[#This Row],[Count]]</f>
        <v>0</v>
      </c>
      <c r="P104" s="1">
        <f>COUNTIFS(Table2[Sub-Sector],Table3[[#This Row],[Sub-Sector]],Table2[% Away From 52W High],"&lt;=10")/Table3[[#This Row],[Count]]</f>
        <v>0</v>
      </c>
      <c r="Q104" s="1">
        <f>COUNTIFS(Table2[Sub-Sector],Table3[[#This Row],[Sub-Sector]],Table2[% Away From 52W Low],"&gt;=10")/Table3[[#This Row],[Count]]</f>
        <v>0.5</v>
      </c>
      <c r="R104" s="1">
        <f>COUNTIFS(Table2[Sub-Sector],Table3[[#This Row],[Sub-Sector]],Table2[% Price above 20 EMA],"&gt;=0")/Table3[[#This Row],[Count]]</f>
        <v>0</v>
      </c>
      <c r="S104" s="1">
        <f>COUNTIFS(Table2[Sub-Sector],Table3[[#This Row],[Sub-Sector]],Table2[% Price above 50 EMA],"&gt;=0")/Table3[[#This Row],[Count]]</f>
        <v>0</v>
      </c>
      <c r="T104" s="1">
        <f>COUNTIFS(Table2[Sub-Sector],Table3[[#This Row],[Sub-Sector]],Table2[% Price above 200 EMA],"&gt;=0")/Table3[[#This Row],[Count]]</f>
        <v>0</v>
      </c>
      <c r="U104" s="1">
        <f>COUNTIFS(Table2[Sub-Sector],Table3[[#This Row],[Sub-Sector]],Table2[Rate of Change - Zone],"Positive")/Table3[[#This Row],[Count]]</f>
        <v>0</v>
      </c>
      <c r="V104" s="1">
        <f>COUNTIFS(Table2[Sub-Sector],Table3[[#This Row],[Sub-Sector]],Table2[Sharpe Ratio],"&gt;=0.10")/Table3[[#This Row],[Count]]</f>
        <v>0</v>
      </c>
      <c r="W10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580</v>
      </c>
      <c r="X104">
        <f>_xlfn.RANK.AVG(Table3[[#This Row],[Score]],Table3[Score],1)</f>
        <v>106</v>
      </c>
      <c r="Y10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328.5</v>
      </c>
      <c r="Z104">
        <f>_xlfn.RANK.AVG(Table3[[#This Row],[Score 2 ]],Table3[[Score 2 ]],1)</f>
        <v>103.5</v>
      </c>
    </row>
    <row r="105" spans="1:26" x14ac:dyDescent="0.3">
      <c r="A105" t="s">
        <v>807</v>
      </c>
      <c r="B105">
        <f>COUNTIFS(Table2[Sub-Sector],Table3[[#This Row],[Sub-Sector]])</f>
        <v>2</v>
      </c>
      <c r="C105" s="1">
        <f>COUNTIFS(Table2[Sub-Sector],Table3[[#This Row],[Sub-Sector]],Table2[Uptrend],"Uptrend")/Table3[[#This Row],[Count]]</f>
        <v>0</v>
      </c>
      <c r="D105" s="1">
        <f>COUNTIFS(Table2[Sub-Sector],Table3[[#This Row],[Sub-Sector]],Table2[1W Return vs Nifty],"&gt;=5")/Table3[[#This Row],[Count]]</f>
        <v>0.5</v>
      </c>
      <c r="E105" s="1">
        <f>COUNTIFS(Table2[Sub-Sector],Table3[[#This Row],[Sub-Sector]],Table2[1M Return vs Nifty],"&gt;=5")/Table3[[#This Row],[Count]]</f>
        <v>0</v>
      </c>
      <c r="F105" s="1">
        <f>COUNTIFS(Table2[Sub-Sector],Table3[[#This Row],[Sub-Sector]],Table2[6M Return vs Nifty],"&gt;=10")/Table3[[#This Row],[Count]]</f>
        <v>0</v>
      </c>
      <c r="G105" s="1">
        <f>COUNTIFS(Table2[Sub-Sector],Table3[[#This Row],[Sub-Sector]],Table2[1Y Return vs Nifty],"&gt;=10")/Table3[[#This Row],[Count]]</f>
        <v>0</v>
      </c>
      <c r="H105" s="1">
        <f>COUNTIFS(Table2[Sub-Sector],Table3[[#This Row],[Sub-Sector]],Table2[RSI Exponential â€“ 14D],"&gt;=50")/Table3[[#This Row],[Count]]</f>
        <v>0</v>
      </c>
      <c r="I105" s="1">
        <f>COUNTIFS(Table2[Sub-Sector],Table3[[#This Row],[Sub-Sector]],Table2[Relative Volume],"&gt;=1")/Table3[[#This Row],[Count]]</f>
        <v>0.5</v>
      </c>
      <c r="J105" s="1">
        <f>COUNTIFS(Table2[Sub-Sector],Table3[[#This Row],[Sub-Sector]],Table2[% Away From Day Low],"&gt;=0.05")/Table3[[#This Row],[Count]]</f>
        <v>0</v>
      </c>
      <c r="K105" s="1">
        <f>COUNTIFS(Table2[Sub-Sector],Table3[[#This Row],[Sub-Sector]],Table2[% Away From Day High],"&lt;=0.05")/Table3[[#This Row],[Count]]</f>
        <v>1</v>
      </c>
      <c r="L105" s="1">
        <f>COUNTIFS(Table2[Sub-Sector],Table3[[#This Row],[Sub-Sector]],Table2[% Away From Current Week Low],"&gt;=0.05")/Table3[[#This Row],[Count]]</f>
        <v>0</v>
      </c>
      <c r="M105" s="1">
        <f>COUNTIFS(Table2[Sub-Sector],Table3[[#This Row],[Sub-Sector]],Table2[% Away From Current Week High],"&lt;=0.05")/Table3[[#This Row],[Count]]</f>
        <v>1</v>
      </c>
      <c r="N105" s="1">
        <f>COUNTIFS(Table2[Sub-Sector],Table3[[#This Row],[Sub-Sector]],Table2[% Away From Current Month Low],"&gt;=0.05")/Table3[[#This Row],[Count]]</f>
        <v>0.5</v>
      </c>
      <c r="O105" s="1">
        <f>COUNTIFS(Table2[Sub-Sector],Table3[[#This Row],[Sub-Sector]],Table2[% Away From Current Month High],"&lt;=0.05")/Table3[[#This Row],[Count]]</f>
        <v>0.5</v>
      </c>
      <c r="P105" s="1">
        <f>COUNTIFS(Table2[Sub-Sector],Table3[[#This Row],[Sub-Sector]],Table2[% Away From 52W High],"&lt;=10")/Table3[[#This Row],[Count]]</f>
        <v>0</v>
      </c>
      <c r="Q105" s="1">
        <f>COUNTIFS(Table2[Sub-Sector],Table3[[#This Row],[Sub-Sector]],Table2[% Away From 52W Low],"&gt;=10")/Table3[[#This Row],[Count]]</f>
        <v>0</v>
      </c>
      <c r="R105" s="1">
        <f>COUNTIFS(Table2[Sub-Sector],Table3[[#This Row],[Sub-Sector]],Table2[% Price above 20 EMA],"&gt;=0")/Table3[[#This Row],[Count]]</f>
        <v>0</v>
      </c>
      <c r="S105" s="1">
        <f>COUNTIFS(Table2[Sub-Sector],Table3[[#This Row],[Sub-Sector]],Table2[% Price above 50 EMA],"&gt;=0")/Table3[[#This Row],[Count]]</f>
        <v>0</v>
      </c>
      <c r="T105" s="1">
        <f>COUNTIFS(Table2[Sub-Sector],Table3[[#This Row],[Sub-Sector]],Table2[% Price above 200 EMA],"&gt;=0")/Table3[[#This Row],[Count]]</f>
        <v>0</v>
      </c>
      <c r="U105" s="1">
        <f>COUNTIFS(Table2[Sub-Sector],Table3[[#This Row],[Sub-Sector]],Table2[Rate of Change - Zone],"Positive")/Table3[[#This Row],[Count]]</f>
        <v>0</v>
      </c>
      <c r="V105" s="1">
        <f>COUNTIFS(Table2[Sub-Sector],Table3[[#This Row],[Sub-Sector]],Table2[Sharpe Ratio],"&gt;=0.10")/Table3[[#This Row],[Count]]</f>
        <v>0</v>
      </c>
      <c r="W10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509.5</v>
      </c>
      <c r="X105">
        <f>_xlfn.RANK.AVG(Table3[[#This Row],[Score]],Table3[Score],1)</f>
        <v>79</v>
      </c>
      <c r="Y10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328.5</v>
      </c>
      <c r="Z105">
        <f>_xlfn.RANK.AVG(Table3[[#This Row],[Score 2 ]],Table3[[Score 2 ]],1)</f>
        <v>103.5</v>
      </c>
    </row>
    <row r="106" spans="1:26" x14ac:dyDescent="0.3">
      <c r="A106" t="s">
        <v>618</v>
      </c>
      <c r="B106">
        <f>COUNTIFS(Table2[Sub-Sector],Table3[[#This Row],[Sub-Sector]])</f>
        <v>2</v>
      </c>
      <c r="C106" s="1">
        <f>COUNTIFS(Table2[Sub-Sector],Table3[[#This Row],[Sub-Sector]],Table2[Uptrend],"Uptrend")/Table3[[#This Row],[Count]]</f>
        <v>0</v>
      </c>
      <c r="D106" s="1">
        <f>COUNTIFS(Table2[Sub-Sector],Table3[[#This Row],[Sub-Sector]],Table2[1W Return vs Nifty],"&gt;=5")/Table3[[#This Row],[Count]]</f>
        <v>0</v>
      </c>
      <c r="E106" s="1">
        <f>COUNTIFS(Table2[Sub-Sector],Table3[[#This Row],[Sub-Sector]],Table2[1M Return vs Nifty],"&gt;=5")/Table3[[#This Row],[Count]]</f>
        <v>0</v>
      </c>
      <c r="F106" s="1">
        <f>COUNTIFS(Table2[Sub-Sector],Table3[[#This Row],[Sub-Sector]],Table2[6M Return vs Nifty],"&gt;=10")/Table3[[#This Row],[Count]]</f>
        <v>0</v>
      </c>
      <c r="G106" s="1">
        <f>COUNTIFS(Table2[Sub-Sector],Table3[[#This Row],[Sub-Sector]],Table2[1Y Return vs Nifty],"&gt;=10")/Table3[[#This Row],[Count]]</f>
        <v>0</v>
      </c>
      <c r="H106" s="1">
        <f>COUNTIFS(Table2[Sub-Sector],Table3[[#This Row],[Sub-Sector]],Table2[RSI Exponential â€“ 14D],"&gt;=50")/Table3[[#This Row],[Count]]</f>
        <v>0.5</v>
      </c>
      <c r="I106" s="1">
        <f>COUNTIFS(Table2[Sub-Sector],Table3[[#This Row],[Sub-Sector]],Table2[Relative Volume],"&gt;=1")/Table3[[#This Row],[Count]]</f>
        <v>0</v>
      </c>
      <c r="J106" s="1">
        <f>COUNTIFS(Table2[Sub-Sector],Table3[[#This Row],[Sub-Sector]],Table2[% Away From Day Low],"&gt;=0.05")/Table3[[#This Row],[Count]]</f>
        <v>0</v>
      </c>
      <c r="K106" s="1">
        <f>COUNTIFS(Table2[Sub-Sector],Table3[[#This Row],[Sub-Sector]],Table2[% Away From Day High],"&lt;=0.05")/Table3[[#This Row],[Count]]</f>
        <v>1</v>
      </c>
      <c r="L106" s="1">
        <f>COUNTIFS(Table2[Sub-Sector],Table3[[#This Row],[Sub-Sector]],Table2[% Away From Current Week Low],"&gt;=0.05")/Table3[[#This Row],[Count]]</f>
        <v>0.5</v>
      </c>
      <c r="M106" s="1">
        <f>COUNTIFS(Table2[Sub-Sector],Table3[[#This Row],[Sub-Sector]],Table2[% Away From Current Week High],"&lt;=0.05")/Table3[[#This Row],[Count]]</f>
        <v>1</v>
      </c>
      <c r="N106" s="1">
        <f>COUNTIFS(Table2[Sub-Sector],Table3[[#This Row],[Sub-Sector]],Table2[% Away From Current Month Low],"&gt;=0.05")/Table3[[#This Row],[Count]]</f>
        <v>1</v>
      </c>
      <c r="O106" s="1">
        <f>COUNTIFS(Table2[Sub-Sector],Table3[[#This Row],[Sub-Sector]],Table2[% Away From Current Month High],"&lt;=0.05")/Table3[[#This Row],[Count]]</f>
        <v>1</v>
      </c>
      <c r="P106" s="1">
        <f>COUNTIFS(Table2[Sub-Sector],Table3[[#This Row],[Sub-Sector]],Table2[% Away From 52W High],"&lt;=10")/Table3[[#This Row],[Count]]</f>
        <v>0</v>
      </c>
      <c r="Q106" s="1">
        <f>COUNTIFS(Table2[Sub-Sector],Table3[[#This Row],[Sub-Sector]],Table2[% Away From 52W Low],"&gt;=10")/Table3[[#This Row],[Count]]</f>
        <v>0.5</v>
      </c>
      <c r="R106" s="1">
        <f>COUNTIFS(Table2[Sub-Sector],Table3[[#This Row],[Sub-Sector]],Table2[% Price above 20 EMA],"&gt;=0")/Table3[[#This Row],[Count]]</f>
        <v>0.5</v>
      </c>
      <c r="S106" s="1">
        <f>COUNTIFS(Table2[Sub-Sector],Table3[[#This Row],[Sub-Sector]],Table2[% Price above 50 EMA],"&gt;=0")/Table3[[#This Row],[Count]]</f>
        <v>0</v>
      </c>
      <c r="T106" s="1">
        <f>COUNTIFS(Table2[Sub-Sector],Table3[[#This Row],[Sub-Sector]],Table2[% Price above 200 EMA],"&gt;=0")/Table3[[#This Row],[Count]]</f>
        <v>0.5</v>
      </c>
      <c r="U106" s="1">
        <f>COUNTIFS(Table2[Sub-Sector],Table3[[#This Row],[Sub-Sector]],Table2[Rate of Change - Zone],"Positive")/Table3[[#This Row],[Count]]</f>
        <v>0.5</v>
      </c>
      <c r="V106" s="1">
        <f>COUNTIFS(Table2[Sub-Sector],Table3[[#This Row],[Sub-Sector]],Table2[Sharpe Ratio],"&gt;=0.10")/Table3[[#This Row],[Count]]</f>
        <v>0</v>
      </c>
      <c r="W10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580.5</v>
      </c>
      <c r="X106">
        <f>_xlfn.RANK.AVG(Table3[[#This Row],[Score]],Table3[Score],1)</f>
        <v>107</v>
      </c>
      <c r="Y10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329</v>
      </c>
      <c r="Z106">
        <f>_xlfn.RANK.AVG(Table3[[#This Row],[Score 2 ]],Table3[[Score 2 ]],1)</f>
        <v>105</v>
      </c>
    </row>
    <row r="107" spans="1:26" x14ac:dyDescent="0.3">
      <c r="A107" t="s">
        <v>545</v>
      </c>
      <c r="B107">
        <f>COUNTIFS(Table2[Sub-Sector],Table3[[#This Row],[Sub-Sector]])</f>
        <v>4</v>
      </c>
      <c r="C107" s="1">
        <f>COUNTIFS(Table2[Sub-Sector],Table3[[#This Row],[Sub-Sector]],Table2[Uptrend],"Uptrend")/Table3[[#This Row],[Count]]</f>
        <v>0</v>
      </c>
      <c r="D107" s="1">
        <f>COUNTIFS(Table2[Sub-Sector],Table3[[#This Row],[Sub-Sector]],Table2[1W Return vs Nifty],"&gt;=5")/Table3[[#This Row],[Count]]</f>
        <v>0</v>
      </c>
      <c r="E107" s="1">
        <f>COUNTIFS(Table2[Sub-Sector],Table3[[#This Row],[Sub-Sector]],Table2[1M Return vs Nifty],"&gt;=5")/Table3[[#This Row],[Count]]</f>
        <v>0</v>
      </c>
      <c r="F107" s="1">
        <f>COUNTIFS(Table2[Sub-Sector],Table3[[#This Row],[Sub-Sector]],Table2[6M Return vs Nifty],"&gt;=10")/Table3[[#This Row],[Count]]</f>
        <v>0</v>
      </c>
      <c r="G107" s="1">
        <f>COUNTIFS(Table2[Sub-Sector],Table3[[#This Row],[Sub-Sector]],Table2[1Y Return vs Nifty],"&gt;=10")/Table3[[#This Row],[Count]]</f>
        <v>0.75</v>
      </c>
      <c r="H107" s="1">
        <f>COUNTIFS(Table2[Sub-Sector],Table3[[#This Row],[Sub-Sector]],Table2[RSI Exponential â€“ 14D],"&gt;=50")/Table3[[#This Row],[Count]]</f>
        <v>0</v>
      </c>
      <c r="I107" s="1">
        <f>COUNTIFS(Table2[Sub-Sector],Table3[[#This Row],[Sub-Sector]],Table2[Relative Volume],"&gt;=1")/Table3[[#This Row],[Count]]</f>
        <v>0</v>
      </c>
      <c r="J107" s="1">
        <f>COUNTIFS(Table2[Sub-Sector],Table3[[#This Row],[Sub-Sector]],Table2[% Away From Day Low],"&gt;=0.05")/Table3[[#This Row],[Count]]</f>
        <v>0.25</v>
      </c>
      <c r="K107" s="1">
        <f>COUNTIFS(Table2[Sub-Sector],Table3[[#This Row],[Sub-Sector]],Table2[% Away From Day High],"&lt;=0.05")/Table3[[#This Row],[Count]]</f>
        <v>1</v>
      </c>
      <c r="L107" s="1">
        <f>COUNTIFS(Table2[Sub-Sector],Table3[[#This Row],[Sub-Sector]],Table2[% Away From Current Week Low],"&gt;=0.05")/Table3[[#This Row],[Count]]</f>
        <v>0.25</v>
      </c>
      <c r="M107" s="1">
        <f>COUNTIFS(Table2[Sub-Sector],Table3[[#This Row],[Sub-Sector]],Table2[% Away From Current Week High],"&lt;=0.05")/Table3[[#This Row],[Count]]</f>
        <v>1</v>
      </c>
      <c r="N107" s="1">
        <f>COUNTIFS(Table2[Sub-Sector],Table3[[#This Row],[Sub-Sector]],Table2[% Away From Current Month Low],"&gt;=0.05")/Table3[[#This Row],[Count]]</f>
        <v>0.5</v>
      </c>
      <c r="O107" s="1">
        <f>COUNTIFS(Table2[Sub-Sector],Table3[[#This Row],[Sub-Sector]],Table2[% Away From Current Month High],"&lt;=0.05")/Table3[[#This Row],[Count]]</f>
        <v>0</v>
      </c>
      <c r="P107" s="1">
        <f>COUNTIFS(Table2[Sub-Sector],Table3[[#This Row],[Sub-Sector]],Table2[% Away From 52W High],"&lt;=10")/Table3[[#This Row],[Count]]</f>
        <v>0</v>
      </c>
      <c r="Q107" s="1">
        <f>COUNTIFS(Table2[Sub-Sector],Table3[[#This Row],[Sub-Sector]],Table2[% Away From 52W Low],"&gt;=10")/Table3[[#This Row],[Count]]</f>
        <v>1</v>
      </c>
      <c r="R107" s="1">
        <f>COUNTIFS(Table2[Sub-Sector],Table3[[#This Row],[Sub-Sector]],Table2[% Price above 20 EMA],"&gt;=0")/Table3[[#This Row],[Count]]</f>
        <v>0</v>
      </c>
      <c r="S107" s="1">
        <f>COUNTIFS(Table2[Sub-Sector],Table3[[#This Row],[Sub-Sector]],Table2[% Price above 50 EMA],"&gt;=0")/Table3[[#This Row],[Count]]</f>
        <v>0</v>
      </c>
      <c r="T107" s="1">
        <f>COUNTIFS(Table2[Sub-Sector],Table3[[#This Row],[Sub-Sector]],Table2[% Price above 200 EMA],"&gt;=0")/Table3[[#This Row],[Count]]</f>
        <v>0.5</v>
      </c>
      <c r="U107" s="1">
        <f>COUNTIFS(Table2[Sub-Sector],Table3[[#This Row],[Sub-Sector]],Table2[Rate of Change - Zone],"Positive")/Table3[[#This Row],[Count]]</f>
        <v>0</v>
      </c>
      <c r="V107" s="1">
        <f>COUNTIFS(Table2[Sub-Sector],Table3[[#This Row],[Sub-Sector]],Table2[Sharpe Ratio],"&gt;=0.10")/Table3[[#This Row],[Count]]</f>
        <v>0.5</v>
      </c>
      <c r="W10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581</v>
      </c>
      <c r="X107">
        <f>_xlfn.RANK.AVG(Table3[[#This Row],[Score]],Table3[Score],1)</f>
        <v>108.5</v>
      </c>
      <c r="Y10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329.5</v>
      </c>
      <c r="Z107">
        <f>_xlfn.RANK.AVG(Table3[[#This Row],[Score 2 ]],Table3[[Score 2 ]],1)</f>
        <v>106.5</v>
      </c>
    </row>
    <row r="108" spans="1:26" x14ac:dyDescent="0.3">
      <c r="A108" t="s">
        <v>120</v>
      </c>
      <c r="B108">
        <f>COUNTIFS(Table2[Sub-Sector],Table3[[#This Row],[Sub-Sector]])</f>
        <v>4</v>
      </c>
      <c r="C108" s="1">
        <f>COUNTIFS(Table2[Sub-Sector],Table3[[#This Row],[Sub-Sector]],Table2[Uptrend],"Uptrend")/Table3[[#This Row],[Count]]</f>
        <v>0</v>
      </c>
      <c r="D108" s="1">
        <f>COUNTIFS(Table2[Sub-Sector],Table3[[#This Row],[Sub-Sector]],Table2[1W Return vs Nifty],"&gt;=5")/Table3[[#This Row],[Count]]</f>
        <v>0</v>
      </c>
      <c r="E108" s="1">
        <f>COUNTIFS(Table2[Sub-Sector],Table3[[#This Row],[Sub-Sector]],Table2[1M Return vs Nifty],"&gt;=5")/Table3[[#This Row],[Count]]</f>
        <v>0</v>
      </c>
      <c r="F108" s="1">
        <f>COUNTIFS(Table2[Sub-Sector],Table3[[#This Row],[Sub-Sector]],Table2[6M Return vs Nifty],"&gt;=10")/Table3[[#This Row],[Count]]</f>
        <v>0</v>
      </c>
      <c r="G108" s="1">
        <f>COUNTIFS(Table2[Sub-Sector],Table3[[#This Row],[Sub-Sector]],Table2[1Y Return vs Nifty],"&gt;=10")/Table3[[#This Row],[Count]]</f>
        <v>0.75</v>
      </c>
      <c r="H108" s="1">
        <f>COUNTIFS(Table2[Sub-Sector],Table3[[#This Row],[Sub-Sector]],Table2[RSI Exponential â€“ 14D],"&gt;=50")/Table3[[#This Row],[Count]]</f>
        <v>0</v>
      </c>
      <c r="I108" s="1">
        <f>COUNTIFS(Table2[Sub-Sector],Table3[[#This Row],[Sub-Sector]],Table2[Relative Volume],"&gt;=1")/Table3[[#This Row],[Count]]</f>
        <v>0</v>
      </c>
      <c r="J108" s="1">
        <f>COUNTIFS(Table2[Sub-Sector],Table3[[#This Row],[Sub-Sector]],Table2[% Away From Day Low],"&gt;=0.05")/Table3[[#This Row],[Count]]</f>
        <v>0</v>
      </c>
      <c r="K108" s="1">
        <f>COUNTIFS(Table2[Sub-Sector],Table3[[#This Row],[Sub-Sector]],Table2[% Away From Day High],"&lt;=0.05")/Table3[[#This Row],[Count]]</f>
        <v>1</v>
      </c>
      <c r="L108" s="1">
        <f>COUNTIFS(Table2[Sub-Sector],Table3[[#This Row],[Sub-Sector]],Table2[% Away From Current Week Low],"&gt;=0.05")/Table3[[#This Row],[Count]]</f>
        <v>0</v>
      </c>
      <c r="M108" s="1">
        <f>COUNTIFS(Table2[Sub-Sector],Table3[[#This Row],[Sub-Sector]],Table2[% Away From Current Week High],"&lt;=0.05")/Table3[[#This Row],[Count]]</f>
        <v>0.75</v>
      </c>
      <c r="N108" s="1">
        <f>COUNTIFS(Table2[Sub-Sector],Table3[[#This Row],[Sub-Sector]],Table2[% Away From Current Month Low],"&gt;=0.05")/Table3[[#This Row],[Count]]</f>
        <v>0</v>
      </c>
      <c r="O108" s="1">
        <f>COUNTIFS(Table2[Sub-Sector],Table3[[#This Row],[Sub-Sector]],Table2[% Away From Current Month High],"&lt;=0.05")/Table3[[#This Row],[Count]]</f>
        <v>0</v>
      </c>
      <c r="P108" s="1">
        <f>COUNTIFS(Table2[Sub-Sector],Table3[[#This Row],[Sub-Sector]],Table2[% Away From 52W High],"&lt;=10")/Table3[[#This Row],[Count]]</f>
        <v>0</v>
      </c>
      <c r="Q108" s="1">
        <f>COUNTIFS(Table2[Sub-Sector],Table3[[#This Row],[Sub-Sector]],Table2[% Away From 52W Low],"&gt;=10")/Table3[[#This Row],[Count]]</f>
        <v>1</v>
      </c>
      <c r="R108" s="1">
        <f>COUNTIFS(Table2[Sub-Sector],Table3[[#This Row],[Sub-Sector]],Table2[% Price above 20 EMA],"&gt;=0")/Table3[[#This Row],[Count]]</f>
        <v>0</v>
      </c>
      <c r="S108" s="1">
        <f>COUNTIFS(Table2[Sub-Sector],Table3[[#This Row],[Sub-Sector]],Table2[% Price above 50 EMA],"&gt;=0")/Table3[[#This Row],[Count]]</f>
        <v>0</v>
      </c>
      <c r="T108" s="1">
        <f>COUNTIFS(Table2[Sub-Sector],Table3[[#This Row],[Sub-Sector]],Table2[% Price above 200 EMA],"&gt;=0")/Table3[[#This Row],[Count]]</f>
        <v>0</v>
      </c>
      <c r="U108" s="1">
        <f>COUNTIFS(Table2[Sub-Sector],Table3[[#This Row],[Sub-Sector]],Table2[Rate of Change - Zone],"Positive")/Table3[[#This Row],[Count]]</f>
        <v>0</v>
      </c>
      <c r="V108" s="1">
        <f>COUNTIFS(Table2[Sub-Sector],Table3[[#This Row],[Sub-Sector]],Table2[Sharpe Ratio],"&gt;=0.10")/Table3[[#This Row],[Count]]</f>
        <v>0.75</v>
      </c>
      <c r="W10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581</v>
      </c>
      <c r="X108">
        <f>_xlfn.RANK.AVG(Table3[[#This Row],[Score]],Table3[Score],1)</f>
        <v>108.5</v>
      </c>
      <c r="Y10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329.5</v>
      </c>
      <c r="Z108">
        <f>_xlfn.RANK.AVG(Table3[[#This Row],[Score 2 ]],Table3[[Score 2 ]],1)</f>
        <v>106.5</v>
      </c>
    </row>
    <row r="109" spans="1:26" x14ac:dyDescent="0.3">
      <c r="A109" t="s">
        <v>54</v>
      </c>
      <c r="B109">
        <f>COUNTIFS(Table2[Sub-Sector],Table3[[#This Row],[Sub-Sector]])</f>
        <v>17</v>
      </c>
      <c r="C109" s="1">
        <f>COUNTIFS(Table2[Sub-Sector],Table3[[#This Row],[Sub-Sector]],Table2[Uptrend],"Uptrend")/Table3[[#This Row],[Count]]</f>
        <v>0</v>
      </c>
      <c r="D109" s="1">
        <f>COUNTIFS(Table2[Sub-Sector],Table3[[#This Row],[Sub-Sector]],Table2[1W Return vs Nifty],"&gt;=5")/Table3[[#This Row],[Count]]</f>
        <v>5.8823529411764705E-2</v>
      </c>
      <c r="E109" s="1">
        <f>COUNTIFS(Table2[Sub-Sector],Table3[[#This Row],[Sub-Sector]],Table2[1M Return vs Nifty],"&gt;=5")/Table3[[#This Row],[Count]]</f>
        <v>0</v>
      </c>
      <c r="F109" s="1">
        <f>COUNTIFS(Table2[Sub-Sector],Table3[[#This Row],[Sub-Sector]],Table2[6M Return vs Nifty],"&gt;=10")/Table3[[#This Row],[Count]]</f>
        <v>5.8823529411764705E-2</v>
      </c>
      <c r="G109" s="1">
        <f>COUNTIFS(Table2[Sub-Sector],Table3[[#This Row],[Sub-Sector]],Table2[1Y Return vs Nifty],"&gt;=10")/Table3[[#This Row],[Count]]</f>
        <v>0.17647058823529413</v>
      </c>
      <c r="H109" s="1">
        <f>COUNTIFS(Table2[Sub-Sector],Table3[[#This Row],[Sub-Sector]],Table2[RSI Exponential â€“ 14D],"&gt;=50")/Table3[[#This Row],[Count]]</f>
        <v>0.11764705882352941</v>
      </c>
      <c r="I109" s="1">
        <f>COUNTIFS(Table2[Sub-Sector],Table3[[#This Row],[Sub-Sector]],Table2[Relative Volume],"&gt;=1")/Table3[[#This Row],[Count]]</f>
        <v>0.11764705882352941</v>
      </c>
      <c r="J109" s="1">
        <f>COUNTIFS(Table2[Sub-Sector],Table3[[#This Row],[Sub-Sector]],Table2[% Away From Day Low],"&gt;=0.05")/Table3[[#This Row],[Count]]</f>
        <v>5.8823529411764705E-2</v>
      </c>
      <c r="K109" s="1">
        <f>COUNTIFS(Table2[Sub-Sector],Table3[[#This Row],[Sub-Sector]],Table2[% Away From Day High],"&lt;=0.05")/Table3[[#This Row],[Count]]</f>
        <v>1</v>
      </c>
      <c r="L109" s="1">
        <f>COUNTIFS(Table2[Sub-Sector],Table3[[#This Row],[Sub-Sector]],Table2[% Away From Current Week Low],"&gt;=0.05")/Table3[[#This Row],[Count]]</f>
        <v>5.8823529411764705E-2</v>
      </c>
      <c r="M109" s="1">
        <f>COUNTIFS(Table2[Sub-Sector],Table3[[#This Row],[Sub-Sector]],Table2[% Away From Current Week High],"&lt;=0.05")/Table3[[#This Row],[Count]]</f>
        <v>1</v>
      </c>
      <c r="N109" s="1">
        <f>COUNTIFS(Table2[Sub-Sector],Table3[[#This Row],[Sub-Sector]],Table2[% Away From Current Month Low],"&gt;=0.05")/Table3[[#This Row],[Count]]</f>
        <v>0.35294117647058826</v>
      </c>
      <c r="O109" s="1">
        <f>COUNTIFS(Table2[Sub-Sector],Table3[[#This Row],[Sub-Sector]],Table2[% Away From Current Month High],"&lt;=0.05")/Table3[[#This Row],[Count]]</f>
        <v>0.11764705882352941</v>
      </c>
      <c r="P109" s="1">
        <f>COUNTIFS(Table2[Sub-Sector],Table3[[#This Row],[Sub-Sector]],Table2[% Away From 52W High],"&lt;=10")/Table3[[#This Row],[Count]]</f>
        <v>5.8823529411764705E-2</v>
      </c>
      <c r="Q109" s="1">
        <f>COUNTIFS(Table2[Sub-Sector],Table3[[#This Row],[Sub-Sector]],Table2[% Away From 52W Low],"&gt;=10")/Table3[[#This Row],[Count]]</f>
        <v>0.41176470588235292</v>
      </c>
      <c r="R109" s="1">
        <f>COUNTIFS(Table2[Sub-Sector],Table3[[#This Row],[Sub-Sector]],Table2[% Price above 20 EMA],"&gt;=0")/Table3[[#This Row],[Count]]</f>
        <v>5.8823529411764705E-2</v>
      </c>
      <c r="S109" s="1">
        <f>COUNTIFS(Table2[Sub-Sector],Table3[[#This Row],[Sub-Sector]],Table2[% Price above 50 EMA],"&gt;=0")/Table3[[#This Row],[Count]]</f>
        <v>0</v>
      </c>
      <c r="T109" s="1">
        <f>COUNTIFS(Table2[Sub-Sector],Table3[[#This Row],[Sub-Sector]],Table2[% Price above 200 EMA],"&gt;=0")/Table3[[#This Row],[Count]]</f>
        <v>0.17647058823529413</v>
      </c>
      <c r="U109" s="1">
        <f>COUNTIFS(Table2[Sub-Sector],Table3[[#This Row],[Sub-Sector]],Table2[Rate of Change - Zone],"Positive")/Table3[[#This Row],[Count]]</f>
        <v>0</v>
      </c>
      <c r="V109" s="1">
        <f>COUNTIFS(Table2[Sub-Sector],Table3[[#This Row],[Sub-Sector]],Table2[Sharpe Ratio],"&gt;=0.10")/Table3[[#This Row],[Count]]</f>
        <v>5.8823529411764705E-2</v>
      </c>
      <c r="W10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526.5</v>
      </c>
      <c r="X109">
        <f>_xlfn.RANK.AVG(Table3[[#This Row],[Score]],Table3[Score],1)</f>
        <v>85</v>
      </c>
      <c r="Y10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332</v>
      </c>
      <c r="Z109">
        <f>_xlfn.RANK.AVG(Table3[[#This Row],[Score 2 ]],Table3[[Score 2 ]],1)</f>
        <v>108</v>
      </c>
    </row>
    <row r="110" spans="1:26" x14ac:dyDescent="0.3">
      <c r="A110" t="s">
        <v>43</v>
      </c>
      <c r="B110">
        <f>COUNTIFS(Table2[Sub-Sector],Table3[[#This Row],[Sub-Sector]])</f>
        <v>3</v>
      </c>
      <c r="C110" s="1">
        <f>COUNTIFS(Table2[Sub-Sector],Table3[[#This Row],[Sub-Sector]],Table2[Uptrend],"Uptrend")/Table3[[#This Row],[Count]]</f>
        <v>0</v>
      </c>
      <c r="D110" s="1">
        <f>COUNTIFS(Table2[Sub-Sector],Table3[[#This Row],[Sub-Sector]],Table2[1W Return vs Nifty],"&gt;=5")/Table3[[#This Row],[Count]]</f>
        <v>0</v>
      </c>
      <c r="E110" s="1">
        <f>COUNTIFS(Table2[Sub-Sector],Table3[[#This Row],[Sub-Sector]],Table2[1M Return vs Nifty],"&gt;=5")/Table3[[#This Row],[Count]]</f>
        <v>0</v>
      </c>
      <c r="F110" s="1">
        <f>COUNTIFS(Table2[Sub-Sector],Table3[[#This Row],[Sub-Sector]],Table2[6M Return vs Nifty],"&gt;=10")/Table3[[#This Row],[Count]]</f>
        <v>0</v>
      </c>
      <c r="G110" s="1">
        <f>COUNTIFS(Table2[Sub-Sector],Table3[[#This Row],[Sub-Sector]],Table2[1Y Return vs Nifty],"&gt;=10")/Table3[[#This Row],[Count]]</f>
        <v>0</v>
      </c>
      <c r="H110" s="1">
        <f>COUNTIFS(Table2[Sub-Sector],Table3[[#This Row],[Sub-Sector]],Table2[RSI Exponential â€“ 14D],"&gt;=50")/Table3[[#This Row],[Count]]</f>
        <v>0</v>
      </c>
      <c r="I110" s="1">
        <f>COUNTIFS(Table2[Sub-Sector],Table3[[#This Row],[Sub-Sector]],Table2[Relative Volume],"&gt;=1")/Table3[[#This Row],[Count]]</f>
        <v>0.33333333333333331</v>
      </c>
      <c r="J110" s="1">
        <f>COUNTIFS(Table2[Sub-Sector],Table3[[#This Row],[Sub-Sector]],Table2[% Away From Day Low],"&gt;=0.05")/Table3[[#This Row],[Count]]</f>
        <v>0</v>
      </c>
      <c r="K110" s="1">
        <f>COUNTIFS(Table2[Sub-Sector],Table3[[#This Row],[Sub-Sector]],Table2[% Away From Day High],"&lt;=0.05")/Table3[[#This Row],[Count]]</f>
        <v>1</v>
      </c>
      <c r="L110" s="1">
        <f>COUNTIFS(Table2[Sub-Sector],Table3[[#This Row],[Sub-Sector]],Table2[% Away From Current Week Low],"&gt;=0.05")/Table3[[#This Row],[Count]]</f>
        <v>0</v>
      </c>
      <c r="M110" s="1">
        <f>COUNTIFS(Table2[Sub-Sector],Table3[[#This Row],[Sub-Sector]],Table2[% Away From Current Week High],"&lt;=0.05")/Table3[[#This Row],[Count]]</f>
        <v>0.66666666666666663</v>
      </c>
      <c r="N110" s="1">
        <f>COUNTIFS(Table2[Sub-Sector],Table3[[#This Row],[Sub-Sector]],Table2[% Away From Current Month Low],"&gt;=0.05")/Table3[[#This Row],[Count]]</f>
        <v>0</v>
      </c>
      <c r="O110" s="1">
        <f>COUNTIFS(Table2[Sub-Sector],Table3[[#This Row],[Sub-Sector]],Table2[% Away From Current Month High],"&lt;=0.05")/Table3[[#This Row],[Count]]</f>
        <v>0</v>
      </c>
      <c r="P110" s="1">
        <f>COUNTIFS(Table2[Sub-Sector],Table3[[#This Row],[Sub-Sector]],Table2[% Away From 52W High],"&lt;=10")/Table3[[#This Row],[Count]]</f>
        <v>0</v>
      </c>
      <c r="Q110" s="1">
        <f>COUNTIFS(Table2[Sub-Sector],Table3[[#This Row],[Sub-Sector]],Table2[% Away From 52W Low],"&gt;=10")/Table3[[#This Row],[Count]]</f>
        <v>1</v>
      </c>
      <c r="R110" s="1">
        <f>COUNTIFS(Table2[Sub-Sector],Table3[[#This Row],[Sub-Sector]],Table2[% Price above 20 EMA],"&gt;=0")/Table3[[#This Row],[Count]]</f>
        <v>0</v>
      </c>
      <c r="S110" s="1">
        <f>COUNTIFS(Table2[Sub-Sector],Table3[[#This Row],[Sub-Sector]],Table2[% Price above 50 EMA],"&gt;=0")/Table3[[#This Row],[Count]]</f>
        <v>0</v>
      </c>
      <c r="T110" s="1">
        <f>COUNTIFS(Table2[Sub-Sector],Table3[[#This Row],[Sub-Sector]],Table2[% Price above 200 EMA],"&gt;=0")/Table3[[#This Row],[Count]]</f>
        <v>0</v>
      </c>
      <c r="U110" s="1">
        <f>COUNTIFS(Table2[Sub-Sector],Table3[[#This Row],[Sub-Sector]],Table2[Rate of Change - Zone],"Positive")/Table3[[#This Row],[Count]]</f>
        <v>0</v>
      </c>
      <c r="V110" s="1">
        <f>COUNTIFS(Table2[Sub-Sector],Table3[[#This Row],[Sub-Sector]],Table2[Sharpe Ratio],"&gt;=0.10")/Table3[[#This Row],[Count]]</f>
        <v>0.33333333333333331</v>
      </c>
      <c r="W1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599</v>
      </c>
      <c r="X110">
        <f>_xlfn.RANK.AVG(Table3[[#This Row],[Score]],Table3[Score],1)</f>
        <v>110</v>
      </c>
      <c r="Y1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347.5</v>
      </c>
      <c r="Z110">
        <f>_xlfn.RANK.AVG(Table3[[#This Row],[Score 2 ]],Table3[[Score 2 ]],1)</f>
        <v>109</v>
      </c>
    </row>
    <row r="111" spans="1:26" x14ac:dyDescent="0.3">
      <c r="A111" t="s">
        <v>105</v>
      </c>
      <c r="B111">
        <f>COUNTIFS(Table2[Sub-Sector],Table3[[#This Row],[Sub-Sector]])</f>
        <v>4</v>
      </c>
      <c r="C111" s="1">
        <f>COUNTIFS(Table2[Sub-Sector],Table3[[#This Row],[Sub-Sector]],Table2[Uptrend],"Uptrend")/Table3[[#This Row],[Count]]</f>
        <v>0.25</v>
      </c>
      <c r="D111" s="1">
        <f>COUNTIFS(Table2[Sub-Sector],Table3[[#This Row],[Sub-Sector]],Table2[1W Return vs Nifty],"&gt;=5")/Table3[[#This Row],[Count]]</f>
        <v>0</v>
      </c>
      <c r="E111" s="1">
        <f>COUNTIFS(Table2[Sub-Sector],Table3[[#This Row],[Sub-Sector]],Table2[1M Return vs Nifty],"&gt;=5")/Table3[[#This Row],[Count]]</f>
        <v>0</v>
      </c>
      <c r="F111" s="1">
        <f>COUNTIFS(Table2[Sub-Sector],Table3[[#This Row],[Sub-Sector]],Table2[6M Return vs Nifty],"&gt;=10")/Table3[[#This Row],[Count]]</f>
        <v>0</v>
      </c>
      <c r="G111" s="1">
        <f>COUNTIFS(Table2[Sub-Sector],Table3[[#This Row],[Sub-Sector]],Table2[1Y Return vs Nifty],"&gt;=10")/Table3[[#This Row],[Count]]</f>
        <v>0</v>
      </c>
      <c r="H111" s="1">
        <f>COUNTIFS(Table2[Sub-Sector],Table3[[#This Row],[Sub-Sector]],Table2[RSI Exponential â€“ 14D],"&gt;=50")/Table3[[#This Row],[Count]]</f>
        <v>0</v>
      </c>
      <c r="I111" s="1">
        <f>COUNTIFS(Table2[Sub-Sector],Table3[[#This Row],[Sub-Sector]],Table2[Relative Volume],"&gt;=1")/Table3[[#This Row],[Count]]</f>
        <v>0.25</v>
      </c>
      <c r="J111" s="1">
        <f>COUNTIFS(Table2[Sub-Sector],Table3[[#This Row],[Sub-Sector]],Table2[% Away From Day Low],"&gt;=0.05")/Table3[[#This Row],[Count]]</f>
        <v>0</v>
      </c>
      <c r="K111" s="1">
        <f>COUNTIFS(Table2[Sub-Sector],Table3[[#This Row],[Sub-Sector]],Table2[% Away From Day High],"&lt;=0.05")/Table3[[#This Row],[Count]]</f>
        <v>1</v>
      </c>
      <c r="L111" s="1">
        <f>COUNTIFS(Table2[Sub-Sector],Table3[[#This Row],[Sub-Sector]],Table2[% Away From Current Week Low],"&gt;=0.05")/Table3[[#This Row],[Count]]</f>
        <v>0</v>
      </c>
      <c r="M111" s="1">
        <f>COUNTIFS(Table2[Sub-Sector],Table3[[#This Row],[Sub-Sector]],Table2[% Away From Current Week High],"&lt;=0.05")/Table3[[#This Row],[Count]]</f>
        <v>1</v>
      </c>
      <c r="N111" s="1">
        <f>COUNTIFS(Table2[Sub-Sector],Table3[[#This Row],[Sub-Sector]],Table2[% Away From Current Month Low],"&gt;=0.05")/Table3[[#This Row],[Count]]</f>
        <v>0</v>
      </c>
      <c r="O111" s="1">
        <f>COUNTIFS(Table2[Sub-Sector],Table3[[#This Row],[Sub-Sector]],Table2[% Away From Current Month High],"&lt;=0.05")/Table3[[#This Row],[Count]]</f>
        <v>0</v>
      </c>
      <c r="P111" s="1">
        <f>COUNTIFS(Table2[Sub-Sector],Table3[[#This Row],[Sub-Sector]],Table2[% Away From 52W High],"&lt;=10")/Table3[[#This Row],[Count]]</f>
        <v>0</v>
      </c>
      <c r="Q111" s="1">
        <f>COUNTIFS(Table2[Sub-Sector],Table3[[#This Row],[Sub-Sector]],Table2[% Away From 52W Low],"&gt;=10")/Table3[[#This Row],[Count]]</f>
        <v>0.25</v>
      </c>
      <c r="R111" s="1">
        <f>COUNTIFS(Table2[Sub-Sector],Table3[[#This Row],[Sub-Sector]],Table2[% Price above 20 EMA],"&gt;=0")/Table3[[#This Row],[Count]]</f>
        <v>0</v>
      </c>
      <c r="S111" s="1">
        <f>COUNTIFS(Table2[Sub-Sector],Table3[[#This Row],[Sub-Sector]],Table2[% Price above 50 EMA],"&gt;=0")/Table3[[#This Row],[Count]]</f>
        <v>0</v>
      </c>
      <c r="T111" s="1">
        <f>COUNTIFS(Table2[Sub-Sector],Table3[[#This Row],[Sub-Sector]],Table2[% Price above 200 EMA],"&gt;=0")/Table3[[#This Row],[Count]]</f>
        <v>0.25</v>
      </c>
      <c r="U111" s="1">
        <f>COUNTIFS(Table2[Sub-Sector],Table3[[#This Row],[Sub-Sector]],Table2[Rate of Change - Zone],"Positive")/Table3[[#This Row],[Count]]</f>
        <v>0</v>
      </c>
      <c r="V111" s="1">
        <f>COUNTIFS(Table2[Sub-Sector],Table3[[#This Row],[Sub-Sector]],Table2[Sharpe Ratio],"&gt;=0.10")/Table3[[#This Row],[Count]]</f>
        <v>0</v>
      </c>
      <c r="W1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558</v>
      </c>
      <c r="X111">
        <f>_xlfn.RANK.AVG(Table3[[#This Row],[Score]],Table3[Score],1)</f>
        <v>90.5</v>
      </c>
      <c r="Y1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362</v>
      </c>
      <c r="Z111">
        <f>_xlfn.RANK.AVG(Table3[[#This Row],[Score 2 ]],Table3[[Score 2 ]],1)</f>
        <v>110</v>
      </c>
    </row>
    <row r="112" spans="1:26" x14ac:dyDescent="0.3">
      <c r="A112" t="s">
        <v>27</v>
      </c>
      <c r="B112">
        <f>COUNTIFS(Table2[Sub-Sector],Table3[[#This Row],[Sub-Sector]])</f>
        <v>4</v>
      </c>
      <c r="C112" s="1">
        <f>COUNTIFS(Table2[Sub-Sector],Table3[[#This Row],[Sub-Sector]],Table2[Uptrend],"Uptrend")/Table3[[#This Row],[Count]]</f>
        <v>0</v>
      </c>
      <c r="D112" s="1">
        <f>COUNTIFS(Table2[Sub-Sector],Table3[[#This Row],[Sub-Sector]],Table2[1W Return vs Nifty],"&gt;=5")/Table3[[#This Row],[Count]]</f>
        <v>0</v>
      </c>
      <c r="E112" s="1">
        <f>COUNTIFS(Table2[Sub-Sector],Table3[[#This Row],[Sub-Sector]],Table2[1M Return vs Nifty],"&gt;=5")/Table3[[#This Row],[Count]]</f>
        <v>0</v>
      </c>
      <c r="F112" s="1">
        <f>COUNTIFS(Table2[Sub-Sector],Table3[[#This Row],[Sub-Sector]],Table2[6M Return vs Nifty],"&gt;=10")/Table3[[#This Row],[Count]]</f>
        <v>0</v>
      </c>
      <c r="G112" s="1">
        <f>COUNTIFS(Table2[Sub-Sector],Table3[[#This Row],[Sub-Sector]],Table2[1Y Return vs Nifty],"&gt;=10")/Table3[[#This Row],[Count]]</f>
        <v>0.25</v>
      </c>
      <c r="H112" s="1">
        <f>COUNTIFS(Table2[Sub-Sector],Table3[[#This Row],[Sub-Sector]],Table2[RSI Exponential â€“ 14D],"&gt;=50")/Table3[[#This Row],[Count]]</f>
        <v>0</v>
      </c>
      <c r="I112" s="1">
        <f>COUNTIFS(Table2[Sub-Sector],Table3[[#This Row],[Sub-Sector]],Table2[Relative Volume],"&gt;=1")/Table3[[#This Row],[Count]]</f>
        <v>0</v>
      </c>
      <c r="J112" s="1">
        <f>COUNTIFS(Table2[Sub-Sector],Table3[[#This Row],[Sub-Sector]],Table2[% Away From Day Low],"&gt;=0.05")/Table3[[#This Row],[Count]]</f>
        <v>0</v>
      </c>
      <c r="K112" s="1">
        <f>COUNTIFS(Table2[Sub-Sector],Table3[[#This Row],[Sub-Sector]],Table2[% Away From Day High],"&lt;=0.05")/Table3[[#This Row],[Count]]</f>
        <v>1</v>
      </c>
      <c r="L112" s="1">
        <f>COUNTIFS(Table2[Sub-Sector],Table3[[#This Row],[Sub-Sector]],Table2[% Away From Current Week Low],"&gt;=0.05")/Table3[[#This Row],[Count]]</f>
        <v>0</v>
      </c>
      <c r="M112" s="1">
        <f>COUNTIFS(Table2[Sub-Sector],Table3[[#This Row],[Sub-Sector]],Table2[% Away From Current Week High],"&lt;=0.05")/Table3[[#This Row],[Count]]</f>
        <v>0.75</v>
      </c>
      <c r="N112" s="1">
        <f>COUNTIFS(Table2[Sub-Sector],Table3[[#This Row],[Sub-Sector]],Table2[% Away From Current Month Low],"&gt;=0.05")/Table3[[#This Row],[Count]]</f>
        <v>0</v>
      </c>
      <c r="O112" s="1">
        <f>COUNTIFS(Table2[Sub-Sector],Table3[[#This Row],[Sub-Sector]],Table2[% Away From Current Month High],"&lt;=0.05")/Table3[[#This Row],[Count]]</f>
        <v>0</v>
      </c>
      <c r="P112" s="1">
        <f>COUNTIFS(Table2[Sub-Sector],Table3[[#This Row],[Sub-Sector]],Table2[% Away From 52W High],"&lt;=10")/Table3[[#This Row],[Count]]</f>
        <v>0</v>
      </c>
      <c r="Q112" s="1">
        <f>COUNTIFS(Table2[Sub-Sector],Table3[[#This Row],[Sub-Sector]],Table2[% Away From 52W Low],"&gt;=10")/Table3[[#This Row],[Count]]</f>
        <v>0.25</v>
      </c>
      <c r="R112" s="1">
        <f>COUNTIFS(Table2[Sub-Sector],Table3[[#This Row],[Sub-Sector]],Table2[% Price above 20 EMA],"&gt;=0")/Table3[[#This Row],[Count]]</f>
        <v>0</v>
      </c>
      <c r="S112" s="1">
        <f>COUNTIFS(Table2[Sub-Sector],Table3[[#This Row],[Sub-Sector]],Table2[% Price above 50 EMA],"&gt;=0")/Table3[[#This Row],[Count]]</f>
        <v>0</v>
      </c>
      <c r="T112" s="1">
        <f>COUNTIFS(Table2[Sub-Sector],Table3[[#This Row],[Sub-Sector]],Table2[% Price above 200 EMA],"&gt;=0")/Table3[[#This Row],[Count]]</f>
        <v>0.25</v>
      </c>
      <c r="U112" s="1">
        <f>COUNTIFS(Table2[Sub-Sector],Table3[[#This Row],[Sub-Sector]],Table2[Rate of Change - Zone],"Positive")/Table3[[#This Row],[Count]]</f>
        <v>0</v>
      </c>
      <c r="V112" s="1">
        <f>COUNTIFS(Table2[Sub-Sector],Table3[[#This Row],[Sub-Sector]],Table2[Sharpe Ratio],"&gt;=0.10")/Table3[[#This Row],[Count]]</f>
        <v>0.25</v>
      </c>
      <c r="W1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631.5</v>
      </c>
      <c r="X112">
        <f>_xlfn.RANK.AVG(Table3[[#This Row],[Score]],Table3[Score],1)</f>
        <v>111</v>
      </c>
      <c r="Y1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380</v>
      </c>
      <c r="Z112">
        <f>_xlfn.RANK.AVG(Table3[[#This Row],[Score 2 ]],Table3[[Score 2 ]],1)</f>
        <v>111</v>
      </c>
    </row>
    <row r="113" spans="1:26" x14ac:dyDescent="0.3">
      <c r="A113" t="s">
        <v>1467</v>
      </c>
      <c r="B113">
        <f>COUNTIFS(Table2[Sub-Sector],Table3[[#This Row],[Sub-Sector]])</f>
        <v>2</v>
      </c>
      <c r="C113" s="1">
        <f>COUNTIFS(Table2[Sub-Sector],Table3[[#This Row],[Sub-Sector]],Table2[Uptrend],"Uptrend")/Table3[[#This Row],[Count]]</f>
        <v>0</v>
      </c>
      <c r="D113" s="1">
        <f>COUNTIFS(Table2[Sub-Sector],Table3[[#This Row],[Sub-Sector]],Table2[1W Return vs Nifty],"&gt;=5")/Table3[[#This Row],[Count]]</f>
        <v>0</v>
      </c>
      <c r="E113" s="1">
        <f>COUNTIFS(Table2[Sub-Sector],Table3[[#This Row],[Sub-Sector]],Table2[1M Return vs Nifty],"&gt;=5")/Table3[[#This Row],[Count]]</f>
        <v>0</v>
      </c>
      <c r="F113" s="1">
        <f>COUNTIFS(Table2[Sub-Sector],Table3[[#This Row],[Sub-Sector]],Table2[6M Return vs Nifty],"&gt;=10")/Table3[[#This Row],[Count]]</f>
        <v>0</v>
      </c>
      <c r="G113" s="1">
        <f>COUNTIFS(Table2[Sub-Sector],Table3[[#This Row],[Sub-Sector]],Table2[1Y Return vs Nifty],"&gt;=10")/Table3[[#This Row],[Count]]</f>
        <v>0</v>
      </c>
      <c r="H113" s="1">
        <f>COUNTIFS(Table2[Sub-Sector],Table3[[#This Row],[Sub-Sector]],Table2[RSI Exponential â€“ 14D],"&gt;=50")/Table3[[#This Row],[Count]]</f>
        <v>0.5</v>
      </c>
      <c r="I113" s="1">
        <f>COUNTIFS(Table2[Sub-Sector],Table3[[#This Row],[Sub-Sector]],Table2[Relative Volume],"&gt;=1")/Table3[[#This Row],[Count]]</f>
        <v>0</v>
      </c>
      <c r="J113" s="1">
        <f>COUNTIFS(Table2[Sub-Sector],Table3[[#This Row],[Sub-Sector]],Table2[% Away From Day Low],"&gt;=0.05")/Table3[[#This Row],[Count]]</f>
        <v>0</v>
      </c>
      <c r="K113" s="1">
        <f>COUNTIFS(Table2[Sub-Sector],Table3[[#This Row],[Sub-Sector]],Table2[% Away From Day High],"&lt;=0.05")/Table3[[#This Row],[Count]]</f>
        <v>1</v>
      </c>
      <c r="L113" s="1">
        <f>COUNTIFS(Table2[Sub-Sector],Table3[[#This Row],[Sub-Sector]],Table2[% Away From Current Week Low],"&gt;=0.05")/Table3[[#This Row],[Count]]</f>
        <v>1</v>
      </c>
      <c r="M113" s="1">
        <f>COUNTIFS(Table2[Sub-Sector],Table3[[#This Row],[Sub-Sector]],Table2[% Away From Current Week High],"&lt;=0.05")/Table3[[#This Row],[Count]]</f>
        <v>1</v>
      </c>
      <c r="N113" s="1">
        <f>COUNTIFS(Table2[Sub-Sector],Table3[[#This Row],[Sub-Sector]],Table2[% Away From Current Month Low],"&gt;=0.05")/Table3[[#This Row],[Count]]</f>
        <v>1</v>
      </c>
      <c r="O113" s="1">
        <f>COUNTIFS(Table2[Sub-Sector],Table3[[#This Row],[Sub-Sector]],Table2[% Away From Current Month High],"&lt;=0.05")/Table3[[#This Row],[Count]]</f>
        <v>0.5</v>
      </c>
      <c r="P113" s="1">
        <f>COUNTIFS(Table2[Sub-Sector],Table3[[#This Row],[Sub-Sector]],Table2[% Away From 52W High],"&lt;=10")/Table3[[#This Row],[Count]]</f>
        <v>0</v>
      </c>
      <c r="Q113" s="1">
        <f>COUNTIFS(Table2[Sub-Sector],Table3[[#This Row],[Sub-Sector]],Table2[% Away From 52W Low],"&gt;=10")/Table3[[#This Row],[Count]]</f>
        <v>0.5</v>
      </c>
      <c r="R113" s="1">
        <f>COUNTIFS(Table2[Sub-Sector],Table3[[#This Row],[Sub-Sector]],Table2[% Price above 20 EMA],"&gt;=0")/Table3[[#This Row],[Count]]</f>
        <v>0</v>
      </c>
      <c r="S113" s="1">
        <f>COUNTIFS(Table2[Sub-Sector],Table3[[#This Row],[Sub-Sector]],Table2[% Price above 50 EMA],"&gt;=0")/Table3[[#This Row],[Count]]</f>
        <v>0</v>
      </c>
      <c r="T113" s="1">
        <f>COUNTIFS(Table2[Sub-Sector],Table3[[#This Row],[Sub-Sector]],Table2[% Price above 200 EMA],"&gt;=0")/Table3[[#This Row],[Count]]</f>
        <v>0</v>
      </c>
      <c r="U113" s="1">
        <f>COUNTIFS(Table2[Sub-Sector],Table3[[#This Row],[Sub-Sector]],Table2[Rate of Change - Zone],"Positive")/Table3[[#This Row],[Count]]</f>
        <v>0</v>
      </c>
      <c r="V113" s="1">
        <f>COUNTIFS(Table2[Sub-Sector],Table3[[#This Row],[Sub-Sector]],Table2[Sharpe Ratio],"&gt;=0.10")/Table3[[#This Row],[Count]]</f>
        <v>0</v>
      </c>
      <c r="W1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13">
        <f>_xlfn.RANK.AVG(Table3[[#This Row],[Score]],Table3[Score],1)</f>
        <v>118.5</v>
      </c>
      <c r="Y1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13">
        <f>_xlfn.RANK.AVG(Table3[[#This Row],[Score 2 ]],Table3[[Score 2 ]],1)</f>
        <v>118.5</v>
      </c>
    </row>
    <row r="114" spans="1:26" x14ac:dyDescent="0.3">
      <c r="A114" t="s">
        <v>99</v>
      </c>
      <c r="B114">
        <f>COUNTIFS(Table2[Sub-Sector],Table3[[#This Row],[Sub-Sector]])</f>
        <v>1</v>
      </c>
      <c r="C114" s="1">
        <f>COUNTIFS(Table2[Sub-Sector],Table3[[#This Row],[Sub-Sector]],Table2[Uptrend],"Uptrend")/Table3[[#This Row],[Count]]</f>
        <v>0</v>
      </c>
      <c r="D114" s="1">
        <f>COUNTIFS(Table2[Sub-Sector],Table3[[#This Row],[Sub-Sector]],Table2[1W Return vs Nifty],"&gt;=5")/Table3[[#This Row],[Count]]</f>
        <v>0</v>
      </c>
      <c r="E114" s="1">
        <f>COUNTIFS(Table2[Sub-Sector],Table3[[#This Row],[Sub-Sector]],Table2[1M Return vs Nifty],"&gt;=5")/Table3[[#This Row],[Count]]</f>
        <v>0</v>
      </c>
      <c r="F114" s="1">
        <f>COUNTIFS(Table2[Sub-Sector],Table3[[#This Row],[Sub-Sector]],Table2[6M Return vs Nifty],"&gt;=10")/Table3[[#This Row],[Count]]</f>
        <v>0</v>
      </c>
      <c r="G114" s="1">
        <f>COUNTIFS(Table2[Sub-Sector],Table3[[#This Row],[Sub-Sector]],Table2[1Y Return vs Nifty],"&gt;=10")/Table3[[#This Row],[Count]]</f>
        <v>0</v>
      </c>
      <c r="H114" s="1">
        <f>COUNTIFS(Table2[Sub-Sector],Table3[[#This Row],[Sub-Sector]],Table2[RSI Exponential â€“ 14D],"&gt;=50")/Table3[[#This Row],[Count]]</f>
        <v>0</v>
      </c>
      <c r="I114" s="1">
        <f>COUNTIFS(Table2[Sub-Sector],Table3[[#This Row],[Sub-Sector]],Table2[Relative Volume],"&gt;=1")/Table3[[#This Row],[Count]]</f>
        <v>0</v>
      </c>
      <c r="J114" s="1">
        <f>COUNTIFS(Table2[Sub-Sector],Table3[[#This Row],[Sub-Sector]],Table2[% Away From Day Low],"&gt;=0.05")/Table3[[#This Row],[Count]]</f>
        <v>0</v>
      </c>
      <c r="K114" s="1">
        <f>COUNTIFS(Table2[Sub-Sector],Table3[[#This Row],[Sub-Sector]],Table2[% Away From Day High],"&lt;=0.05")/Table3[[#This Row],[Count]]</f>
        <v>1</v>
      </c>
      <c r="L114" s="1">
        <f>COUNTIFS(Table2[Sub-Sector],Table3[[#This Row],[Sub-Sector]],Table2[% Away From Current Week Low],"&gt;=0.05")/Table3[[#This Row],[Count]]</f>
        <v>0</v>
      </c>
      <c r="M114" s="1">
        <f>COUNTIFS(Table2[Sub-Sector],Table3[[#This Row],[Sub-Sector]],Table2[% Away From Current Week High],"&lt;=0.05")/Table3[[#This Row],[Count]]</f>
        <v>1</v>
      </c>
      <c r="N114" s="1">
        <f>COUNTIFS(Table2[Sub-Sector],Table3[[#This Row],[Sub-Sector]],Table2[% Away From Current Month Low],"&gt;=0.05")/Table3[[#This Row],[Count]]</f>
        <v>0</v>
      </c>
      <c r="O114" s="1">
        <f>COUNTIFS(Table2[Sub-Sector],Table3[[#This Row],[Sub-Sector]],Table2[% Away From Current Month High],"&lt;=0.05")/Table3[[#This Row],[Count]]</f>
        <v>0</v>
      </c>
      <c r="P114" s="1">
        <f>COUNTIFS(Table2[Sub-Sector],Table3[[#This Row],[Sub-Sector]],Table2[% Away From 52W High],"&lt;=10")/Table3[[#This Row],[Count]]</f>
        <v>0</v>
      </c>
      <c r="Q114" s="1">
        <f>COUNTIFS(Table2[Sub-Sector],Table3[[#This Row],[Sub-Sector]],Table2[% Away From 52W Low],"&gt;=10")/Table3[[#This Row],[Count]]</f>
        <v>1</v>
      </c>
      <c r="R114" s="1">
        <f>COUNTIFS(Table2[Sub-Sector],Table3[[#This Row],[Sub-Sector]],Table2[% Price above 20 EMA],"&gt;=0")/Table3[[#This Row],[Count]]</f>
        <v>0</v>
      </c>
      <c r="S114" s="1">
        <f>COUNTIFS(Table2[Sub-Sector],Table3[[#This Row],[Sub-Sector]],Table2[% Price above 50 EMA],"&gt;=0")/Table3[[#This Row],[Count]]</f>
        <v>0</v>
      </c>
      <c r="T114" s="1">
        <f>COUNTIFS(Table2[Sub-Sector],Table3[[#This Row],[Sub-Sector]],Table2[% Price above 200 EMA],"&gt;=0")/Table3[[#This Row],[Count]]</f>
        <v>0</v>
      </c>
      <c r="U114" s="1">
        <f>COUNTIFS(Table2[Sub-Sector],Table3[[#This Row],[Sub-Sector]],Table2[Rate of Change - Zone],"Positive")/Table3[[#This Row],[Count]]</f>
        <v>0</v>
      </c>
      <c r="V114" s="1">
        <f>COUNTIFS(Table2[Sub-Sector],Table3[[#This Row],[Sub-Sector]],Table2[Sharpe Ratio],"&gt;=0.10")/Table3[[#This Row],[Count]]</f>
        <v>1</v>
      </c>
      <c r="W1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14">
        <f>_xlfn.RANK.AVG(Table3[[#This Row],[Score]],Table3[Score],1)</f>
        <v>118.5</v>
      </c>
      <c r="Y1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14">
        <f>_xlfn.RANK.AVG(Table3[[#This Row],[Score 2 ]],Table3[[Score 2 ]],1)</f>
        <v>118.5</v>
      </c>
    </row>
    <row r="115" spans="1:26" x14ac:dyDescent="0.3">
      <c r="A115" t="s">
        <v>308</v>
      </c>
      <c r="B115">
        <f>COUNTIFS(Table2[Sub-Sector],Table3[[#This Row],[Sub-Sector]])</f>
        <v>1</v>
      </c>
      <c r="C115" s="1">
        <f>COUNTIFS(Table2[Sub-Sector],Table3[[#This Row],[Sub-Sector]],Table2[Uptrend],"Uptrend")/Table3[[#This Row],[Count]]</f>
        <v>0</v>
      </c>
      <c r="D115" s="1">
        <f>COUNTIFS(Table2[Sub-Sector],Table3[[#This Row],[Sub-Sector]],Table2[1W Return vs Nifty],"&gt;=5")/Table3[[#This Row],[Count]]</f>
        <v>0</v>
      </c>
      <c r="E115" s="1">
        <f>COUNTIFS(Table2[Sub-Sector],Table3[[#This Row],[Sub-Sector]],Table2[1M Return vs Nifty],"&gt;=5")/Table3[[#This Row],[Count]]</f>
        <v>0</v>
      </c>
      <c r="F115" s="1">
        <f>COUNTIFS(Table2[Sub-Sector],Table3[[#This Row],[Sub-Sector]],Table2[6M Return vs Nifty],"&gt;=10")/Table3[[#This Row],[Count]]</f>
        <v>0</v>
      </c>
      <c r="G115" s="1">
        <f>COUNTIFS(Table2[Sub-Sector],Table3[[#This Row],[Sub-Sector]],Table2[1Y Return vs Nifty],"&gt;=10")/Table3[[#This Row],[Count]]</f>
        <v>0</v>
      </c>
      <c r="H115" s="1">
        <f>COUNTIFS(Table2[Sub-Sector],Table3[[#This Row],[Sub-Sector]],Table2[RSI Exponential â€“ 14D],"&gt;=50")/Table3[[#This Row],[Count]]</f>
        <v>0</v>
      </c>
      <c r="I115" s="1">
        <f>COUNTIFS(Table2[Sub-Sector],Table3[[#This Row],[Sub-Sector]],Table2[Relative Volume],"&gt;=1")/Table3[[#This Row],[Count]]</f>
        <v>0</v>
      </c>
      <c r="J115" s="1">
        <f>COUNTIFS(Table2[Sub-Sector],Table3[[#This Row],[Sub-Sector]],Table2[% Away From Day Low],"&gt;=0.05")/Table3[[#This Row],[Count]]</f>
        <v>0</v>
      </c>
      <c r="K115" s="1">
        <f>COUNTIFS(Table2[Sub-Sector],Table3[[#This Row],[Sub-Sector]],Table2[% Away From Day High],"&lt;=0.05")/Table3[[#This Row],[Count]]</f>
        <v>1</v>
      </c>
      <c r="L115" s="1">
        <f>COUNTIFS(Table2[Sub-Sector],Table3[[#This Row],[Sub-Sector]],Table2[% Away From Current Week Low],"&gt;=0.05")/Table3[[#This Row],[Count]]</f>
        <v>0</v>
      </c>
      <c r="M115" s="1">
        <f>COUNTIFS(Table2[Sub-Sector],Table3[[#This Row],[Sub-Sector]],Table2[% Away From Current Week High],"&lt;=0.05")/Table3[[#This Row],[Count]]</f>
        <v>1</v>
      </c>
      <c r="N115" s="1">
        <f>COUNTIFS(Table2[Sub-Sector],Table3[[#This Row],[Sub-Sector]],Table2[% Away From Current Month Low],"&gt;=0.05")/Table3[[#This Row],[Count]]</f>
        <v>0</v>
      </c>
      <c r="O115" s="1">
        <f>COUNTIFS(Table2[Sub-Sector],Table3[[#This Row],[Sub-Sector]],Table2[% Away From Current Month High],"&lt;=0.05")/Table3[[#This Row],[Count]]</f>
        <v>0</v>
      </c>
      <c r="P115" s="1">
        <f>COUNTIFS(Table2[Sub-Sector],Table3[[#This Row],[Sub-Sector]],Table2[% Away From 52W High],"&lt;=10")/Table3[[#This Row],[Count]]</f>
        <v>0</v>
      </c>
      <c r="Q115" s="1">
        <f>COUNTIFS(Table2[Sub-Sector],Table3[[#This Row],[Sub-Sector]],Table2[% Away From 52W Low],"&gt;=10")/Table3[[#This Row],[Count]]</f>
        <v>1</v>
      </c>
      <c r="R115" s="1">
        <f>COUNTIFS(Table2[Sub-Sector],Table3[[#This Row],[Sub-Sector]],Table2[% Price above 20 EMA],"&gt;=0")/Table3[[#This Row],[Count]]</f>
        <v>0</v>
      </c>
      <c r="S115" s="1">
        <f>COUNTIFS(Table2[Sub-Sector],Table3[[#This Row],[Sub-Sector]],Table2[% Price above 50 EMA],"&gt;=0")/Table3[[#This Row],[Count]]</f>
        <v>0</v>
      </c>
      <c r="T115" s="1">
        <f>COUNTIFS(Table2[Sub-Sector],Table3[[#This Row],[Sub-Sector]],Table2[% Price above 200 EMA],"&gt;=0")/Table3[[#This Row],[Count]]</f>
        <v>0</v>
      </c>
      <c r="U115" s="1">
        <f>COUNTIFS(Table2[Sub-Sector],Table3[[#This Row],[Sub-Sector]],Table2[Rate of Change - Zone],"Positive")/Table3[[#This Row],[Count]]</f>
        <v>0</v>
      </c>
      <c r="V115" s="1">
        <f>COUNTIFS(Table2[Sub-Sector],Table3[[#This Row],[Sub-Sector]],Table2[Sharpe Ratio],"&gt;=0.10")/Table3[[#This Row],[Count]]</f>
        <v>0</v>
      </c>
      <c r="W1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15">
        <f>_xlfn.RANK.AVG(Table3[[#This Row],[Score]],Table3[Score],1)</f>
        <v>118.5</v>
      </c>
      <c r="Y1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15">
        <f>_xlfn.RANK.AVG(Table3[[#This Row],[Score 2 ]],Table3[[Score 2 ]],1)</f>
        <v>118.5</v>
      </c>
    </row>
    <row r="116" spans="1:26" x14ac:dyDescent="0.3">
      <c r="A116" t="s">
        <v>527</v>
      </c>
      <c r="B116">
        <f>COUNTIFS(Table2[Sub-Sector],Table3[[#This Row],[Sub-Sector]])</f>
        <v>1</v>
      </c>
      <c r="C116" s="1">
        <f>COUNTIFS(Table2[Sub-Sector],Table3[[#This Row],[Sub-Sector]],Table2[Uptrend],"Uptrend")/Table3[[#This Row],[Count]]</f>
        <v>0</v>
      </c>
      <c r="D116" s="1">
        <f>COUNTIFS(Table2[Sub-Sector],Table3[[#This Row],[Sub-Sector]],Table2[1W Return vs Nifty],"&gt;=5")/Table3[[#This Row],[Count]]</f>
        <v>0</v>
      </c>
      <c r="E116" s="1">
        <f>COUNTIFS(Table2[Sub-Sector],Table3[[#This Row],[Sub-Sector]],Table2[1M Return vs Nifty],"&gt;=5")/Table3[[#This Row],[Count]]</f>
        <v>0</v>
      </c>
      <c r="F116" s="1">
        <f>COUNTIFS(Table2[Sub-Sector],Table3[[#This Row],[Sub-Sector]],Table2[6M Return vs Nifty],"&gt;=10")/Table3[[#This Row],[Count]]</f>
        <v>0</v>
      </c>
      <c r="G116" s="1">
        <f>COUNTIFS(Table2[Sub-Sector],Table3[[#This Row],[Sub-Sector]],Table2[1Y Return vs Nifty],"&gt;=10")/Table3[[#This Row],[Count]]</f>
        <v>0</v>
      </c>
      <c r="H116" s="1">
        <f>COUNTIFS(Table2[Sub-Sector],Table3[[#This Row],[Sub-Sector]],Table2[RSI Exponential â€“ 14D],"&gt;=50")/Table3[[#This Row],[Count]]</f>
        <v>0</v>
      </c>
      <c r="I116" s="1">
        <f>COUNTIFS(Table2[Sub-Sector],Table3[[#This Row],[Sub-Sector]],Table2[Relative Volume],"&gt;=1")/Table3[[#This Row],[Count]]</f>
        <v>0</v>
      </c>
      <c r="J116" s="1">
        <f>COUNTIFS(Table2[Sub-Sector],Table3[[#This Row],[Sub-Sector]],Table2[% Away From Day Low],"&gt;=0.05")/Table3[[#This Row],[Count]]</f>
        <v>0</v>
      </c>
      <c r="K116" s="1">
        <f>COUNTIFS(Table2[Sub-Sector],Table3[[#This Row],[Sub-Sector]],Table2[% Away From Day High],"&lt;=0.05")/Table3[[#This Row],[Count]]</f>
        <v>1</v>
      </c>
      <c r="L116" s="1">
        <f>COUNTIFS(Table2[Sub-Sector],Table3[[#This Row],[Sub-Sector]],Table2[% Away From Current Week Low],"&gt;=0.05")/Table3[[#This Row],[Count]]</f>
        <v>0</v>
      </c>
      <c r="M116" s="1">
        <f>COUNTIFS(Table2[Sub-Sector],Table3[[#This Row],[Sub-Sector]],Table2[% Away From Current Week High],"&lt;=0.05")/Table3[[#This Row],[Count]]</f>
        <v>1</v>
      </c>
      <c r="N116" s="1">
        <f>COUNTIFS(Table2[Sub-Sector],Table3[[#This Row],[Sub-Sector]],Table2[% Away From Current Month Low],"&gt;=0.05")/Table3[[#This Row],[Count]]</f>
        <v>0</v>
      </c>
      <c r="O116" s="1">
        <f>COUNTIFS(Table2[Sub-Sector],Table3[[#This Row],[Sub-Sector]],Table2[% Away From Current Month High],"&lt;=0.05")/Table3[[#This Row],[Count]]</f>
        <v>0</v>
      </c>
      <c r="P116" s="1">
        <f>COUNTIFS(Table2[Sub-Sector],Table3[[#This Row],[Sub-Sector]],Table2[% Away From 52W High],"&lt;=10")/Table3[[#This Row],[Count]]</f>
        <v>0</v>
      </c>
      <c r="Q116" s="1">
        <f>COUNTIFS(Table2[Sub-Sector],Table3[[#This Row],[Sub-Sector]],Table2[% Away From 52W Low],"&gt;=10")/Table3[[#This Row],[Count]]</f>
        <v>1</v>
      </c>
      <c r="R116" s="1">
        <f>COUNTIFS(Table2[Sub-Sector],Table3[[#This Row],[Sub-Sector]],Table2[% Price above 20 EMA],"&gt;=0")/Table3[[#This Row],[Count]]</f>
        <v>0</v>
      </c>
      <c r="S116" s="1">
        <f>COUNTIFS(Table2[Sub-Sector],Table3[[#This Row],[Sub-Sector]],Table2[% Price above 50 EMA],"&gt;=0")/Table3[[#This Row],[Count]]</f>
        <v>0</v>
      </c>
      <c r="T116" s="1">
        <f>COUNTIFS(Table2[Sub-Sector],Table3[[#This Row],[Sub-Sector]],Table2[% Price above 200 EMA],"&gt;=0")/Table3[[#This Row],[Count]]</f>
        <v>0</v>
      </c>
      <c r="U116" s="1">
        <f>COUNTIFS(Table2[Sub-Sector],Table3[[#This Row],[Sub-Sector]],Table2[Rate of Change - Zone],"Positive")/Table3[[#This Row],[Count]]</f>
        <v>0</v>
      </c>
      <c r="V116" s="1">
        <f>COUNTIFS(Table2[Sub-Sector],Table3[[#This Row],[Sub-Sector]],Table2[Sharpe Ratio],"&gt;=0.10")/Table3[[#This Row],[Count]]</f>
        <v>0</v>
      </c>
      <c r="W1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16">
        <f>_xlfn.RANK.AVG(Table3[[#This Row],[Score]],Table3[Score],1)</f>
        <v>118.5</v>
      </c>
      <c r="Y1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16">
        <f>_xlfn.RANK.AVG(Table3[[#This Row],[Score 2 ]],Table3[[Score 2 ]],1)</f>
        <v>118.5</v>
      </c>
    </row>
    <row r="117" spans="1:26" x14ac:dyDescent="0.3">
      <c r="A117" t="s">
        <v>542</v>
      </c>
      <c r="B117">
        <f>COUNTIFS(Table2[Sub-Sector],Table3[[#This Row],[Sub-Sector]])</f>
        <v>1</v>
      </c>
      <c r="C117" s="1">
        <f>COUNTIFS(Table2[Sub-Sector],Table3[[#This Row],[Sub-Sector]],Table2[Uptrend],"Uptrend")/Table3[[#This Row],[Count]]</f>
        <v>0</v>
      </c>
      <c r="D117" s="1">
        <f>COUNTIFS(Table2[Sub-Sector],Table3[[#This Row],[Sub-Sector]],Table2[1W Return vs Nifty],"&gt;=5")/Table3[[#This Row],[Count]]</f>
        <v>0</v>
      </c>
      <c r="E117" s="1">
        <f>COUNTIFS(Table2[Sub-Sector],Table3[[#This Row],[Sub-Sector]],Table2[1M Return vs Nifty],"&gt;=5")/Table3[[#This Row],[Count]]</f>
        <v>0</v>
      </c>
      <c r="F117" s="1">
        <f>COUNTIFS(Table2[Sub-Sector],Table3[[#This Row],[Sub-Sector]],Table2[6M Return vs Nifty],"&gt;=10")/Table3[[#This Row],[Count]]</f>
        <v>0</v>
      </c>
      <c r="G117" s="1">
        <f>COUNTIFS(Table2[Sub-Sector],Table3[[#This Row],[Sub-Sector]],Table2[1Y Return vs Nifty],"&gt;=10")/Table3[[#This Row],[Count]]</f>
        <v>0</v>
      </c>
      <c r="H117" s="1">
        <f>COUNTIFS(Table2[Sub-Sector],Table3[[#This Row],[Sub-Sector]],Table2[RSI Exponential â€“ 14D],"&gt;=50")/Table3[[#This Row],[Count]]</f>
        <v>0</v>
      </c>
      <c r="I117" s="1">
        <f>COUNTIFS(Table2[Sub-Sector],Table3[[#This Row],[Sub-Sector]],Table2[Relative Volume],"&gt;=1")/Table3[[#This Row],[Count]]</f>
        <v>0</v>
      </c>
      <c r="J117" s="1">
        <f>COUNTIFS(Table2[Sub-Sector],Table3[[#This Row],[Sub-Sector]],Table2[% Away From Day Low],"&gt;=0.05")/Table3[[#This Row],[Count]]</f>
        <v>0</v>
      </c>
      <c r="K117" s="1">
        <f>COUNTIFS(Table2[Sub-Sector],Table3[[#This Row],[Sub-Sector]],Table2[% Away From Day High],"&lt;=0.05")/Table3[[#This Row],[Count]]</f>
        <v>1</v>
      </c>
      <c r="L117" s="1">
        <f>COUNTIFS(Table2[Sub-Sector],Table3[[#This Row],[Sub-Sector]],Table2[% Away From Current Week Low],"&gt;=0.05")/Table3[[#This Row],[Count]]</f>
        <v>0</v>
      </c>
      <c r="M117" s="1">
        <f>COUNTIFS(Table2[Sub-Sector],Table3[[#This Row],[Sub-Sector]],Table2[% Away From Current Week High],"&lt;=0.05")/Table3[[#This Row],[Count]]</f>
        <v>1</v>
      </c>
      <c r="N117" s="1">
        <f>COUNTIFS(Table2[Sub-Sector],Table3[[#This Row],[Sub-Sector]],Table2[% Away From Current Month Low],"&gt;=0.05")/Table3[[#This Row],[Count]]</f>
        <v>0</v>
      </c>
      <c r="O117" s="1">
        <f>COUNTIFS(Table2[Sub-Sector],Table3[[#This Row],[Sub-Sector]],Table2[% Away From Current Month High],"&lt;=0.05")/Table3[[#This Row],[Count]]</f>
        <v>0</v>
      </c>
      <c r="P117" s="1">
        <f>COUNTIFS(Table2[Sub-Sector],Table3[[#This Row],[Sub-Sector]],Table2[% Away From 52W High],"&lt;=10")/Table3[[#This Row],[Count]]</f>
        <v>0</v>
      </c>
      <c r="Q117" s="1">
        <f>COUNTIFS(Table2[Sub-Sector],Table3[[#This Row],[Sub-Sector]],Table2[% Away From 52W Low],"&gt;=10")/Table3[[#This Row],[Count]]</f>
        <v>1</v>
      </c>
      <c r="R117" s="1">
        <f>COUNTIFS(Table2[Sub-Sector],Table3[[#This Row],[Sub-Sector]],Table2[% Price above 20 EMA],"&gt;=0")/Table3[[#This Row],[Count]]</f>
        <v>0</v>
      </c>
      <c r="S117" s="1">
        <f>COUNTIFS(Table2[Sub-Sector],Table3[[#This Row],[Sub-Sector]],Table2[% Price above 50 EMA],"&gt;=0")/Table3[[#This Row],[Count]]</f>
        <v>0</v>
      </c>
      <c r="T117" s="1">
        <f>COUNTIFS(Table2[Sub-Sector],Table3[[#This Row],[Sub-Sector]],Table2[% Price above 200 EMA],"&gt;=0")/Table3[[#This Row],[Count]]</f>
        <v>0</v>
      </c>
      <c r="U117" s="1">
        <f>COUNTIFS(Table2[Sub-Sector],Table3[[#This Row],[Sub-Sector]],Table2[Rate of Change - Zone],"Positive")/Table3[[#This Row],[Count]]</f>
        <v>0</v>
      </c>
      <c r="V117" s="1">
        <f>COUNTIFS(Table2[Sub-Sector],Table3[[#This Row],[Sub-Sector]],Table2[Sharpe Ratio],"&gt;=0.10")/Table3[[#This Row],[Count]]</f>
        <v>0</v>
      </c>
      <c r="W1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17">
        <f>_xlfn.RANK.AVG(Table3[[#This Row],[Score]],Table3[Score],1)</f>
        <v>118.5</v>
      </c>
      <c r="Y1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17">
        <f>_xlfn.RANK.AVG(Table3[[#This Row],[Score 2 ]],Table3[[Score 2 ]],1)</f>
        <v>118.5</v>
      </c>
    </row>
    <row r="118" spans="1:26" x14ac:dyDescent="0.3">
      <c r="A118" t="s">
        <v>977</v>
      </c>
      <c r="B118">
        <f>COUNTIFS(Table2[Sub-Sector],Table3[[#This Row],[Sub-Sector]])</f>
        <v>3</v>
      </c>
      <c r="C118" s="1">
        <f>COUNTIFS(Table2[Sub-Sector],Table3[[#This Row],[Sub-Sector]],Table2[Uptrend],"Uptrend")/Table3[[#This Row],[Count]]</f>
        <v>0</v>
      </c>
      <c r="D118" s="1">
        <f>COUNTIFS(Table2[Sub-Sector],Table3[[#This Row],[Sub-Sector]],Table2[1W Return vs Nifty],"&gt;=5")/Table3[[#This Row],[Count]]</f>
        <v>0</v>
      </c>
      <c r="E118" s="1">
        <f>COUNTIFS(Table2[Sub-Sector],Table3[[#This Row],[Sub-Sector]],Table2[1M Return vs Nifty],"&gt;=5")/Table3[[#This Row],[Count]]</f>
        <v>0</v>
      </c>
      <c r="F118" s="1">
        <f>COUNTIFS(Table2[Sub-Sector],Table3[[#This Row],[Sub-Sector]],Table2[6M Return vs Nifty],"&gt;=10")/Table3[[#This Row],[Count]]</f>
        <v>0</v>
      </c>
      <c r="G118" s="1">
        <f>COUNTIFS(Table2[Sub-Sector],Table3[[#This Row],[Sub-Sector]],Table2[1Y Return vs Nifty],"&gt;=10")/Table3[[#This Row],[Count]]</f>
        <v>0</v>
      </c>
      <c r="H118" s="1">
        <f>COUNTIFS(Table2[Sub-Sector],Table3[[#This Row],[Sub-Sector]],Table2[RSI Exponential â€“ 14D],"&gt;=50")/Table3[[#This Row],[Count]]</f>
        <v>0</v>
      </c>
      <c r="I118" s="1">
        <f>COUNTIFS(Table2[Sub-Sector],Table3[[#This Row],[Sub-Sector]],Table2[Relative Volume],"&gt;=1")/Table3[[#This Row],[Count]]</f>
        <v>0</v>
      </c>
      <c r="J118" s="1">
        <f>COUNTIFS(Table2[Sub-Sector],Table3[[#This Row],[Sub-Sector]],Table2[% Away From Day Low],"&gt;=0.05")/Table3[[#This Row],[Count]]</f>
        <v>0</v>
      </c>
      <c r="K118" s="1">
        <f>COUNTIFS(Table2[Sub-Sector],Table3[[#This Row],[Sub-Sector]],Table2[% Away From Day High],"&lt;=0.05")/Table3[[#This Row],[Count]]</f>
        <v>1</v>
      </c>
      <c r="L118" s="1">
        <f>COUNTIFS(Table2[Sub-Sector],Table3[[#This Row],[Sub-Sector]],Table2[% Away From Current Week Low],"&gt;=0.05")/Table3[[#This Row],[Count]]</f>
        <v>0.33333333333333331</v>
      </c>
      <c r="M118" s="1">
        <f>COUNTIFS(Table2[Sub-Sector],Table3[[#This Row],[Sub-Sector]],Table2[% Away From Current Week High],"&lt;=0.05")/Table3[[#This Row],[Count]]</f>
        <v>1</v>
      </c>
      <c r="N118" s="1">
        <f>COUNTIFS(Table2[Sub-Sector],Table3[[#This Row],[Sub-Sector]],Table2[% Away From Current Month Low],"&gt;=0.05")/Table3[[#This Row],[Count]]</f>
        <v>0.33333333333333331</v>
      </c>
      <c r="O118" s="1">
        <f>COUNTIFS(Table2[Sub-Sector],Table3[[#This Row],[Sub-Sector]],Table2[% Away From Current Month High],"&lt;=0.05")/Table3[[#This Row],[Count]]</f>
        <v>0</v>
      </c>
      <c r="P118" s="1">
        <f>COUNTIFS(Table2[Sub-Sector],Table3[[#This Row],[Sub-Sector]],Table2[% Away From 52W High],"&lt;=10")/Table3[[#This Row],[Count]]</f>
        <v>0</v>
      </c>
      <c r="Q118" s="1">
        <f>COUNTIFS(Table2[Sub-Sector],Table3[[#This Row],[Sub-Sector]],Table2[% Away From 52W Low],"&gt;=10")/Table3[[#This Row],[Count]]</f>
        <v>0.66666666666666663</v>
      </c>
      <c r="R118" s="1">
        <f>COUNTIFS(Table2[Sub-Sector],Table3[[#This Row],[Sub-Sector]],Table2[% Price above 20 EMA],"&gt;=0")/Table3[[#This Row],[Count]]</f>
        <v>0</v>
      </c>
      <c r="S118" s="1">
        <f>COUNTIFS(Table2[Sub-Sector],Table3[[#This Row],[Sub-Sector]],Table2[% Price above 50 EMA],"&gt;=0")/Table3[[#This Row],[Count]]</f>
        <v>0</v>
      </c>
      <c r="T118" s="1">
        <f>COUNTIFS(Table2[Sub-Sector],Table3[[#This Row],[Sub-Sector]],Table2[% Price above 200 EMA],"&gt;=0")/Table3[[#This Row],[Count]]</f>
        <v>0</v>
      </c>
      <c r="U118" s="1">
        <f>COUNTIFS(Table2[Sub-Sector],Table3[[#This Row],[Sub-Sector]],Table2[Rate of Change - Zone],"Positive")/Table3[[#This Row],[Count]]</f>
        <v>0</v>
      </c>
      <c r="V118" s="1">
        <f>COUNTIFS(Table2[Sub-Sector],Table3[[#This Row],[Sub-Sector]],Table2[Sharpe Ratio],"&gt;=0.10")/Table3[[#This Row],[Count]]</f>
        <v>0</v>
      </c>
      <c r="W1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18">
        <f>_xlfn.RANK.AVG(Table3[[#This Row],[Score]],Table3[Score],1)</f>
        <v>118.5</v>
      </c>
      <c r="Y1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18">
        <f>_xlfn.RANK.AVG(Table3[[#This Row],[Score 2 ]],Table3[[Score 2 ]],1)</f>
        <v>118.5</v>
      </c>
    </row>
    <row r="119" spans="1:26" x14ac:dyDescent="0.3">
      <c r="A119" t="s">
        <v>972</v>
      </c>
      <c r="B119">
        <f>COUNTIFS(Table2[Sub-Sector],Table3[[#This Row],[Sub-Sector]])</f>
        <v>1</v>
      </c>
      <c r="C119" s="1">
        <f>COUNTIFS(Table2[Sub-Sector],Table3[[#This Row],[Sub-Sector]],Table2[Uptrend],"Uptrend")/Table3[[#This Row],[Count]]</f>
        <v>0</v>
      </c>
      <c r="D119" s="1">
        <f>COUNTIFS(Table2[Sub-Sector],Table3[[#This Row],[Sub-Sector]],Table2[1W Return vs Nifty],"&gt;=5")/Table3[[#This Row],[Count]]</f>
        <v>0</v>
      </c>
      <c r="E119" s="1">
        <f>COUNTIFS(Table2[Sub-Sector],Table3[[#This Row],[Sub-Sector]],Table2[1M Return vs Nifty],"&gt;=5")/Table3[[#This Row],[Count]]</f>
        <v>0</v>
      </c>
      <c r="F119" s="1">
        <f>COUNTIFS(Table2[Sub-Sector],Table3[[#This Row],[Sub-Sector]],Table2[6M Return vs Nifty],"&gt;=10")/Table3[[#This Row],[Count]]</f>
        <v>0</v>
      </c>
      <c r="G119" s="1">
        <f>COUNTIFS(Table2[Sub-Sector],Table3[[#This Row],[Sub-Sector]],Table2[1Y Return vs Nifty],"&gt;=10")/Table3[[#This Row],[Count]]</f>
        <v>0</v>
      </c>
      <c r="H119" s="1">
        <f>COUNTIFS(Table2[Sub-Sector],Table3[[#This Row],[Sub-Sector]],Table2[RSI Exponential â€“ 14D],"&gt;=50")/Table3[[#This Row],[Count]]</f>
        <v>0</v>
      </c>
      <c r="I119" s="1">
        <f>COUNTIFS(Table2[Sub-Sector],Table3[[#This Row],[Sub-Sector]],Table2[Relative Volume],"&gt;=1")/Table3[[#This Row],[Count]]</f>
        <v>0</v>
      </c>
      <c r="J119" s="1">
        <f>COUNTIFS(Table2[Sub-Sector],Table3[[#This Row],[Sub-Sector]],Table2[% Away From Day Low],"&gt;=0.05")/Table3[[#This Row],[Count]]</f>
        <v>0</v>
      </c>
      <c r="K119" s="1">
        <f>COUNTIFS(Table2[Sub-Sector],Table3[[#This Row],[Sub-Sector]],Table2[% Away From Day High],"&lt;=0.05")/Table3[[#This Row],[Count]]</f>
        <v>1</v>
      </c>
      <c r="L119" s="1">
        <f>COUNTIFS(Table2[Sub-Sector],Table3[[#This Row],[Sub-Sector]],Table2[% Away From Current Week Low],"&gt;=0.05")/Table3[[#This Row],[Count]]</f>
        <v>0</v>
      </c>
      <c r="M119" s="1">
        <f>COUNTIFS(Table2[Sub-Sector],Table3[[#This Row],[Sub-Sector]],Table2[% Away From Current Week High],"&lt;=0.05")/Table3[[#This Row],[Count]]</f>
        <v>1</v>
      </c>
      <c r="N119" s="1">
        <f>COUNTIFS(Table2[Sub-Sector],Table3[[#This Row],[Sub-Sector]],Table2[% Away From Current Month Low],"&gt;=0.05")/Table3[[#This Row],[Count]]</f>
        <v>0</v>
      </c>
      <c r="O119" s="1">
        <f>COUNTIFS(Table2[Sub-Sector],Table3[[#This Row],[Sub-Sector]],Table2[% Away From Current Month High],"&lt;=0.05")/Table3[[#This Row],[Count]]</f>
        <v>0</v>
      </c>
      <c r="P119" s="1">
        <f>COUNTIFS(Table2[Sub-Sector],Table3[[#This Row],[Sub-Sector]],Table2[% Away From 52W High],"&lt;=10")/Table3[[#This Row],[Count]]</f>
        <v>0</v>
      </c>
      <c r="Q119" s="1">
        <f>COUNTIFS(Table2[Sub-Sector],Table3[[#This Row],[Sub-Sector]],Table2[% Away From 52W Low],"&gt;=10")/Table3[[#This Row],[Count]]</f>
        <v>1</v>
      </c>
      <c r="R119" s="1">
        <f>COUNTIFS(Table2[Sub-Sector],Table3[[#This Row],[Sub-Sector]],Table2[% Price above 20 EMA],"&gt;=0")/Table3[[#This Row],[Count]]</f>
        <v>0</v>
      </c>
      <c r="S119" s="1">
        <f>COUNTIFS(Table2[Sub-Sector],Table3[[#This Row],[Sub-Sector]],Table2[% Price above 50 EMA],"&gt;=0")/Table3[[#This Row],[Count]]</f>
        <v>0</v>
      </c>
      <c r="T119" s="1">
        <f>COUNTIFS(Table2[Sub-Sector],Table3[[#This Row],[Sub-Sector]],Table2[% Price above 200 EMA],"&gt;=0")/Table3[[#This Row],[Count]]</f>
        <v>0</v>
      </c>
      <c r="U119" s="1">
        <f>COUNTIFS(Table2[Sub-Sector],Table3[[#This Row],[Sub-Sector]],Table2[Rate of Change - Zone],"Positive")/Table3[[#This Row],[Count]]</f>
        <v>0</v>
      </c>
      <c r="V119" s="1">
        <f>COUNTIFS(Table2[Sub-Sector],Table3[[#This Row],[Sub-Sector]],Table2[Sharpe Ratio],"&gt;=0.10")/Table3[[#This Row],[Count]]</f>
        <v>0</v>
      </c>
      <c r="W1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19">
        <f>_xlfn.RANK.AVG(Table3[[#This Row],[Score]],Table3[Score],1)</f>
        <v>118.5</v>
      </c>
      <c r="Y1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19">
        <f>_xlfn.RANK.AVG(Table3[[#This Row],[Score 2 ]],Table3[[Score 2 ]],1)</f>
        <v>118.5</v>
      </c>
    </row>
    <row r="120" spans="1:26" x14ac:dyDescent="0.3">
      <c r="A120" t="s">
        <v>1476</v>
      </c>
      <c r="B120">
        <f>COUNTIFS(Table2[Sub-Sector],Table3[[#This Row],[Sub-Sector]])</f>
        <v>1</v>
      </c>
      <c r="C120" s="1">
        <f>COUNTIFS(Table2[Sub-Sector],Table3[[#This Row],[Sub-Sector]],Table2[Uptrend],"Uptrend")/Table3[[#This Row],[Count]]</f>
        <v>0</v>
      </c>
      <c r="D120" s="1">
        <f>COUNTIFS(Table2[Sub-Sector],Table3[[#This Row],[Sub-Sector]],Table2[1W Return vs Nifty],"&gt;=5")/Table3[[#This Row],[Count]]</f>
        <v>0</v>
      </c>
      <c r="E120" s="1">
        <f>COUNTIFS(Table2[Sub-Sector],Table3[[#This Row],[Sub-Sector]],Table2[1M Return vs Nifty],"&gt;=5")/Table3[[#This Row],[Count]]</f>
        <v>0</v>
      </c>
      <c r="F120" s="1">
        <f>COUNTIFS(Table2[Sub-Sector],Table3[[#This Row],[Sub-Sector]],Table2[6M Return vs Nifty],"&gt;=10")/Table3[[#This Row],[Count]]</f>
        <v>0</v>
      </c>
      <c r="G120" s="1">
        <f>COUNTIFS(Table2[Sub-Sector],Table3[[#This Row],[Sub-Sector]],Table2[1Y Return vs Nifty],"&gt;=10")/Table3[[#This Row],[Count]]</f>
        <v>0</v>
      </c>
      <c r="H120" s="1">
        <f>COUNTIFS(Table2[Sub-Sector],Table3[[#This Row],[Sub-Sector]],Table2[RSI Exponential â€“ 14D],"&gt;=50")/Table3[[#This Row],[Count]]</f>
        <v>0</v>
      </c>
      <c r="I120" s="1">
        <f>COUNTIFS(Table2[Sub-Sector],Table3[[#This Row],[Sub-Sector]],Table2[Relative Volume],"&gt;=1")/Table3[[#This Row],[Count]]</f>
        <v>0</v>
      </c>
      <c r="J120" s="1">
        <f>COUNTIFS(Table2[Sub-Sector],Table3[[#This Row],[Sub-Sector]],Table2[% Away From Day Low],"&gt;=0.05")/Table3[[#This Row],[Count]]</f>
        <v>0</v>
      </c>
      <c r="K120" s="1">
        <f>COUNTIFS(Table2[Sub-Sector],Table3[[#This Row],[Sub-Sector]],Table2[% Away From Day High],"&lt;=0.05")/Table3[[#This Row],[Count]]</f>
        <v>1</v>
      </c>
      <c r="L120" s="1">
        <f>COUNTIFS(Table2[Sub-Sector],Table3[[#This Row],[Sub-Sector]],Table2[% Away From Current Week Low],"&gt;=0.05")/Table3[[#This Row],[Count]]</f>
        <v>0</v>
      </c>
      <c r="M120" s="1">
        <f>COUNTIFS(Table2[Sub-Sector],Table3[[#This Row],[Sub-Sector]],Table2[% Away From Current Week High],"&lt;=0.05")/Table3[[#This Row],[Count]]</f>
        <v>1</v>
      </c>
      <c r="N120" s="1">
        <f>COUNTIFS(Table2[Sub-Sector],Table3[[#This Row],[Sub-Sector]],Table2[% Away From Current Month Low],"&gt;=0.05")/Table3[[#This Row],[Count]]</f>
        <v>0</v>
      </c>
      <c r="O120" s="1">
        <f>COUNTIFS(Table2[Sub-Sector],Table3[[#This Row],[Sub-Sector]],Table2[% Away From Current Month High],"&lt;=0.05")/Table3[[#This Row],[Count]]</f>
        <v>0</v>
      </c>
      <c r="P120" s="1">
        <f>COUNTIFS(Table2[Sub-Sector],Table3[[#This Row],[Sub-Sector]],Table2[% Away From 52W High],"&lt;=10")/Table3[[#This Row],[Count]]</f>
        <v>0</v>
      </c>
      <c r="Q120" s="1">
        <f>COUNTIFS(Table2[Sub-Sector],Table3[[#This Row],[Sub-Sector]],Table2[% Away From 52W Low],"&gt;=10")/Table3[[#This Row],[Count]]</f>
        <v>0</v>
      </c>
      <c r="R120" s="1">
        <f>COUNTIFS(Table2[Sub-Sector],Table3[[#This Row],[Sub-Sector]],Table2[% Price above 20 EMA],"&gt;=0")/Table3[[#This Row],[Count]]</f>
        <v>0</v>
      </c>
      <c r="S120" s="1">
        <f>COUNTIFS(Table2[Sub-Sector],Table3[[#This Row],[Sub-Sector]],Table2[% Price above 50 EMA],"&gt;=0")/Table3[[#This Row],[Count]]</f>
        <v>0</v>
      </c>
      <c r="T120" s="1">
        <f>COUNTIFS(Table2[Sub-Sector],Table3[[#This Row],[Sub-Sector]],Table2[% Price above 200 EMA],"&gt;=0")/Table3[[#This Row],[Count]]</f>
        <v>0</v>
      </c>
      <c r="U120" s="1">
        <f>COUNTIFS(Table2[Sub-Sector],Table3[[#This Row],[Sub-Sector]],Table2[Rate of Change - Zone],"Positive")/Table3[[#This Row],[Count]]</f>
        <v>0</v>
      </c>
      <c r="V120" s="1">
        <f>COUNTIFS(Table2[Sub-Sector],Table3[[#This Row],[Sub-Sector]],Table2[Sharpe Ratio],"&gt;=0.10")/Table3[[#This Row],[Count]]</f>
        <v>0</v>
      </c>
      <c r="W1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20">
        <f>_xlfn.RANK.AVG(Table3[[#This Row],[Score]],Table3[Score],1)</f>
        <v>118.5</v>
      </c>
      <c r="Y1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20">
        <f>_xlfn.RANK.AVG(Table3[[#This Row],[Score 2 ]],Table3[[Score 2 ]],1)</f>
        <v>118.5</v>
      </c>
    </row>
    <row r="121" spans="1:26" x14ac:dyDescent="0.3">
      <c r="A121" t="s">
        <v>1586</v>
      </c>
      <c r="B121">
        <f>COUNTIFS(Table2[Sub-Sector],Table3[[#This Row],[Sub-Sector]])</f>
        <v>1</v>
      </c>
      <c r="C121" s="1">
        <f>COUNTIFS(Table2[Sub-Sector],Table3[[#This Row],[Sub-Sector]],Table2[Uptrend],"Uptrend")/Table3[[#This Row],[Count]]</f>
        <v>0</v>
      </c>
      <c r="D121" s="1">
        <f>COUNTIFS(Table2[Sub-Sector],Table3[[#This Row],[Sub-Sector]],Table2[1W Return vs Nifty],"&gt;=5")/Table3[[#This Row],[Count]]</f>
        <v>0</v>
      </c>
      <c r="E121" s="1">
        <f>COUNTIFS(Table2[Sub-Sector],Table3[[#This Row],[Sub-Sector]],Table2[1M Return vs Nifty],"&gt;=5")/Table3[[#This Row],[Count]]</f>
        <v>0</v>
      </c>
      <c r="F121" s="1">
        <f>COUNTIFS(Table2[Sub-Sector],Table3[[#This Row],[Sub-Sector]],Table2[6M Return vs Nifty],"&gt;=10")/Table3[[#This Row],[Count]]</f>
        <v>0</v>
      </c>
      <c r="G121" s="1">
        <f>COUNTIFS(Table2[Sub-Sector],Table3[[#This Row],[Sub-Sector]],Table2[1Y Return vs Nifty],"&gt;=10")/Table3[[#This Row],[Count]]</f>
        <v>0</v>
      </c>
      <c r="H121" s="1">
        <f>COUNTIFS(Table2[Sub-Sector],Table3[[#This Row],[Sub-Sector]],Table2[RSI Exponential â€“ 14D],"&gt;=50")/Table3[[#This Row],[Count]]</f>
        <v>0</v>
      </c>
      <c r="I121" s="1">
        <f>COUNTIFS(Table2[Sub-Sector],Table3[[#This Row],[Sub-Sector]],Table2[Relative Volume],"&gt;=1")/Table3[[#This Row],[Count]]</f>
        <v>0</v>
      </c>
      <c r="J121" s="1">
        <f>COUNTIFS(Table2[Sub-Sector],Table3[[#This Row],[Sub-Sector]],Table2[% Away From Day Low],"&gt;=0.05")/Table3[[#This Row],[Count]]</f>
        <v>0</v>
      </c>
      <c r="K121" s="1">
        <f>COUNTIFS(Table2[Sub-Sector],Table3[[#This Row],[Sub-Sector]],Table2[% Away From Day High],"&lt;=0.05")/Table3[[#This Row],[Count]]</f>
        <v>1</v>
      </c>
      <c r="L121" s="1">
        <f>COUNTIFS(Table2[Sub-Sector],Table3[[#This Row],[Sub-Sector]],Table2[% Away From Current Week Low],"&gt;=0.05")/Table3[[#This Row],[Count]]</f>
        <v>0</v>
      </c>
      <c r="M121" s="1">
        <f>COUNTIFS(Table2[Sub-Sector],Table3[[#This Row],[Sub-Sector]],Table2[% Away From Current Week High],"&lt;=0.05")/Table3[[#This Row],[Count]]</f>
        <v>1</v>
      </c>
      <c r="N121" s="1">
        <f>COUNTIFS(Table2[Sub-Sector],Table3[[#This Row],[Sub-Sector]],Table2[% Away From Current Month Low],"&gt;=0.05")/Table3[[#This Row],[Count]]</f>
        <v>0</v>
      </c>
      <c r="O121" s="1">
        <f>COUNTIFS(Table2[Sub-Sector],Table3[[#This Row],[Sub-Sector]],Table2[% Away From Current Month High],"&lt;=0.05")/Table3[[#This Row],[Count]]</f>
        <v>0</v>
      </c>
      <c r="P121" s="1">
        <f>COUNTIFS(Table2[Sub-Sector],Table3[[#This Row],[Sub-Sector]],Table2[% Away From 52W High],"&lt;=10")/Table3[[#This Row],[Count]]</f>
        <v>0</v>
      </c>
      <c r="Q121" s="1">
        <f>COUNTIFS(Table2[Sub-Sector],Table3[[#This Row],[Sub-Sector]],Table2[% Away From 52W Low],"&gt;=10")/Table3[[#This Row],[Count]]</f>
        <v>1</v>
      </c>
      <c r="R121" s="1">
        <f>COUNTIFS(Table2[Sub-Sector],Table3[[#This Row],[Sub-Sector]],Table2[% Price above 20 EMA],"&gt;=0")/Table3[[#This Row],[Count]]</f>
        <v>0</v>
      </c>
      <c r="S121" s="1">
        <f>COUNTIFS(Table2[Sub-Sector],Table3[[#This Row],[Sub-Sector]],Table2[% Price above 50 EMA],"&gt;=0")/Table3[[#This Row],[Count]]</f>
        <v>0</v>
      </c>
      <c r="T121" s="1">
        <f>COUNTIFS(Table2[Sub-Sector],Table3[[#This Row],[Sub-Sector]],Table2[% Price above 200 EMA],"&gt;=0")/Table3[[#This Row],[Count]]</f>
        <v>0</v>
      </c>
      <c r="U121" s="1">
        <f>COUNTIFS(Table2[Sub-Sector],Table3[[#This Row],[Sub-Sector]],Table2[Rate of Change - Zone],"Positive")/Table3[[#This Row],[Count]]</f>
        <v>0</v>
      </c>
      <c r="V121" s="1">
        <f>COUNTIFS(Table2[Sub-Sector],Table3[[#This Row],[Sub-Sector]],Table2[Sharpe Ratio],"&gt;=0.10")/Table3[[#This Row],[Count]]</f>
        <v>0</v>
      </c>
      <c r="W1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21">
        <f>_xlfn.RANK.AVG(Table3[[#This Row],[Score]],Table3[Score],1)</f>
        <v>118.5</v>
      </c>
      <c r="Y1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21">
        <f>_xlfn.RANK.AVG(Table3[[#This Row],[Score 2 ]],Table3[[Score 2 ]],1)</f>
        <v>118.5</v>
      </c>
    </row>
    <row r="122" spans="1:26" x14ac:dyDescent="0.3">
      <c r="A122" t="s">
        <v>453</v>
      </c>
      <c r="B122">
        <f>COUNTIFS(Table2[Sub-Sector],Table3[[#This Row],[Sub-Sector]])</f>
        <v>1</v>
      </c>
      <c r="C122" s="1">
        <f>COUNTIFS(Table2[Sub-Sector],Table3[[#This Row],[Sub-Sector]],Table2[Uptrend],"Uptrend")/Table3[[#This Row],[Count]]</f>
        <v>0</v>
      </c>
      <c r="D122" s="1">
        <f>COUNTIFS(Table2[Sub-Sector],Table3[[#This Row],[Sub-Sector]],Table2[1W Return vs Nifty],"&gt;=5")/Table3[[#This Row],[Count]]</f>
        <v>0</v>
      </c>
      <c r="E122" s="1">
        <f>COUNTIFS(Table2[Sub-Sector],Table3[[#This Row],[Sub-Sector]],Table2[1M Return vs Nifty],"&gt;=5")/Table3[[#This Row],[Count]]</f>
        <v>0</v>
      </c>
      <c r="F122" s="1">
        <f>COUNTIFS(Table2[Sub-Sector],Table3[[#This Row],[Sub-Sector]],Table2[6M Return vs Nifty],"&gt;=10")/Table3[[#This Row],[Count]]</f>
        <v>0</v>
      </c>
      <c r="G122" s="1">
        <f>COUNTIFS(Table2[Sub-Sector],Table3[[#This Row],[Sub-Sector]],Table2[1Y Return vs Nifty],"&gt;=10")/Table3[[#This Row],[Count]]</f>
        <v>0</v>
      </c>
      <c r="H122" s="1">
        <f>COUNTIFS(Table2[Sub-Sector],Table3[[#This Row],[Sub-Sector]],Table2[RSI Exponential â€“ 14D],"&gt;=50")/Table3[[#This Row],[Count]]</f>
        <v>0</v>
      </c>
      <c r="I122" s="1">
        <f>COUNTIFS(Table2[Sub-Sector],Table3[[#This Row],[Sub-Sector]],Table2[Relative Volume],"&gt;=1")/Table3[[#This Row],[Count]]</f>
        <v>0</v>
      </c>
      <c r="J122" s="1">
        <f>COUNTIFS(Table2[Sub-Sector],Table3[[#This Row],[Sub-Sector]],Table2[% Away From Day Low],"&gt;=0.05")/Table3[[#This Row],[Count]]</f>
        <v>0</v>
      </c>
      <c r="K122" s="1">
        <f>COUNTIFS(Table2[Sub-Sector],Table3[[#This Row],[Sub-Sector]],Table2[% Away From Day High],"&lt;=0.05")/Table3[[#This Row],[Count]]</f>
        <v>1</v>
      </c>
      <c r="L122" s="1">
        <f>COUNTIFS(Table2[Sub-Sector],Table3[[#This Row],[Sub-Sector]],Table2[% Away From Current Week Low],"&gt;=0.05")/Table3[[#This Row],[Count]]</f>
        <v>0</v>
      </c>
      <c r="M122" s="1">
        <f>COUNTIFS(Table2[Sub-Sector],Table3[[#This Row],[Sub-Sector]],Table2[% Away From Current Week High],"&lt;=0.05")/Table3[[#This Row],[Count]]</f>
        <v>1</v>
      </c>
      <c r="N122" s="1">
        <f>COUNTIFS(Table2[Sub-Sector],Table3[[#This Row],[Sub-Sector]],Table2[% Away From Current Month Low],"&gt;=0.05")/Table3[[#This Row],[Count]]</f>
        <v>0</v>
      </c>
      <c r="O122" s="1">
        <f>COUNTIFS(Table2[Sub-Sector],Table3[[#This Row],[Sub-Sector]],Table2[% Away From Current Month High],"&lt;=0.05")/Table3[[#This Row],[Count]]</f>
        <v>0</v>
      </c>
      <c r="P122" s="1">
        <f>COUNTIFS(Table2[Sub-Sector],Table3[[#This Row],[Sub-Sector]],Table2[% Away From 52W High],"&lt;=10")/Table3[[#This Row],[Count]]</f>
        <v>0</v>
      </c>
      <c r="Q122" s="1">
        <f>COUNTIFS(Table2[Sub-Sector],Table3[[#This Row],[Sub-Sector]],Table2[% Away From 52W Low],"&gt;=10")/Table3[[#This Row],[Count]]</f>
        <v>1</v>
      </c>
      <c r="R122" s="1">
        <f>COUNTIFS(Table2[Sub-Sector],Table3[[#This Row],[Sub-Sector]],Table2[% Price above 20 EMA],"&gt;=0")/Table3[[#This Row],[Count]]</f>
        <v>0</v>
      </c>
      <c r="S122" s="1">
        <f>COUNTIFS(Table2[Sub-Sector],Table3[[#This Row],[Sub-Sector]],Table2[% Price above 50 EMA],"&gt;=0")/Table3[[#This Row],[Count]]</f>
        <v>0</v>
      </c>
      <c r="T122" s="1">
        <f>COUNTIFS(Table2[Sub-Sector],Table3[[#This Row],[Sub-Sector]],Table2[% Price above 200 EMA],"&gt;=0")/Table3[[#This Row],[Count]]</f>
        <v>0</v>
      </c>
      <c r="U122" s="1">
        <f>COUNTIFS(Table2[Sub-Sector],Table3[[#This Row],[Sub-Sector]],Table2[Rate of Change - Zone],"Positive")/Table3[[#This Row],[Count]]</f>
        <v>0</v>
      </c>
      <c r="V122" s="1">
        <f>COUNTIFS(Table2[Sub-Sector],Table3[[#This Row],[Sub-Sector]],Table2[Sharpe Ratio],"&gt;=0.10")/Table3[[#This Row],[Count]]</f>
        <v>0</v>
      </c>
      <c r="W1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22">
        <f>_xlfn.RANK.AVG(Table3[[#This Row],[Score]],Table3[Score],1)</f>
        <v>118.5</v>
      </c>
      <c r="Y1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22">
        <f>_xlfn.RANK.AVG(Table3[[#This Row],[Score 2 ]],Table3[[Score 2 ]],1)</f>
        <v>118.5</v>
      </c>
    </row>
    <row r="123" spans="1:26" x14ac:dyDescent="0.3">
      <c r="A123" t="s">
        <v>364</v>
      </c>
      <c r="B123">
        <f>COUNTIFS(Table2[Sub-Sector],Table3[[#This Row],[Sub-Sector]])</f>
        <v>1</v>
      </c>
      <c r="C123" s="1">
        <f>COUNTIFS(Table2[Sub-Sector],Table3[[#This Row],[Sub-Sector]],Table2[Uptrend],"Uptrend")/Table3[[#This Row],[Count]]</f>
        <v>0</v>
      </c>
      <c r="D123" s="1">
        <f>COUNTIFS(Table2[Sub-Sector],Table3[[#This Row],[Sub-Sector]],Table2[1W Return vs Nifty],"&gt;=5")/Table3[[#This Row],[Count]]</f>
        <v>0</v>
      </c>
      <c r="E123" s="1">
        <f>COUNTIFS(Table2[Sub-Sector],Table3[[#This Row],[Sub-Sector]],Table2[1M Return vs Nifty],"&gt;=5")/Table3[[#This Row],[Count]]</f>
        <v>0</v>
      </c>
      <c r="F123" s="1">
        <f>COUNTIFS(Table2[Sub-Sector],Table3[[#This Row],[Sub-Sector]],Table2[6M Return vs Nifty],"&gt;=10")/Table3[[#This Row],[Count]]</f>
        <v>0</v>
      </c>
      <c r="G123" s="1">
        <f>COUNTIFS(Table2[Sub-Sector],Table3[[#This Row],[Sub-Sector]],Table2[1Y Return vs Nifty],"&gt;=10")/Table3[[#This Row],[Count]]</f>
        <v>0</v>
      </c>
      <c r="H123" s="1">
        <f>COUNTIFS(Table2[Sub-Sector],Table3[[#This Row],[Sub-Sector]],Table2[RSI Exponential â€“ 14D],"&gt;=50")/Table3[[#This Row],[Count]]</f>
        <v>0</v>
      </c>
      <c r="I123" s="1">
        <f>COUNTIFS(Table2[Sub-Sector],Table3[[#This Row],[Sub-Sector]],Table2[Relative Volume],"&gt;=1")/Table3[[#This Row],[Count]]</f>
        <v>0</v>
      </c>
      <c r="J123" s="1">
        <f>COUNTIFS(Table2[Sub-Sector],Table3[[#This Row],[Sub-Sector]],Table2[% Away From Day Low],"&gt;=0.05")/Table3[[#This Row],[Count]]</f>
        <v>0</v>
      </c>
      <c r="K123" s="1">
        <f>COUNTIFS(Table2[Sub-Sector],Table3[[#This Row],[Sub-Sector]],Table2[% Away From Day High],"&lt;=0.05")/Table3[[#This Row],[Count]]</f>
        <v>1</v>
      </c>
      <c r="L123" s="1">
        <f>COUNTIFS(Table2[Sub-Sector],Table3[[#This Row],[Sub-Sector]],Table2[% Away From Current Week Low],"&gt;=0.05")/Table3[[#This Row],[Count]]</f>
        <v>0</v>
      </c>
      <c r="M123" s="1">
        <f>COUNTIFS(Table2[Sub-Sector],Table3[[#This Row],[Sub-Sector]],Table2[% Away From Current Week High],"&lt;=0.05")/Table3[[#This Row],[Count]]</f>
        <v>1</v>
      </c>
      <c r="N123" s="1">
        <f>COUNTIFS(Table2[Sub-Sector],Table3[[#This Row],[Sub-Sector]],Table2[% Away From Current Month Low],"&gt;=0.05")/Table3[[#This Row],[Count]]</f>
        <v>0</v>
      </c>
      <c r="O123" s="1">
        <f>COUNTIFS(Table2[Sub-Sector],Table3[[#This Row],[Sub-Sector]],Table2[% Away From Current Month High],"&lt;=0.05")/Table3[[#This Row],[Count]]</f>
        <v>1</v>
      </c>
      <c r="P123" s="1">
        <f>COUNTIFS(Table2[Sub-Sector],Table3[[#This Row],[Sub-Sector]],Table2[% Away From 52W High],"&lt;=10")/Table3[[#This Row],[Count]]</f>
        <v>0</v>
      </c>
      <c r="Q123" s="1">
        <f>COUNTIFS(Table2[Sub-Sector],Table3[[#This Row],[Sub-Sector]],Table2[% Away From 52W Low],"&gt;=10")/Table3[[#This Row],[Count]]</f>
        <v>0</v>
      </c>
      <c r="R123" s="1">
        <f>COUNTIFS(Table2[Sub-Sector],Table3[[#This Row],[Sub-Sector]],Table2[% Price above 20 EMA],"&gt;=0")/Table3[[#This Row],[Count]]</f>
        <v>0</v>
      </c>
      <c r="S123" s="1">
        <f>COUNTIFS(Table2[Sub-Sector],Table3[[#This Row],[Sub-Sector]],Table2[% Price above 50 EMA],"&gt;=0")/Table3[[#This Row],[Count]]</f>
        <v>0</v>
      </c>
      <c r="T123" s="1">
        <f>COUNTIFS(Table2[Sub-Sector],Table3[[#This Row],[Sub-Sector]],Table2[% Price above 200 EMA],"&gt;=0")/Table3[[#This Row],[Count]]</f>
        <v>0</v>
      </c>
      <c r="U123" s="1">
        <f>COUNTIFS(Table2[Sub-Sector],Table3[[#This Row],[Sub-Sector]],Table2[Rate of Change - Zone],"Positive")/Table3[[#This Row],[Count]]</f>
        <v>0</v>
      </c>
      <c r="V123" s="1">
        <f>COUNTIFS(Table2[Sub-Sector],Table3[[#This Row],[Sub-Sector]],Table2[Sharpe Ratio],"&gt;=0.10")/Table3[[#This Row],[Count]]</f>
        <v>0</v>
      </c>
      <c r="W12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23">
        <f>_xlfn.RANK.AVG(Table3[[#This Row],[Score]],Table3[Score],1)</f>
        <v>118.5</v>
      </c>
      <c r="Y12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23">
        <f>_xlfn.RANK.AVG(Table3[[#This Row],[Score 2 ]],Table3[[Score 2 ]],1)</f>
        <v>118.5</v>
      </c>
    </row>
    <row r="124" spans="1:26" x14ac:dyDescent="0.3">
      <c r="A124" t="s">
        <v>2003</v>
      </c>
      <c r="B124">
        <f>COUNTIFS(Table2[Sub-Sector],Table3[[#This Row],[Sub-Sector]])</f>
        <v>3</v>
      </c>
      <c r="C124" s="1">
        <f>COUNTIFS(Table2[Sub-Sector],Table3[[#This Row],[Sub-Sector]],Table2[Uptrend],"Uptrend")/Table3[[#This Row],[Count]]</f>
        <v>0</v>
      </c>
      <c r="D124" s="1">
        <f>COUNTIFS(Table2[Sub-Sector],Table3[[#This Row],[Sub-Sector]],Table2[1W Return vs Nifty],"&gt;=5")/Table3[[#This Row],[Count]]</f>
        <v>0</v>
      </c>
      <c r="E124" s="1">
        <f>COUNTIFS(Table2[Sub-Sector],Table3[[#This Row],[Sub-Sector]],Table2[1M Return vs Nifty],"&gt;=5")/Table3[[#This Row],[Count]]</f>
        <v>0</v>
      </c>
      <c r="F124" s="1">
        <f>COUNTIFS(Table2[Sub-Sector],Table3[[#This Row],[Sub-Sector]],Table2[6M Return vs Nifty],"&gt;=10")/Table3[[#This Row],[Count]]</f>
        <v>0</v>
      </c>
      <c r="G124" s="1">
        <f>COUNTIFS(Table2[Sub-Sector],Table3[[#This Row],[Sub-Sector]],Table2[1Y Return vs Nifty],"&gt;=10")/Table3[[#This Row],[Count]]</f>
        <v>0</v>
      </c>
      <c r="H124" s="1">
        <f>COUNTIFS(Table2[Sub-Sector],Table3[[#This Row],[Sub-Sector]],Table2[RSI Exponential â€“ 14D],"&gt;=50")/Table3[[#This Row],[Count]]</f>
        <v>0</v>
      </c>
      <c r="I124" s="1">
        <f>COUNTIFS(Table2[Sub-Sector],Table3[[#This Row],[Sub-Sector]],Table2[Relative Volume],"&gt;=1")/Table3[[#This Row],[Count]]</f>
        <v>0</v>
      </c>
      <c r="J124" s="1">
        <f>COUNTIFS(Table2[Sub-Sector],Table3[[#This Row],[Sub-Sector]],Table2[% Away From Day Low],"&gt;=0.05")/Table3[[#This Row],[Count]]</f>
        <v>0</v>
      </c>
      <c r="K124" s="1">
        <f>COUNTIFS(Table2[Sub-Sector],Table3[[#This Row],[Sub-Sector]],Table2[% Away From Day High],"&lt;=0.05")/Table3[[#This Row],[Count]]</f>
        <v>1</v>
      </c>
      <c r="L124" s="1">
        <f>COUNTIFS(Table2[Sub-Sector],Table3[[#This Row],[Sub-Sector]],Table2[% Away From Current Week Low],"&gt;=0.05")/Table3[[#This Row],[Count]]</f>
        <v>0</v>
      </c>
      <c r="M124" s="1">
        <f>COUNTIFS(Table2[Sub-Sector],Table3[[#This Row],[Sub-Sector]],Table2[% Away From Current Week High],"&lt;=0.05")/Table3[[#This Row],[Count]]</f>
        <v>0.66666666666666663</v>
      </c>
      <c r="N124" s="1">
        <f>COUNTIFS(Table2[Sub-Sector],Table3[[#This Row],[Sub-Sector]],Table2[% Away From Current Month Low],"&gt;=0.05")/Table3[[#This Row],[Count]]</f>
        <v>0</v>
      </c>
      <c r="O124" s="1">
        <f>COUNTIFS(Table2[Sub-Sector],Table3[[#This Row],[Sub-Sector]],Table2[% Away From Current Month High],"&lt;=0.05")/Table3[[#This Row],[Count]]</f>
        <v>0</v>
      </c>
      <c r="P124" s="1">
        <f>COUNTIFS(Table2[Sub-Sector],Table3[[#This Row],[Sub-Sector]],Table2[% Away From 52W High],"&lt;=10")/Table3[[#This Row],[Count]]</f>
        <v>0</v>
      </c>
      <c r="Q124" s="1">
        <f>COUNTIFS(Table2[Sub-Sector],Table3[[#This Row],[Sub-Sector]],Table2[% Away From 52W Low],"&gt;=10")/Table3[[#This Row],[Count]]</f>
        <v>0</v>
      </c>
      <c r="R124" s="1">
        <f>COUNTIFS(Table2[Sub-Sector],Table3[[#This Row],[Sub-Sector]],Table2[% Price above 20 EMA],"&gt;=0")/Table3[[#This Row],[Count]]</f>
        <v>0</v>
      </c>
      <c r="S124" s="1">
        <f>COUNTIFS(Table2[Sub-Sector],Table3[[#This Row],[Sub-Sector]],Table2[% Price above 50 EMA],"&gt;=0")/Table3[[#This Row],[Count]]</f>
        <v>0</v>
      </c>
      <c r="T124" s="1">
        <f>COUNTIFS(Table2[Sub-Sector],Table3[[#This Row],[Sub-Sector]],Table2[% Price above 200 EMA],"&gt;=0")/Table3[[#This Row],[Count]]</f>
        <v>0</v>
      </c>
      <c r="U124" s="1">
        <f>COUNTIFS(Table2[Sub-Sector],Table3[[#This Row],[Sub-Sector]],Table2[Rate of Change - Zone],"Positive")/Table3[[#This Row],[Count]]</f>
        <v>0</v>
      </c>
      <c r="V124" s="1">
        <f>COUNTIFS(Table2[Sub-Sector],Table3[[#This Row],[Sub-Sector]],Table2[Sharpe Ratio],"&gt;=0.10")/Table3[[#This Row],[Count]]</f>
        <v>0</v>
      </c>
      <c r="W12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24">
        <f>_xlfn.RANK.AVG(Table3[[#This Row],[Score]],Table3[Score],1)</f>
        <v>118.5</v>
      </c>
      <c r="Y12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24">
        <f>_xlfn.RANK.AVG(Table3[[#This Row],[Score 2 ]],Table3[[Score 2 ]],1)</f>
        <v>118.5</v>
      </c>
    </row>
    <row r="125" spans="1:26" x14ac:dyDescent="0.3">
      <c r="A125" t="s">
        <v>2041</v>
      </c>
      <c r="B125">
        <f>COUNTIFS(Table2[Sub-Sector],Table3[[#This Row],[Sub-Sector]])</f>
        <v>1</v>
      </c>
      <c r="C125" s="1">
        <f>COUNTIFS(Table2[Sub-Sector],Table3[[#This Row],[Sub-Sector]],Table2[Uptrend],"Uptrend")/Table3[[#This Row],[Count]]</f>
        <v>0</v>
      </c>
      <c r="D125" s="1">
        <f>COUNTIFS(Table2[Sub-Sector],Table3[[#This Row],[Sub-Sector]],Table2[1W Return vs Nifty],"&gt;=5")/Table3[[#This Row],[Count]]</f>
        <v>0</v>
      </c>
      <c r="E125" s="1">
        <f>COUNTIFS(Table2[Sub-Sector],Table3[[#This Row],[Sub-Sector]],Table2[1M Return vs Nifty],"&gt;=5")/Table3[[#This Row],[Count]]</f>
        <v>0</v>
      </c>
      <c r="F125" s="1">
        <f>COUNTIFS(Table2[Sub-Sector],Table3[[#This Row],[Sub-Sector]],Table2[6M Return vs Nifty],"&gt;=10")/Table3[[#This Row],[Count]]</f>
        <v>0</v>
      </c>
      <c r="G125" s="1">
        <f>COUNTIFS(Table2[Sub-Sector],Table3[[#This Row],[Sub-Sector]],Table2[1Y Return vs Nifty],"&gt;=10")/Table3[[#This Row],[Count]]</f>
        <v>0</v>
      </c>
      <c r="H125" s="1">
        <f>COUNTIFS(Table2[Sub-Sector],Table3[[#This Row],[Sub-Sector]],Table2[RSI Exponential â€“ 14D],"&gt;=50")/Table3[[#This Row],[Count]]</f>
        <v>0</v>
      </c>
      <c r="I125" s="1">
        <f>COUNTIFS(Table2[Sub-Sector],Table3[[#This Row],[Sub-Sector]],Table2[Relative Volume],"&gt;=1")/Table3[[#This Row],[Count]]</f>
        <v>0</v>
      </c>
      <c r="J125" s="1">
        <f>COUNTIFS(Table2[Sub-Sector],Table3[[#This Row],[Sub-Sector]],Table2[% Away From Day Low],"&gt;=0.05")/Table3[[#This Row],[Count]]</f>
        <v>0</v>
      </c>
      <c r="K125" s="1">
        <f>COUNTIFS(Table2[Sub-Sector],Table3[[#This Row],[Sub-Sector]],Table2[% Away From Day High],"&lt;=0.05")/Table3[[#This Row],[Count]]</f>
        <v>1</v>
      </c>
      <c r="L125" s="1">
        <f>COUNTIFS(Table2[Sub-Sector],Table3[[#This Row],[Sub-Sector]],Table2[% Away From Current Week Low],"&gt;=0.05")/Table3[[#This Row],[Count]]</f>
        <v>0</v>
      </c>
      <c r="M125" s="1">
        <f>COUNTIFS(Table2[Sub-Sector],Table3[[#This Row],[Sub-Sector]],Table2[% Away From Current Week High],"&lt;=0.05")/Table3[[#This Row],[Count]]</f>
        <v>1</v>
      </c>
      <c r="N125" s="1">
        <f>COUNTIFS(Table2[Sub-Sector],Table3[[#This Row],[Sub-Sector]],Table2[% Away From Current Month Low],"&gt;=0.05")/Table3[[#This Row],[Count]]</f>
        <v>0</v>
      </c>
      <c r="O125" s="1">
        <f>COUNTIFS(Table2[Sub-Sector],Table3[[#This Row],[Sub-Sector]],Table2[% Away From Current Month High],"&lt;=0.05")/Table3[[#This Row],[Count]]</f>
        <v>0</v>
      </c>
      <c r="P125" s="1">
        <f>COUNTIFS(Table2[Sub-Sector],Table3[[#This Row],[Sub-Sector]],Table2[% Away From 52W High],"&lt;=10")/Table3[[#This Row],[Count]]</f>
        <v>0</v>
      </c>
      <c r="Q125" s="1">
        <f>COUNTIFS(Table2[Sub-Sector],Table3[[#This Row],[Sub-Sector]],Table2[% Away From 52W Low],"&gt;=10")/Table3[[#This Row],[Count]]</f>
        <v>0</v>
      </c>
      <c r="R125" s="1">
        <f>COUNTIFS(Table2[Sub-Sector],Table3[[#This Row],[Sub-Sector]],Table2[% Price above 20 EMA],"&gt;=0")/Table3[[#This Row],[Count]]</f>
        <v>0</v>
      </c>
      <c r="S125" s="1">
        <f>COUNTIFS(Table2[Sub-Sector],Table3[[#This Row],[Sub-Sector]],Table2[% Price above 50 EMA],"&gt;=0")/Table3[[#This Row],[Count]]</f>
        <v>0</v>
      </c>
      <c r="T125" s="1">
        <f>COUNTIFS(Table2[Sub-Sector],Table3[[#This Row],[Sub-Sector]],Table2[% Price above 200 EMA],"&gt;=0")/Table3[[#This Row],[Count]]</f>
        <v>0</v>
      </c>
      <c r="U125" s="1">
        <f>COUNTIFS(Table2[Sub-Sector],Table3[[#This Row],[Sub-Sector]],Table2[Rate of Change - Zone],"Positive")/Table3[[#This Row],[Count]]</f>
        <v>0</v>
      </c>
      <c r="V125" s="1">
        <f>COUNTIFS(Table2[Sub-Sector],Table3[[#This Row],[Sub-Sector]],Table2[Sharpe Ratio],"&gt;=0.10")/Table3[[#This Row],[Count]]</f>
        <v>0</v>
      </c>
      <c r="W12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25">
        <f>_xlfn.RANK.AVG(Table3[[#This Row],[Score]],Table3[Score],1)</f>
        <v>118.5</v>
      </c>
      <c r="Y12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25">
        <f>_xlfn.RANK.AVG(Table3[[#This Row],[Score 2 ]],Table3[[Score 2 ]],1)</f>
        <v>118.5</v>
      </c>
    </row>
    <row r="126" spans="1:26" x14ac:dyDescent="0.3">
      <c r="A126" t="s">
        <v>1297</v>
      </c>
      <c r="B126">
        <f>COUNTIFS(Table2[Sub-Sector],Table3[[#This Row],[Sub-Sector]])</f>
        <v>2</v>
      </c>
      <c r="C126" s="1">
        <f>COUNTIFS(Table2[Sub-Sector],Table3[[#This Row],[Sub-Sector]],Table2[Uptrend],"Uptrend")/Table3[[#This Row],[Count]]</f>
        <v>0</v>
      </c>
      <c r="D126" s="1">
        <f>COUNTIFS(Table2[Sub-Sector],Table3[[#This Row],[Sub-Sector]],Table2[1W Return vs Nifty],"&gt;=5")/Table3[[#This Row],[Count]]</f>
        <v>0</v>
      </c>
      <c r="E126" s="1">
        <f>COUNTIFS(Table2[Sub-Sector],Table3[[#This Row],[Sub-Sector]],Table2[1M Return vs Nifty],"&gt;=5")/Table3[[#This Row],[Count]]</f>
        <v>0</v>
      </c>
      <c r="F126" s="1">
        <f>COUNTIFS(Table2[Sub-Sector],Table3[[#This Row],[Sub-Sector]],Table2[6M Return vs Nifty],"&gt;=10")/Table3[[#This Row],[Count]]</f>
        <v>0</v>
      </c>
      <c r="G126" s="1">
        <f>COUNTIFS(Table2[Sub-Sector],Table3[[#This Row],[Sub-Sector]],Table2[1Y Return vs Nifty],"&gt;=10")/Table3[[#This Row],[Count]]</f>
        <v>0</v>
      </c>
      <c r="H126" s="1">
        <f>COUNTIFS(Table2[Sub-Sector],Table3[[#This Row],[Sub-Sector]],Table2[RSI Exponential â€“ 14D],"&gt;=50")/Table3[[#This Row],[Count]]</f>
        <v>0</v>
      </c>
      <c r="I126" s="1">
        <f>COUNTIFS(Table2[Sub-Sector],Table3[[#This Row],[Sub-Sector]],Table2[Relative Volume],"&gt;=1")/Table3[[#This Row],[Count]]</f>
        <v>0</v>
      </c>
      <c r="J126" s="1">
        <f>COUNTIFS(Table2[Sub-Sector],Table3[[#This Row],[Sub-Sector]],Table2[% Away From Day Low],"&gt;=0.05")/Table3[[#This Row],[Count]]</f>
        <v>0.5</v>
      </c>
      <c r="K126" s="1">
        <f>COUNTIFS(Table2[Sub-Sector],Table3[[#This Row],[Sub-Sector]],Table2[% Away From Day High],"&lt;=0.05")/Table3[[#This Row],[Count]]</f>
        <v>1</v>
      </c>
      <c r="L126" s="1">
        <f>COUNTIFS(Table2[Sub-Sector],Table3[[#This Row],[Sub-Sector]],Table2[% Away From Current Week Low],"&gt;=0.05")/Table3[[#This Row],[Count]]</f>
        <v>0.5</v>
      </c>
      <c r="M126" s="1">
        <f>COUNTIFS(Table2[Sub-Sector],Table3[[#This Row],[Sub-Sector]],Table2[% Away From Current Week High],"&lt;=0.05")/Table3[[#This Row],[Count]]</f>
        <v>1</v>
      </c>
      <c r="N126" s="1">
        <f>COUNTIFS(Table2[Sub-Sector],Table3[[#This Row],[Sub-Sector]],Table2[% Away From Current Month Low],"&gt;=0.05")/Table3[[#This Row],[Count]]</f>
        <v>0.5</v>
      </c>
      <c r="O126" s="1">
        <f>COUNTIFS(Table2[Sub-Sector],Table3[[#This Row],[Sub-Sector]],Table2[% Away From Current Month High],"&lt;=0.05")/Table3[[#This Row],[Count]]</f>
        <v>0</v>
      </c>
      <c r="P126" s="1">
        <f>COUNTIFS(Table2[Sub-Sector],Table3[[#This Row],[Sub-Sector]],Table2[% Away From 52W High],"&lt;=10")/Table3[[#This Row],[Count]]</f>
        <v>0</v>
      </c>
      <c r="Q126" s="1">
        <f>COUNTIFS(Table2[Sub-Sector],Table3[[#This Row],[Sub-Sector]],Table2[% Away From 52W Low],"&gt;=10")/Table3[[#This Row],[Count]]</f>
        <v>0</v>
      </c>
      <c r="R126" s="1">
        <f>COUNTIFS(Table2[Sub-Sector],Table3[[#This Row],[Sub-Sector]],Table2[% Price above 20 EMA],"&gt;=0")/Table3[[#This Row],[Count]]</f>
        <v>0</v>
      </c>
      <c r="S126" s="1">
        <f>COUNTIFS(Table2[Sub-Sector],Table3[[#This Row],[Sub-Sector]],Table2[% Price above 50 EMA],"&gt;=0")/Table3[[#This Row],[Count]]</f>
        <v>0</v>
      </c>
      <c r="T126" s="1">
        <f>COUNTIFS(Table2[Sub-Sector],Table3[[#This Row],[Sub-Sector]],Table2[% Price above 200 EMA],"&gt;=0")/Table3[[#This Row],[Count]]</f>
        <v>0</v>
      </c>
      <c r="U126" s="1">
        <f>COUNTIFS(Table2[Sub-Sector],Table3[[#This Row],[Sub-Sector]],Table2[Rate of Change - Zone],"Positive")/Table3[[#This Row],[Count]]</f>
        <v>0</v>
      </c>
      <c r="V126" s="1">
        <f>COUNTIFS(Table2[Sub-Sector],Table3[[#This Row],[Sub-Sector]],Table2[Sharpe Ratio],"&gt;=0.10")/Table3[[#This Row],[Count]]</f>
        <v>0</v>
      </c>
      <c r="W12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661</v>
      </c>
      <c r="X126">
        <f>_xlfn.RANK.AVG(Table3[[#This Row],[Score]],Table3[Score],1)</f>
        <v>118.5</v>
      </c>
      <c r="Y12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409.5</v>
      </c>
      <c r="Z126">
        <f>_xlfn.RANK.AVG(Table3[[#This Row],[Score 2 ]],Table3[[Score 2 ]],1)</f>
        <v>118.5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B6FD-8163-4F2E-A472-6C5F02528BAA}">
  <dimension ref="A1:AV738"/>
  <sheetViews>
    <sheetView tabSelected="1" topLeftCell="AJ1" workbookViewId="0">
      <selection activeCell="AK1" sqref="AK1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31.88671875" bestFit="1" customWidth="1"/>
    <col min="4" max="4" width="37.109375" bestFit="1" customWidth="1"/>
    <col min="5" max="5" width="13" bestFit="1" customWidth="1"/>
    <col min="6" max="6" width="12.6640625" bestFit="1" customWidth="1"/>
    <col min="7" max="7" width="18.5546875" bestFit="1" customWidth="1"/>
    <col min="8" max="8" width="25.6640625" bestFit="1" customWidth="1"/>
    <col min="9" max="9" width="19.44140625" bestFit="1" customWidth="1"/>
    <col min="10" max="10" width="26.33203125" bestFit="1" customWidth="1"/>
    <col min="11" max="11" width="19.44140625" bestFit="1" customWidth="1"/>
    <col min="12" max="12" width="26.33203125" bestFit="1" customWidth="1"/>
    <col min="13" max="13" width="19.5546875" bestFit="1" customWidth="1"/>
    <col min="14" max="14" width="26.5546875" bestFit="1" customWidth="1"/>
    <col min="15" max="15" width="10.88671875" bestFit="1" customWidth="1"/>
    <col min="16" max="17" width="12" bestFit="1" customWidth="1"/>
    <col min="18" max="18" width="23.88671875" bestFit="1" customWidth="1"/>
    <col min="19" max="20" width="22.21875" bestFit="1" customWidth="1"/>
    <col min="21" max="21" width="23.33203125" bestFit="1" customWidth="1"/>
    <col min="22" max="22" width="17.6640625" bestFit="1" customWidth="1"/>
    <col min="23" max="23" width="10.33203125" bestFit="1" customWidth="1"/>
    <col min="24" max="24" width="10.6640625" bestFit="1" customWidth="1"/>
    <col min="25" max="25" width="19.44140625" bestFit="1" customWidth="1"/>
    <col min="26" max="26" width="19.88671875" bestFit="1" customWidth="1"/>
    <col min="27" max="27" width="20.109375" bestFit="1" customWidth="1"/>
    <col min="28" max="28" width="20.5546875" bestFit="1" customWidth="1"/>
    <col min="29" max="29" width="22.44140625" bestFit="1" customWidth="1"/>
    <col min="30" max="30" width="23" bestFit="1" customWidth="1"/>
    <col min="31" max="31" width="31.77734375" bestFit="1" customWidth="1"/>
    <col min="32" max="32" width="32.21875" bestFit="1" customWidth="1"/>
    <col min="33" max="33" width="32.44140625" bestFit="1" customWidth="1"/>
    <col min="34" max="34" width="32.88671875" bestFit="1" customWidth="1"/>
    <col min="35" max="35" width="23.77734375" bestFit="1" customWidth="1"/>
    <col min="36" max="36" width="23.33203125" bestFit="1" customWidth="1"/>
    <col min="37" max="37" width="19.33203125" bestFit="1" customWidth="1"/>
    <col min="38" max="38" width="29.6640625" bestFit="1" customWidth="1"/>
    <col min="39" max="39" width="35.77734375" bestFit="1" customWidth="1"/>
    <col min="40" max="40" width="16.21875" bestFit="1" customWidth="1"/>
    <col min="41" max="41" width="22.21875" bestFit="1" customWidth="1"/>
    <col min="42" max="42" width="14" bestFit="1" customWidth="1"/>
    <col min="43" max="43" width="21.109375" bestFit="1" customWidth="1"/>
    <col min="44" max="44" width="12.6640625" bestFit="1" customWidth="1"/>
    <col min="45" max="45" width="9.88671875" bestFit="1" customWidth="1"/>
    <col min="46" max="46" width="10.6640625" bestFit="1" customWidth="1"/>
    <col min="47" max="47" width="13.77734375" bestFit="1" customWidth="1"/>
    <col min="48" max="48" width="12" bestFit="1" customWidth="1"/>
  </cols>
  <sheetData>
    <row r="1" spans="1:48" x14ac:dyDescent="0.3">
      <c r="A1" t="s">
        <v>0</v>
      </c>
      <c r="B1" t="s">
        <v>1</v>
      </c>
      <c r="C1" t="s">
        <v>3105</v>
      </c>
      <c r="D1" t="s">
        <v>2</v>
      </c>
      <c r="E1" t="s">
        <v>3</v>
      </c>
      <c r="F1" t="s">
        <v>4</v>
      </c>
      <c r="G1" t="s">
        <v>5</v>
      </c>
      <c r="H1" t="s">
        <v>3128</v>
      </c>
      <c r="I1" t="s">
        <v>6</v>
      </c>
      <c r="J1" t="s">
        <v>3129</v>
      </c>
      <c r="K1" t="s">
        <v>7</v>
      </c>
      <c r="L1" t="s">
        <v>3130</v>
      </c>
      <c r="M1" t="s">
        <v>8</v>
      </c>
      <c r="N1" t="s">
        <v>3131</v>
      </c>
      <c r="O1" t="s">
        <v>3132</v>
      </c>
      <c r="P1" t="s">
        <v>9</v>
      </c>
      <c r="Q1" t="s">
        <v>10</v>
      </c>
      <c r="R1" t="s">
        <v>11</v>
      </c>
      <c r="S1" s="1" t="s">
        <v>3133</v>
      </c>
      <c r="T1" s="1" t="s">
        <v>3134</v>
      </c>
      <c r="U1" s="1" t="s">
        <v>3135</v>
      </c>
      <c r="V1" t="s">
        <v>12</v>
      </c>
      <c r="W1" t="s">
        <v>3136</v>
      </c>
      <c r="X1" t="s">
        <v>3137</v>
      </c>
      <c r="Y1" t="s">
        <v>3138</v>
      </c>
      <c r="Z1" t="s">
        <v>3139</v>
      </c>
      <c r="AA1" t="s">
        <v>3140</v>
      </c>
      <c r="AB1" t="s">
        <v>3141</v>
      </c>
      <c r="AC1" s="1" t="s">
        <v>3142</v>
      </c>
      <c r="AD1" s="1" t="s">
        <v>3143</v>
      </c>
      <c r="AE1" s="1" t="s">
        <v>3144</v>
      </c>
      <c r="AF1" s="1" t="s">
        <v>3145</v>
      </c>
      <c r="AG1" s="1" t="s">
        <v>3146</v>
      </c>
      <c r="AH1" s="1" t="s">
        <v>3147</v>
      </c>
      <c r="AI1" t="s">
        <v>13</v>
      </c>
      <c r="AJ1" t="s">
        <v>14</v>
      </c>
      <c r="AK1" t="s">
        <v>3148</v>
      </c>
      <c r="AL1" t="s">
        <v>3149</v>
      </c>
      <c r="AM1" t="s">
        <v>3150</v>
      </c>
      <c r="AN1" t="s">
        <v>3151</v>
      </c>
      <c r="AO1" t="s">
        <v>3152</v>
      </c>
      <c r="AP1" t="s">
        <v>15</v>
      </c>
      <c r="AQ1" s="2" t="s">
        <v>3156</v>
      </c>
      <c r="AR1" s="2" t="s">
        <v>3157</v>
      </c>
      <c r="AS1" s="2" t="s">
        <v>3158</v>
      </c>
      <c r="AT1" s="2" t="s">
        <v>3159</v>
      </c>
      <c r="AU1" s="2" t="s">
        <v>3160</v>
      </c>
      <c r="AV1" s="2" t="s">
        <v>3161</v>
      </c>
    </row>
    <row r="2" spans="1:48" x14ac:dyDescent="0.3">
      <c r="A2" t="s">
        <v>836</v>
      </c>
      <c r="B2" t="s">
        <v>837</v>
      </c>
      <c r="C2" t="s">
        <v>3117</v>
      </c>
      <c r="D2" t="s">
        <v>132</v>
      </c>
      <c r="E2">
        <v>17650.28862666</v>
      </c>
      <c r="F2">
        <v>675.9</v>
      </c>
      <c r="G2">
        <v>148.256056907377</v>
      </c>
      <c r="H2">
        <f>(Table2[[#This Row],[1Y Return vs Nifty]]-AVERAGE(Table2[1Y Return vs Nifty]))/_xlfn.STDEV.P(Table2[1Y Return vs Nifty])</f>
        <v>2.7651353150528473</v>
      </c>
      <c r="I2">
        <v>6.3650288154282002</v>
      </c>
      <c r="J2">
        <f>(Table2[[#This Row],[1M Return vs Nifty]]-AVERAGE(Table2[1M Return vs Nifty]))/_xlfn.STDEV.P(Table2[1M Return vs Nifty])</f>
        <v>1.0311145691141397</v>
      </c>
      <c r="K2">
        <v>183.639525738255</v>
      </c>
      <c r="L2">
        <f>(Table2[[#This Row],[6M Return vs Nifty]]-AVERAGE(Table2[6M Return vs Nifty]))/_xlfn.STDEV.P(Table2[6M Return vs Nifty])</f>
        <v>6.2612009298418707</v>
      </c>
      <c r="M2">
        <v>-0.18787825448262299</v>
      </c>
      <c r="N2">
        <f>(Table2[[#This Row],[1W Return vs Nifty]]-AVERAGE(Table2[1W Return vs Nifty]))/_xlfn.STDEV.P(Table2[1W Return vs Nifty])</f>
        <v>0.54003068665942833</v>
      </c>
      <c r="O2">
        <v>633.42999999999995</v>
      </c>
      <c r="P2">
        <v>601.52178007934901</v>
      </c>
      <c r="Q2">
        <v>430.07119593746899</v>
      </c>
      <c r="R2">
        <v>64.784356907624399</v>
      </c>
      <c r="S2" s="1">
        <f>(Table2[[#This Row],[Close Price]]-Table2[[#This Row],[20D EMA]])/Table2[[#This Row],[20D EMA]]</f>
        <v>6.7047661146456647E-2</v>
      </c>
      <c r="T2" s="1">
        <f>(Table2[[#This Row],[Close Price]]-Table2[[#This Row],[50D EMA]])/Table2[[#This Row],[50D EMA]]</f>
        <v>0.12365008613792745</v>
      </c>
      <c r="U2" s="1">
        <f>(Table2[[#This Row],[Close Price]]-Table2[[#This Row],[200D EMA]])/Table2[[#This Row],[200D EMA]]</f>
        <v>0.57160025220166977</v>
      </c>
      <c r="V2">
        <v>1.15608599052566</v>
      </c>
      <c r="W2">
        <v>652</v>
      </c>
      <c r="X2">
        <v>719</v>
      </c>
      <c r="Y2">
        <v>610.9</v>
      </c>
      <c r="Z2">
        <v>719</v>
      </c>
      <c r="AA2">
        <v>609.5</v>
      </c>
      <c r="AB2">
        <v>719</v>
      </c>
      <c r="AC2" s="1">
        <f>(Table2[[#This Row],[Close Price]]/Table2[[#This Row],[Day Low]])-1</f>
        <v>3.6656441717791477E-2</v>
      </c>
      <c r="AD2" s="1">
        <f>(Table2[[#This Row],[Day High]]/Table2[[#This Row],[Close Price]])-1</f>
        <v>6.3766829412635007E-2</v>
      </c>
      <c r="AE2" s="1">
        <f>(Table2[[#This Row],[Close Price]]/Table2[[#This Row],[Current Week Low]])-1</f>
        <v>0.10640039286298908</v>
      </c>
      <c r="AF2" s="1">
        <f>(Table2[[#This Row],[Current Week High]]/Table2[[#This Row],[Close Price]])-1</f>
        <v>6.3766829412635007E-2</v>
      </c>
      <c r="AG2" s="1">
        <f>(Table2[[#This Row],[Close Price]]/Table2[[#This Row],[Current Month Low]])-1</f>
        <v>0.10894175553732555</v>
      </c>
      <c r="AH2" s="1">
        <f>(Table2[[#This Row],[Current Month High]]/Table2[[#This Row],[Close Price]])-1</f>
        <v>6.3766829412635007E-2</v>
      </c>
      <c r="AI2">
        <v>6.3766829412634998</v>
      </c>
      <c r="AJ2">
        <v>360.72049350737802</v>
      </c>
      <c r="AK2" t="str">
        <f>IF(AND(Table2[[#This Row],[20D EMA]]&gt;Table2[[#This Row],[50D EMA]],Table2[[#This Row],[50D EMA]]&gt;Table2[[#This Row],[200D EMA]]),"Uptrend","Downtrend/NoTrend")</f>
        <v>Uptrend</v>
      </c>
      <c r="AL2">
        <v>0.49</v>
      </c>
      <c r="AM2" t="s">
        <v>3154</v>
      </c>
      <c r="AN2">
        <v>6.11</v>
      </c>
      <c r="AO2" t="s">
        <v>3154</v>
      </c>
      <c r="AP2">
        <v>0.26073839144807998</v>
      </c>
      <c r="AQ2">
        <f>(Table2[[#This Row],[Sharpe Ratio]]-AVERAGE(Table2[Sharpe Ratio]))/_xlfn.STDEV.P(Table2[Sharpe Ratio])</f>
        <v>2.3767866402452804</v>
      </c>
      <c r="AR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12.974268140913566</v>
      </c>
      <c r="AS2">
        <f>_xlfn.RANK.AVG(Table2[[#This Row],[1Y Return vs Nifty Z-Score]],Table2[1Y Return vs Nifty Z-Score])</f>
        <v>15</v>
      </c>
      <c r="AT2">
        <f>_xlfn.RANK.AVG(Table2[[#This Row],[6M Return vs Nifty Z-Score]],Table2[6M Return vs Nifty Z-Score])</f>
        <v>1</v>
      </c>
      <c r="AU2">
        <f>_xlfn.RANK.AVG(Table2[[#This Row],[Sharpe Ratio Z-Score]],Table2[Sharpe Ratio Z-Score])</f>
        <v>5</v>
      </c>
      <c r="AV2">
        <f>(Table2[[#This Row],[Rank 1Y]]+Table2[[#This Row],[Rank 6M]]+Table2[[#This Row],[Rank Sharpe]])/3</f>
        <v>7</v>
      </c>
    </row>
    <row r="3" spans="1:48" x14ac:dyDescent="0.3">
      <c r="A3" t="s">
        <v>790</v>
      </c>
      <c r="B3" t="s">
        <v>791</v>
      </c>
      <c r="C3" t="s">
        <v>3112</v>
      </c>
      <c r="D3" t="s">
        <v>51</v>
      </c>
      <c r="E3">
        <v>19102.485881544999</v>
      </c>
      <c r="F3">
        <v>14965.1</v>
      </c>
      <c r="G3">
        <v>158.37789424104</v>
      </c>
      <c r="H3">
        <f>(Table2[[#This Row],[1Y Return vs Nifty]]-AVERAGE(Table2[1Y Return vs Nifty]))/_xlfn.STDEV.P(Table2[1Y Return vs Nifty])</f>
        <v>2.9741613618273566</v>
      </c>
      <c r="I3">
        <v>11.777190967216701</v>
      </c>
      <c r="J3">
        <f>(Table2[[#This Row],[1M Return vs Nifty]]-AVERAGE(Table2[1M Return vs Nifty]))/_xlfn.STDEV.P(Table2[1M Return vs Nifty])</f>
        <v>1.6238298974714005</v>
      </c>
      <c r="K3">
        <v>136.95005841275099</v>
      </c>
      <c r="L3">
        <f>(Table2[[#This Row],[6M Return vs Nifty]]-AVERAGE(Table2[6M Return vs Nifty]))/_xlfn.STDEV.P(Table2[6M Return vs Nifty])</f>
        <v>4.6476336120727311</v>
      </c>
      <c r="M3">
        <v>7.1583658524685303</v>
      </c>
      <c r="N3">
        <f>(Table2[[#This Row],[1W Return vs Nifty]]-AVERAGE(Table2[1W Return vs Nifty]))/_xlfn.STDEV.P(Table2[1W Return vs Nifty])</f>
        <v>2.0504134201699533</v>
      </c>
      <c r="O3">
        <v>14434.9</v>
      </c>
      <c r="P3">
        <v>13462.4066651822</v>
      </c>
      <c r="Q3">
        <v>9867.2221917254992</v>
      </c>
      <c r="R3">
        <v>53.823155998324303</v>
      </c>
      <c r="S3" s="1">
        <f>(Table2[[#This Row],[Close Price]]-Table2[[#This Row],[20D EMA]])/Table2[[#This Row],[20D EMA]]</f>
        <v>3.6730424180285333E-2</v>
      </c>
      <c r="T3" s="1">
        <f>(Table2[[#This Row],[Close Price]]-Table2[[#This Row],[50D EMA]])/Table2[[#This Row],[50D EMA]]</f>
        <v>0.1116214486897216</v>
      </c>
      <c r="U3" s="1">
        <f>(Table2[[#This Row],[Close Price]]-Table2[[#This Row],[200D EMA]])/Table2[[#This Row],[200D EMA]]</f>
        <v>0.51664771596503656</v>
      </c>
      <c r="V3">
        <v>2.0497677786964701</v>
      </c>
      <c r="W3">
        <v>14800</v>
      </c>
      <c r="X3">
        <v>15338.45</v>
      </c>
      <c r="Y3">
        <v>14800</v>
      </c>
      <c r="Z3">
        <v>15670.75</v>
      </c>
      <c r="AA3">
        <v>12816</v>
      </c>
      <c r="AB3">
        <v>16560.75</v>
      </c>
      <c r="AC3" s="1">
        <f>(Table2[[#This Row],[Close Price]]/Table2[[#This Row],[Day Low]])-1</f>
        <v>1.1155405405405494E-2</v>
      </c>
      <c r="AD3" s="1">
        <f>(Table2[[#This Row],[Day High]]/Table2[[#This Row],[Close Price]])-1</f>
        <v>2.4948045786530093E-2</v>
      </c>
      <c r="AE3" s="1">
        <f>(Table2[[#This Row],[Close Price]]/Table2[[#This Row],[Current Week Low]])-1</f>
        <v>1.1155405405405494E-2</v>
      </c>
      <c r="AF3" s="1">
        <f>(Table2[[#This Row],[Current Week High]]/Table2[[#This Row],[Close Price]])-1</f>
        <v>4.7153042746122642E-2</v>
      </c>
      <c r="AG3" s="1">
        <f>(Table2[[#This Row],[Close Price]]/Table2[[#This Row],[Current Month Low]])-1</f>
        <v>0.1676888264669163</v>
      </c>
      <c r="AH3" s="1">
        <f>(Table2[[#This Row],[Current Month High]]/Table2[[#This Row],[Close Price]])-1</f>
        <v>0.10662474691114654</v>
      </c>
      <c r="AI3">
        <v>10.6624746911146</v>
      </c>
      <c r="AJ3">
        <v>203.79512997229</v>
      </c>
      <c r="AK3" t="str">
        <f>IF(AND(Table2[[#This Row],[20D EMA]]&gt;Table2[[#This Row],[50D EMA]],Table2[[#This Row],[50D EMA]]&gt;Table2[[#This Row],[200D EMA]]),"Uptrend","Downtrend/NoTrend")</f>
        <v>Uptrend</v>
      </c>
      <c r="AL3">
        <v>0.27</v>
      </c>
      <c r="AM3" t="s">
        <v>3154</v>
      </c>
      <c r="AN3">
        <v>1.93</v>
      </c>
      <c r="AO3" t="s">
        <v>3154</v>
      </c>
      <c r="AP3">
        <v>0.191980833521849</v>
      </c>
      <c r="AQ3">
        <f>(Table2[[#This Row],[Sharpe Ratio]]-AVERAGE(Table2[Sharpe Ratio]))/_xlfn.STDEV.P(Table2[Sharpe Ratio])</f>
        <v>1.5734245292564337</v>
      </c>
      <c r="AR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12.869462820797875</v>
      </c>
      <c r="AS3">
        <f>_xlfn.RANK.AVG(Table2[[#This Row],[1Y Return vs Nifty Z-Score]],Table2[1Y Return vs Nifty Z-Score])</f>
        <v>12</v>
      </c>
      <c r="AT3">
        <f>_xlfn.RANK.AVG(Table2[[#This Row],[6M Return vs Nifty Z-Score]],Table2[6M Return vs Nifty Z-Score])</f>
        <v>3</v>
      </c>
      <c r="AU3">
        <f>_xlfn.RANK.AVG(Table2[[#This Row],[Sharpe Ratio Z-Score]],Table2[Sharpe Ratio Z-Score])</f>
        <v>40</v>
      </c>
      <c r="AV3">
        <f>(Table2[[#This Row],[Rank 1Y]]+Table2[[#This Row],[Rank 6M]]+Table2[[#This Row],[Rank Sharpe]])/3</f>
        <v>18.333333333333332</v>
      </c>
    </row>
    <row r="4" spans="1:48" hidden="1" x14ac:dyDescent="0.3">
      <c r="A4" t="s">
        <v>749</v>
      </c>
      <c r="B4" t="s">
        <v>750</v>
      </c>
      <c r="C4" t="s">
        <v>3121</v>
      </c>
      <c r="D4" t="s">
        <v>142</v>
      </c>
      <c r="E4">
        <v>22340.851254785</v>
      </c>
      <c r="F4">
        <v>653.45000000000005</v>
      </c>
      <c r="G4">
        <v>137.63633833646199</v>
      </c>
      <c r="H4">
        <f>(Table2[[#This Row],[1Y Return vs Nifty]]-AVERAGE(Table2[1Y Return vs Nifty]))/_xlfn.STDEV.P(Table2[1Y Return vs Nifty])</f>
        <v>2.5458275236350136</v>
      </c>
      <c r="I4">
        <v>-9.9323474194453993</v>
      </c>
      <c r="J4">
        <f>(Table2[[#This Row],[1M Return vs Nifty]]-AVERAGE(Table2[1M Return vs Nifty]))/_xlfn.STDEV.P(Table2[1M Return vs Nifty])</f>
        <v>-0.75369978705269902</v>
      </c>
      <c r="K4">
        <v>64.162302985917705</v>
      </c>
      <c r="L4">
        <f>(Table2[[#This Row],[6M Return vs Nifty]]-AVERAGE(Table2[6M Return vs Nifty]))/_xlfn.STDEV.P(Table2[6M Return vs Nifty])</f>
        <v>2.1321210132310671</v>
      </c>
      <c r="M4">
        <v>-9.9512255646173706</v>
      </c>
      <c r="N4">
        <f>(Table2[[#This Row],[1W Return vs Nifty]]-AVERAGE(Table2[1W Return vs Nifty]))/_xlfn.STDEV.P(Table2[1W Return vs Nifty])</f>
        <v>-1.4673068022405988</v>
      </c>
      <c r="O4">
        <v>706.08</v>
      </c>
      <c r="P4">
        <v>687.877669966962</v>
      </c>
      <c r="Q4">
        <v>524.26969328228199</v>
      </c>
      <c r="R4">
        <v>27.438200531280799</v>
      </c>
      <c r="S4" s="1">
        <f>(Table2[[#This Row],[Close Price]]-Table2[[#This Row],[20D EMA]])/Table2[[#This Row],[20D EMA]]</f>
        <v>-7.4538295943802388E-2</v>
      </c>
      <c r="T4" s="1">
        <f>(Table2[[#This Row],[Close Price]]-Table2[[#This Row],[50D EMA]])/Table2[[#This Row],[50D EMA]]</f>
        <v>-5.0049116972521408E-2</v>
      </c>
      <c r="U4" s="1">
        <f>(Table2[[#This Row],[Close Price]]-Table2[[#This Row],[200D EMA]])/Table2[[#This Row],[200D EMA]]</f>
        <v>0.24640048504227313</v>
      </c>
      <c r="V4">
        <v>0.56193916930938403</v>
      </c>
      <c r="W4">
        <v>648.54999999999995</v>
      </c>
      <c r="X4">
        <v>693.55</v>
      </c>
      <c r="Y4">
        <v>648.54999999999995</v>
      </c>
      <c r="Z4">
        <v>693.55</v>
      </c>
      <c r="AA4">
        <v>648.54999999999995</v>
      </c>
      <c r="AB4">
        <v>779.7</v>
      </c>
      <c r="AC4" s="1">
        <f>(Table2[[#This Row],[Close Price]]/Table2[[#This Row],[Day Low]])-1</f>
        <v>7.5553157042635988E-3</v>
      </c>
      <c r="AD4" s="1">
        <f>(Table2[[#This Row],[Day High]]/Table2[[#This Row],[Close Price]])-1</f>
        <v>6.1366592700282885E-2</v>
      </c>
      <c r="AE4" s="1">
        <f>(Table2[[#This Row],[Close Price]]/Table2[[#This Row],[Current Week Low]])-1</f>
        <v>7.5553157042635988E-3</v>
      </c>
      <c r="AF4" s="1">
        <f>(Table2[[#This Row],[Current Week High]]/Table2[[#This Row],[Close Price]])-1</f>
        <v>6.1366592700282885E-2</v>
      </c>
      <c r="AG4" s="1">
        <f>(Table2[[#This Row],[Close Price]]/Table2[[#This Row],[Current Month Low]])-1</f>
        <v>7.5553157042635988E-3</v>
      </c>
      <c r="AH4" s="1">
        <f>(Table2[[#This Row],[Current Month High]]/Table2[[#This Row],[Close Price]])-1</f>
        <v>0.19320529497283645</v>
      </c>
      <c r="AI4">
        <v>21.8532404927691</v>
      </c>
      <c r="AJ4">
        <v>162.587904360056</v>
      </c>
      <c r="AK4" t="str">
        <f>IF(AND(Table2[[#This Row],[20D EMA]]&gt;Table2[[#This Row],[50D EMA]],Table2[[#This Row],[50D EMA]]&gt;Table2[[#This Row],[200D EMA]]),"Uptrend","Downtrend/NoTrend")</f>
        <v>Uptrend</v>
      </c>
      <c r="AL4">
        <v>0.2</v>
      </c>
      <c r="AM4" t="s">
        <v>3154</v>
      </c>
      <c r="AN4">
        <v>-11.79</v>
      </c>
      <c r="AO4" t="s">
        <v>3153</v>
      </c>
      <c r="AP4">
        <v>0.24540245720159801</v>
      </c>
      <c r="AQ4">
        <f>(Table2[[#This Row],[Sharpe Ratio]]-AVERAGE(Table2[Sharpe Ratio]))/_xlfn.STDEV.P(Table2[Sharpe Ratio])</f>
        <v>2.1976018512296758</v>
      </c>
      <c r="AR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4.6545437988024583</v>
      </c>
      <c r="AS4">
        <f>_xlfn.RANK.AVG(Table2[[#This Row],[1Y Return vs Nifty Z-Score]],Table2[1Y Return vs Nifty Z-Score])</f>
        <v>23</v>
      </c>
      <c r="AT4">
        <f>_xlfn.RANK.AVG(Table2[[#This Row],[6M Return vs Nifty Z-Score]],Table2[6M Return vs Nifty Z-Score])</f>
        <v>29</v>
      </c>
      <c r="AU4">
        <f>_xlfn.RANK.AVG(Table2[[#This Row],[Sharpe Ratio Z-Score]],Table2[Sharpe Ratio Z-Score])</f>
        <v>10</v>
      </c>
      <c r="AV4">
        <f>(Table2[[#This Row],[Rank 1Y]]+Table2[[#This Row],[Rank 6M]]+Table2[[#This Row],[Rank Sharpe]])/3</f>
        <v>20.666666666666668</v>
      </c>
    </row>
    <row r="5" spans="1:48" x14ac:dyDescent="0.3">
      <c r="A5" t="s">
        <v>534</v>
      </c>
      <c r="B5" t="s">
        <v>535</v>
      </c>
      <c r="C5" t="s">
        <v>3119</v>
      </c>
      <c r="D5" t="s">
        <v>239</v>
      </c>
      <c r="E5">
        <v>36971.660590450003</v>
      </c>
      <c r="F5">
        <v>5775.85</v>
      </c>
      <c r="G5">
        <v>111.947481188292</v>
      </c>
      <c r="H5">
        <f>(Table2[[#This Row],[1Y Return vs Nifty]]-AVERAGE(Table2[1Y Return vs Nifty]))/_xlfn.STDEV.P(Table2[1Y Return vs Nifty])</f>
        <v>2.0153269752831018</v>
      </c>
      <c r="I5">
        <v>5.1136536943825801</v>
      </c>
      <c r="J5">
        <f>(Table2[[#This Row],[1M Return vs Nifty]]-AVERAGE(Table2[1M Return vs Nifty]))/_xlfn.STDEV.P(Table2[1M Return vs Nifty])</f>
        <v>0.89406967005775095</v>
      </c>
      <c r="K5">
        <v>65.766947173684102</v>
      </c>
      <c r="L5">
        <f>(Table2[[#This Row],[6M Return vs Nifty]]-AVERAGE(Table2[6M Return vs Nifty]))/_xlfn.STDEV.P(Table2[6M Return vs Nifty])</f>
        <v>2.1875768058614899</v>
      </c>
      <c r="M5">
        <v>1.07754173816069</v>
      </c>
      <c r="N5">
        <f>(Table2[[#This Row],[1W Return vs Nifty]]-AVERAGE(Table2[1W Return vs Nifty]))/_xlfn.STDEV.P(Table2[1W Return vs Nifty])</f>
        <v>0.80020016642378811</v>
      </c>
      <c r="O5">
        <v>5551.95</v>
      </c>
      <c r="P5">
        <v>5352.5867835842901</v>
      </c>
      <c r="Q5">
        <v>4189.8005614829499</v>
      </c>
      <c r="R5">
        <v>60.057880631586201</v>
      </c>
      <c r="S5" s="1">
        <f>(Table2[[#This Row],[Close Price]]-Table2[[#This Row],[20D EMA]])/Table2[[#This Row],[20D EMA]]</f>
        <v>4.0328172984266886E-2</v>
      </c>
      <c r="T5" s="1">
        <f>(Table2[[#This Row],[Close Price]]-Table2[[#This Row],[50D EMA]])/Table2[[#This Row],[50D EMA]]</f>
        <v>7.9076385592440152E-2</v>
      </c>
      <c r="U5" s="1">
        <f>(Table2[[#This Row],[Close Price]]-Table2[[#This Row],[200D EMA]])/Table2[[#This Row],[200D EMA]]</f>
        <v>0.37855010405451844</v>
      </c>
      <c r="V5">
        <v>1.1752167392810999</v>
      </c>
      <c r="W5">
        <v>5612.7</v>
      </c>
      <c r="X5">
        <v>5980</v>
      </c>
      <c r="Y5">
        <v>5494.6</v>
      </c>
      <c r="Z5">
        <v>5980</v>
      </c>
      <c r="AA5">
        <v>5230.1000000000004</v>
      </c>
      <c r="AB5">
        <v>6037.95</v>
      </c>
      <c r="AC5" s="1">
        <f>(Table2[[#This Row],[Close Price]]/Table2[[#This Row],[Day Low]])-1</f>
        <v>2.9068006485292397E-2</v>
      </c>
      <c r="AD5" s="1">
        <f>(Table2[[#This Row],[Day High]]/Table2[[#This Row],[Close Price]])-1</f>
        <v>3.534544699048614E-2</v>
      </c>
      <c r="AE5" s="1">
        <f>(Table2[[#This Row],[Close Price]]/Table2[[#This Row],[Current Week Low]])-1</f>
        <v>5.1186619590143145E-2</v>
      </c>
      <c r="AF5" s="1">
        <f>(Table2[[#This Row],[Current Week High]]/Table2[[#This Row],[Close Price]])-1</f>
        <v>3.534544699048614E-2</v>
      </c>
      <c r="AG5" s="1">
        <f>(Table2[[#This Row],[Close Price]]/Table2[[#This Row],[Current Month Low]])-1</f>
        <v>0.10434790921779702</v>
      </c>
      <c r="AH5" s="1">
        <f>(Table2[[#This Row],[Current Month High]]/Table2[[#This Row],[Close Price]])-1</f>
        <v>4.537860228364643E-2</v>
      </c>
      <c r="AI5">
        <v>4.5378602283646403</v>
      </c>
      <c r="AJ5">
        <v>153.78869433398501</v>
      </c>
      <c r="AK5" t="str">
        <f>IF(AND(Table2[[#This Row],[20D EMA]]&gt;Table2[[#This Row],[50D EMA]],Table2[[#This Row],[50D EMA]]&gt;Table2[[#This Row],[200D EMA]]),"Uptrend","Downtrend/NoTrend")</f>
        <v>Uptrend</v>
      </c>
      <c r="AL5">
        <v>0.31</v>
      </c>
      <c r="AM5" t="s">
        <v>3154</v>
      </c>
      <c r="AN5">
        <v>6.17</v>
      </c>
      <c r="AO5" t="s">
        <v>3154</v>
      </c>
      <c r="AP5">
        <v>0.32757850750803802</v>
      </c>
      <c r="AQ5">
        <f>(Table2[[#This Row],[Sharpe Ratio]]-AVERAGE(Table2[Sharpe Ratio]))/_xlfn.STDEV.P(Table2[Sharpe Ratio])</f>
        <v>3.1577453938164579</v>
      </c>
      <c r="AR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9.054919011442589</v>
      </c>
      <c r="AS5">
        <f>_xlfn.RANK.AVG(Table2[[#This Row],[1Y Return vs Nifty Z-Score]],Table2[1Y Return vs Nifty Z-Score])</f>
        <v>37</v>
      </c>
      <c r="AT5">
        <f>_xlfn.RANK.AVG(Table2[[#This Row],[6M Return vs Nifty Z-Score]],Table2[6M Return vs Nifty Z-Score])</f>
        <v>24</v>
      </c>
      <c r="AU5">
        <f>_xlfn.RANK.AVG(Table2[[#This Row],[Sharpe Ratio Z-Score]],Table2[Sharpe Ratio Z-Score])</f>
        <v>2</v>
      </c>
      <c r="AV5">
        <f>(Table2[[#This Row],[Rank 1Y]]+Table2[[#This Row],[Rank 6M]]+Table2[[#This Row],[Rank Sharpe]])/3</f>
        <v>21</v>
      </c>
    </row>
    <row r="6" spans="1:48" x14ac:dyDescent="0.3">
      <c r="A6" t="s">
        <v>1084</v>
      </c>
      <c r="B6" t="s">
        <v>1085</v>
      </c>
      <c r="C6" t="s">
        <v>3125</v>
      </c>
      <c r="D6" t="s">
        <v>1024</v>
      </c>
      <c r="E6">
        <v>11492.699098949999</v>
      </c>
      <c r="F6">
        <v>899.05</v>
      </c>
      <c r="G6">
        <v>113.945876593409</v>
      </c>
      <c r="H6">
        <f>(Table2[[#This Row],[1Y Return vs Nifty]]-AVERAGE(Table2[1Y Return vs Nifty]))/_xlfn.STDEV.P(Table2[1Y Return vs Nifty])</f>
        <v>2.0565958356346425</v>
      </c>
      <c r="I6">
        <v>19.343908716723998</v>
      </c>
      <c r="J6">
        <f>(Table2[[#This Row],[1M Return vs Nifty]]-AVERAGE(Table2[1M Return vs Nifty]))/_xlfn.STDEV.P(Table2[1M Return vs Nifty])</f>
        <v>2.4525023336813629</v>
      </c>
      <c r="K6">
        <v>105.223862853092</v>
      </c>
      <c r="L6">
        <f>(Table2[[#This Row],[6M Return vs Nifty]]-AVERAGE(Table2[6M Return vs Nifty]))/_xlfn.STDEV.P(Table2[6M Return vs Nifty])</f>
        <v>3.5511903411456611</v>
      </c>
      <c r="M6">
        <v>1.8771655846392401</v>
      </c>
      <c r="N6">
        <f>(Table2[[#This Row],[1W Return vs Nifty]]-AVERAGE(Table2[1W Return vs Nifty]))/_xlfn.STDEV.P(Table2[1W Return vs Nifty])</f>
        <v>0.96460227904643947</v>
      </c>
      <c r="O6">
        <v>868.31</v>
      </c>
      <c r="P6">
        <v>802.54368364712695</v>
      </c>
      <c r="Q6">
        <v>611.88229814552403</v>
      </c>
      <c r="R6">
        <v>56.265283762933898</v>
      </c>
      <c r="S6" s="1">
        <f>(Table2[[#This Row],[Close Price]]-Table2[[#This Row],[20D EMA]])/Table2[[#This Row],[20D EMA]]</f>
        <v>3.5402102935587536E-2</v>
      </c>
      <c r="T6" s="1">
        <f>(Table2[[#This Row],[Close Price]]-Table2[[#This Row],[50D EMA]])/Table2[[#This Row],[50D EMA]]</f>
        <v>0.1202505462560044</v>
      </c>
      <c r="U6" s="1">
        <f>(Table2[[#This Row],[Close Price]]-Table2[[#This Row],[200D EMA]])/Table2[[#This Row],[200D EMA]]</f>
        <v>0.46931853188892025</v>
      </c>
      <c r="V6">
        <v>0.68603917412301596</v>
      </c>
      <c r="W6">
        <v>883.1</v>
      </c>
      <c r="X6">
        <v>916.25</v>
      </c>
      <c r="Y6">
        <v>882</v>
      </c>
      <c r="Z6">
        <v>934.75</v>
      </c>
      <c r="AA6">
        <v>843.6</v>
      </c>
      <c r="AB6">
        <v>950</v>
      </c>
      <c r="AC6" s="1">
        <f>(Table2[[#This Row],[Close Price]]/Table2[[#This Row],[Day Low]])-1</f>
        <v>1.8061374702751598E-2</v>
      </c>
      <c r="AD6" s="1">
        <f>(Table2[[#This Row],[Day High]]/Table2[[#This Row],[Close Price]])-1</f>
        <v>1.9131305266670395E-2</v>
      </c>
      <c r="AE6" s="1">
        <f>(Table2[[#This Row],[Close Price]]/Table2[[#This Row],[Current Week Low]])-1</f>
        <v>1.9331065759637056E-2</v>
      </c>
      <c r="AF6" s="1">
        <f>(Table2[[#This Row],[Current Week High]]/Table2[[#This Row],[Close Price]])-1</f>
        <v>3.970858128024024E-2</v>
      </c>
      <c r="AG6" s="1">
        <f>(Table2[[#This Row],[Close Price]]/Table2[[#This Row],[Current Month Low]])-1</f>
        <v>6.5730203888098471E-2</v>
      </c>
      <c r="AH6" s="1">
        <f>(Table2[[#This Row],[Current Month High]]/Table2[[#This Row],[Close Price]])-1</f>
        <v>5.667093042656135E-2</v>
      </c>
      <c r="AI6">
        <v>5.6670930426561297</v>
      </c>
      <c r="AJ6">
        <v>167.61422830778301</v>
      </c>
      <c r="AK6" t="str">
        <f>IF(AND(Table2[[#This Row],[20D EMA]]&gt;Table2[[#This Row],[50D EMA]],Table2[[#This Row],[50D EMA]]&gt;Table2[[#This Row],[200D EMA]]),"Uptrend","Downtrend/NoTrend")</f>
        <v>Uptrend</v>
      </c>
      <c r="AL6">
        <v>0.28999999999999998</v>
      </c>
      <c r="AM6" t="s">
        <v>3154</v>
      </c>
      <c r="AN6">
        <v>1.17</v>
      </c>
      <c r="AO6" t="s">
        <v>3154</v>
      </c>
      <c r="AP6">
        <v>0.205264062796014</v>
      </c>
      <c r="AQ6">
        <f>(Table2[[#This Row],[Sharpe Ratio]]-AVERAGE(Table2[Sharpe Ratio]))/_xlfn.STDEV.P(Table2[Sharpe Ratio])</f>
        <v>1.7286255490758269</v>
      </c>
      <c r="AR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10.753516338583932</v>
      </c>
      <c r="AS6">
        <f>_xlfn.RANK.AVG(Table2[[#This Row],[1Y Return vs Nifty Z-Score]],Table2[1Y Return vs Nifty Z-Score])</f>
        <v>35</v>
      </c>
      <c r="AT6">
        <f>_xlfn.RANK.AVG(Table2[[#This Row],[6M Return vs Nifty Z-Score]],Table2[6M Return vs Nifty Z-Score])</f>
        <v>9</v>
      </c>
      <c r="AU6">
        <f>_xlfn.RANK.AVG(Table2[[#This Row],[Sharpe Ratio Z-Score]],Table2[Sharpe Ratio Z-Score])</f>
        <v>26</v>
      </c>
      <c r="AV6">
        <f>(Table2[[#This Row],[Rank 1Y]]+Table2[[#This Row],[Rank 6M]]+Table2[[#This Row],[Rank Sharpe]])/3</f>
        <v>23.333333333333332</v>
      </c>
    </row>
    <row r="7" spans="1:48" hidden="1" x14ac:dyDescent="0.3">
      <c r="A7" t="s">
        <v>1000</v>
      </c>
      <c r="B7" t="s">
        <v>1001</v>
      </c>
      <c r="C7" t="s">
        <v>3113</v>
      </c>
      <c r="D7" t="s">
        <v>114</v>
      </c>
      <c r="E7">
        <v>13710.55928462</v>
      </c>
      <c r="F7">
        <v>944.9</v>
      </c>
      <c r="G7">
        <v>130.14039535915501</v>
      </c>
      <c r="H7">
        <f>(Table2[[#This Row],[1Y Return vs Nifty]]-AVERAGE(Table2[1Y Return vs Nifty]))/_xlfn.STDEV.P(Table2[1Y Return vs Nifty])</f>
        <v>2.3910288170619847</v>
      </c>
      <c r="I7">
        <v>-1.2595380613743301E-2</v>
      </c>
      <c r="J7">
        <f>(Table2[[#This Row],[1M Return vs Nifty]]-AVERAGE(Table2[1M Return vs Nifty]))/_xlfn.STDEV.P(Table2[1M Return vs Nifty])</f>
        <v>0.33266623858009658</v>
      </c>
      <c r="K7">
        <v>84.740648441088098</v>
      </c>
      <c r="L7">
        <f>(Table2[[#This Row],[6M Return vs Nifty]]-AVERAGE(Table2[6M Return vs Nifty]))/_xlfn.STDEV.P(Table2[6M Return vs Nifty])</f>
        <v>2.8432995205533844</v>
      </c>
      <c r="M7">
        <v>1.09156741248372</v>
      </c>
      <c r="N7">
        <f>(Table2[[#This Row],[1W Return vs Nifty]]-AVERAGE(Table2[1W Return vs Nifty]))/_xlfn.STDEV.P(Table2[1W Return vs Nifty])</f>
        <v>0.8030838354136739</v>
      </c>
      <c r="O7">
        <v>955.19</v>
      </c>
      <c r="P7">
        <v>973.87015507083402</v>
      </c>
      <c r="Q7">
        <v>787.54584493703499</v>
      </c>
      <c r="R7">
        <v>50.055692714616001</v>
      </c>
      <c r="S7" s="1">
        <f>(Table2[[#This Row],[Close Price]]-Table2[[#This Row],[20D EMA]])/Table2[[#This Row],[20D EMA]]</f>
        <v>-1.07727258451199E-2</v>
      </c>
      <c r="T7" s="1">
        <f>(Table2[[#This Row],[Close Price]]-Table2[[#This Row],[50D EMA]])/Table2[[#This Row],[50D EMA]]</f>
        <v>-2.974745136195996E-2</v>
      </c>
      <c r="U7" s="1">
        <f>(Table2[[#This Row],[Close Price]]-Table2[[#This Row],[200D EMA]])/Table2[[#This Row],[200D EMA]]</f>
        <v>0.19980316838005235</v>
      </c>
      <c r="V7">
        <v>0.444929607722095</v>
      </c>
      <c r="W7">
        <v>934.55</v>
      </c>
      <c r="X7">
        <v>974.95</v>
      </c>
      <c r="Y7">
        <v>877.1</v>
      </c>
      <c r="Z7">
        <v>974.95</v>
      </c>
      <c r="AA7">
        <v>877.1</v>
      </c>
      <c r="AB7">
        <v>1018.75</v>
      </c>
      <c r="AC7" s="1">
        <f>(Table2[[#This Row],[Close Price]]/Table2[[#This Row],[Day Low]])-1</f>
        <v>1.1074848857739017E-2</v>
      </c>
      <c r="AD7" s="1">
        <f>(Table2[[#This Row],[Day High]]/Table2[[#This Row],[Close Price]])-1</f>
        <v>3.1802307122446916E-2</v>
      </c>
      <c r="AE7" s="1">
        <f>(Table2[[#This Row],[Close Price]]/Table2[[#This Row],[Current Week Low]])-1</f>
        <v>7.7300193820544871E-2</v>
      </c>
      <c r="AF7" s="1">
        <f>(Table2[[#This Row],[Current Week High]]/Table2[[#This Row],[Close Price]])-1</f>
        <v>3.1802307122446916E-2</v>
      </c>
      <c r="AG7" s="1">
        <f>(Table2[[#This Row],[Close Price]]/Table2[[#This Row],[Current Month Low]])-1</f>
        <v>7.7300193820544871E-2</v>
      </c>
      <c r="AH7" s="1">
        <f>(Table2[[#This Row],[Current Month High]]/Table2[[#This Row],[Close Price]])-1</f>
        <v>7.8156418668642313E-2</v>
      </c>
      <c r="AI7">
        <v>42.639432744205699</v>
      </c>
      <c r="AJ7">
        <v>152.57952419139201</v>
      </c>
      <c r="AK7" t="str">
        <f>IF(AND(Table2[[#This Row],[20D EMA]]&gt;Table2[[#This Row],[50D EMA]],Table2[[#This Row],[50D EMA]]&gt;Table2[[#This Row],[200D EMA]]),"Uptrend","Downtrend/NoTrend")</f>
        <v>Downtrend/NoTrend</v>
      </c>
      <c r="AL7">
        <v>0.19</v>
      </c>
      <c r="AM7" t="s">
        <v>3154</v>
      </c>
      <c r="AN7">
        <v>-1.8</v>
      </c>
      <c r="AO7" t="s">
        <v>3153</v>
      </c>
      <c r="AP7">
        <v>0.19981913231634299</v>
      </c>
      <c r="AQ7">
        <f>(Table2[[#This Row],[Sharpe Ratio]]-AVERAGE(Table2[Sharpe Ratio]))/_xlfn.STDEV.P(Table2[Sharpe Ratio])</f>
        <v>1.665007076048773</v>
      </c>
      <c r="AR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">
        <f>_xlfn.RANK.AVG(Table2[[#This Row],[1Y Return vs Nifty Z-Score]],Table2[1Y Return vs Nifty Z-Score])</f>
        <v>26</v>
      </c>
      <c r="AT7">
        <f>_xlfn.RANK.AVG(Table2[[#This Row],[6M Return vs Nifty Z-Score]],Table2[6M Return vs Nifty Z-Score])</f>
        <v>11</v>
      </c>
      <c r="AU7">
        <f>_xlfn.RANK.AVG(Table2[[#This Row],[Sharpe Ratio Z-Score]],Table2[Sharpe Ratio Z-Score])</f>
        <v>34</v>
      </c>
      <c r="AV7">
        <f>(Table2[[#This Row],[Rank 1Y]]+Table2[[#This Row],[Rank 6M]]+Table2[[#This Row],[Rank Sharpe]])/3</f>
        <v>23.666666666666668</v>
      </c>
    </row>
    <row r="8" spans="1:48" x14ac:dyDescent="0.3">
      <c r="A8" t="s">
        <v>340</v>
      </c>
      <c r="B8" t="s">
        <v>341</v>
      </c>
      <c r="C8" t="s">
        <v>3117</v>
      </c>
      <c r="D8" t="s">
        <v>85</v>
      </c>
      <c r="E8">
        <v>72339.720025625007</v>
      </c>
      <c r="F8">
        <v>701.35</v>
      </c>
      <c r="G8">
        <v>94.015646085517204</v>
      </c>
      <c r="H8">
        <f>(Table2[[#This Row],[1Y Return vs Nifty]]-AVERAGE(Table2[1Y Return vs Nifty]))/_xlfn.STDEV.P(Table2[1Y Return vs Nifty])</f>
        <v>1.6450166769265335</v>
      </c>
      <c r="I8">
        <v>-2.1773017419038601</v>
      </c>
      <c r="J8">
        <f>(Table2[[#This Row],[1M Return vs Nifty]]-AVERAGE(Table2[1M Return vs Nifty]))/_xlfn.STDEV.P(Table2[1M Return vs Nifty])</f>
        <v>9.559746537175412E-2</v>
      </c>
      <c r="K8">
        <v>70.386378274608603</v>
      </c>
      <c r="L8">
        <f>(Table2[[#This Row],[6M Return vs Nifty]]-AVERAGE(Table2[6M Return vs Nifty]))/_xlfn.STDEV.P(Table2[6M Return vs Nifty])</f>
        <v>2.3472222993337724</v>
      </c>
      <c r="M8">
        <v>-3.4022025747581801</v>
      </c>
      <c r="N8">
        <f>(Table2[[#This Row],[1W Return vs Nifty]]-AVERAGE(Table2[1W Return vs Nifty]))/_xlfn.STDEV.P(Table2[1W Return vs Nifty])</f>
        <v>-0.12083218184413762</v>
      </c>
      <c r="O8">
        <v>686.17</v>
      </c>
      <c r="P8">
        <v>676.57487303003995</v>
      </c>
      <c r="Q8">
        <v>537.63922114528395</v>
      </c>
      <c r="R8">
        <v>57.679144034395101</v>
      </c>
      <c r="S8" s="1">
        <f>(Table2[[#This Row],[Close Price]]-Table2[[#This Row],[20D EMA]])/Table2[[#This Row],[20D EMA]]</f>
        <v>2.2122797557456702E-2</v>
      </c>
      <c r="T8" s="1">
        <f>(Table2[[#This Row],[Close Price]]-Table2[[#This Row],[50D EMA]])/Table2[[#This Row],[50D EMA]]</f>
        <v>3.6618455632271243E-2</v>
      </c>
      <c r="U8" s="1">
        <f>(Table2[[#This Row],[Close Price]]-Table2[[#This Row],[200D EMA]])/Table2[[#This Row],[200D EMA]]</f>
        <v>0.30449932299577748</v>
      </c>
      <c r="V8">
        <v>0.87216688378971297</v>
      </c>
      <c r="W8">
        <v>670.35</v>
      </c>
      <c r="X8">
        <v>707</v>
      </c>
      <c r="Y8">
        <v>654.1</v>
      </c>
      <c r="Z8">
        <v>707</v>
      </c>
      <c r="AA8">
        <v>632.4</v>
      </c>
      <c r="AB8">
        <v>719.45</v>
      </c>
      <c r="AC8" s="1">
        <f>(Table2[[#This Row],[Close Price]]/Table2[[#This Row],[Day Low]])-1</f>
        <v>4.6244499142239048E-2</v>
      </c>
      <c r="AD8" s="1">
        <f>(Table2[[#This Row],[Day High]]/Table2[[#This Row],[Close Price]])-1</f>
        <v>8.0558922078848294E-3</v>
      </c>
      <c r="AE8" s="1">
        <f>(Table2[[#This Row],[Close Price]]/Table2[[#This Row],[Current Week Low]])-1</f>
        <v>7.2236661060999907E-2</v>
      </c>
      <c r="AF8" s="1">
        <f>(Table2[[#This Row],[Current Week High]]/Table2[[#This Row],[Close Price]])-1</f>
        <v>8.0558922078848294E-3</v>
      </c>
      <c r="AG8" s="1">
        <f>(Table2[[#This Row],[Close Price]]/Table2[[#This Row],[Current Month Low]])-1</f>
        <v>0.1090290955091715</v>
      </c>
      <c r="AH8" s="1">
        <f>(Table2[[#This Row],[Current Month High]]/Table2[[#This Row],[Close Price]])-1</f>
        <v>2.5807371497825748E-2</v>
      </c>
      <c r="AI8">
        <v>12.105225636272801</v>
      </c>
      <c r="AJ8">
        <v>130.631371259454</v>
      </c>
      <c r="AK8" t="str">
        <f>IF(AND(Table2[[#This Row],[20D EMA]]&gt;Table2[[#This Row],[50D EMA]],Table2[[#This Row],[50D EMA]]&gt;Table2[[#This Row],[200D EMA]]),"Uptrend","Downtrend/NoTrend")</f>
        <v>Uptrend</v>
      </c>
      <c r="AL8">
        <v>0.23</v>
      </c>
      <c r="AM8" t="s">
        <v>3154</v>
      </c>
      <c r="AN8">
        <v>6.73</v>
      </c>
      <c r="AO8" t="s">
        <v>3154</v>
      </c>
      <c r="AP8">
        <v>0.255496815242655</v>
      </c>
      <c r="AQ8">
        <f>(Table2[[#This Row],[Sharpe Ratio]]-AVERAGE(Table2[Sharpe Ratio]))/_xlfn.STDEV.P(Table2[Sharpe Ratio])</f>
        <v>2.3155441550218097</v>
      </c>
      <c r="AR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6.2825484148097317</v>
      </c>
      <c r="AS8">
        <f>_xlfn.RANK.AVG(Table2[[#This Row],[1Y Return vs Nifty Z-Score]],Table2[1Y Return vs Nifty Z-Score])</f>
        <v>47</v>
      </c>
      <c r="AT8">
        <f>_xlfn.RANK.AVG(Table2[[#This Row],[6M Return vs Nifty Z-Score]],Table2[6M Return vs Nifty Z-Score])</f>
        <v>19</v>
      </c>
      <c r="AU8">
        <f>_xlfn.RANK.AVG(Table2[[#This Row],[Sharpe Ratio Z-Score]],Table2[Sharpe Ratio Z-Score])</f>
        <v>6</v>
      </c>
      <c r="AV8">
        <f>(Table2[[#This Row],[Rank 1Y]]+Table2[[#This Row],[Rank 6M]]+Table2[[#This Row],[Rank Sharpe]])/3</f>
        <v>24</v>
      </c>
    </row>
    <row r="9" spans="1:48" x14ac:dyDescent="0.3">
      <c r="A9" t="s">
        <v>1120</v>
      </c>
      <c r="B9" t="s">
        <v>1121</v>
      </c>
      <c r="C9" t="s">
        <v>3119</v>
      </c>
      <c r="D9" t="s">
        <v>278</v>
      </c>
      <c r="E9">
        <v>10824.20468854</v>
      </c>
      <c r="F9">
        <v>4659.1000000000004</v>
      </c>
      <c r="G9">
        <v>196.02606930984999</v>
      </c>
      <c r="H9">
        <f>(Table2[[#This Row],[1Y Return vs Nifty]]-AVERAGE(Table2[1Y Return vs Nifty]))/_xlfn.STDEV.P(Table2[1Y Return vs Nifty])</f>
        <v>3.7516337656503214</v>
      </c>
      <c r="I9">
        <v>18.226961675975499</v>
      </c>
      <c r="J9">
        <f>(Table2[[#This Row],[1M Return vs Nifty]]-AVERAGE(Table2[1M Return vs Nifty]))/_xlfn.STDEV.P(Table2[1M Return vs Nifty])</f>
        <v>2.3301793852094401</v>
      </c>
      <c r="K9">
        <v>174.241630977135</v>
      </c>
      <c r="L9">
        <f>(Table2[[#This Row],[6M Return vs Nifty]]-AVERAGE(Table2[6M Return vs Nifty]))/_xlfn.STDEV.P(Table2[6M Return vs Nifty])</f>
        <v>5.9364138480647854</v>
      </c>
      <c r="M9">
        <v>15.2211679145466</v>
      </c>
      <c r="N9">
        <f>(Table2[[#This Row],[1W Return vs Nifty]]-AVERAGE(Table2[1W Return vs Nifty]))/_xlfn.STDEV.P(Table2[1W Return vs Nifty])</f>
        <v>3.7081199761980601</v>
      </c>
      <c r="O9">
        <v>4056.53</v>
      </c>
      <c r="P9">
        <v>3753.12435534102</v>
      </c>
      <c r="Q9">
        <v>2745.7579020067401</v>
      </c>
      <c r="R9">
        <v>73.643596789191506</v>
      </c>
      <c r="S9" s="1">
        <f>(Table2[[#This Row],[Close Price]]-Table2[[#This Row],[20D EMA]])/Table2[[#This Row],[20D EMA]]</f>
        <v>0.14854321304168838</v>
      </c>
      <c r="T9" s="1">
        <f>(Table2[[#This Row],[Close Price]]-Table2[[#This Row],[50D EMA]])/Table2[[#This Row],[50D EMA]]</f>
        <v>0.24139238641791841</v>
      </c>
      <c r="U9" s="1">
        <f>(Table2[[#This Row],[Close Price]]-Table2[[#This Row],[200D EMA]])/Table2[[#This Row],[200D EMA]]</f>
        <v>0.69683568846142341</v>
      </c>
      <c r="V9">
        <v>1.4838537177751401</v>
      </c>
      <c r="W9">
        <v>4575.1000000000004</v>
      </c>
      <c r="X9">
        <v>4785</v>
      </c>
      <c r="Y9">
        <v>4251.5</v>
      </c>
      <c r="Z9">
        <v>4788.95</v>
      </c>
      <c r="AA9">
        <v>3712.75</v>
      </c>
      <c r="AB9">
        <v>4788.95</v>
      </c>
      <c r="AC9" s="1">
        <f>(Table2[[#This Row],[Close Price]]/Table2[[#This Row],[Day Low]])-1</f>
        <v>1.8360254420668465E-2</v>
      </c>
      <c r="AD9" s="1">
        <f>(Table2[[#This Row],[Day High]]/Table2[[#This Row],[Close Price]])-1</f>
        <v>2.7022386297782752E-2</v>
      </c>
      <c r="AE9" s="1">
        <f>(Table2[[#This Row],[Close Price]]/Table2[[#This Row],[Current Week Low]])-1</f>
        <v>9.5872045160531716E-2</v>
      </c>
      <c r="AF9" s="1">
        <f>(Table2[[#This Row],[Current Week High]]/Table2[[#This Row],[Close Price]])-1</f>
        <v>2.7870189521581379E-2</v>
      </c>
      <c r="AG9" s="1">
        <f>(Table2[[#This Row],[Close Price]]/Table2[[#This Row],[Current Month Low]])-1</f>
        <v>0.25489192646959813</v>
      </c>
      <c r="AH9" s="1">
        <f>(Table2[[#This Row],[Current Month High]]/Table2[[#This Row],[Close Price]])-1</f>
        <v>2.7870189521581379E-2</v>
      </c>
      <c r="AI9">
        <v>2.7870189521581299</v>
      </c>
      <c r="AJ9">
        <v>259.08285163776497</v>
      </c>
      <c r="AK9" t="str">
        <f>IF(AND(Table2[[#This Row],[20D EMA]]&gt;Table2[[#This Row],[50D EMA]],Table2[[#This Row],[50D EMA]]&gt;Table2[[#This Row],[200D EMA]]),"Uptrend","Downtrend/NoTrend")</f>
        <v>Uptrend</v>
      </c>
      <c r="AL9">
        <v>0.53</v>
      </c>
      <c r="AM9" t="s">
        <v>3154</v>
      </c>
      <c r="AN9">
        <v>14.02</v>
      </c>
      <c r="AO9" t="s">
        <v>3154</v>
      </c>
      <c r="AP9">
        <v>0.166301604409264</v>
      </c>
      <c r="AQ9">
        <f>(Table2[[#This Row],[Sharpe Ratio]]-AVERAGE(Table2[Sharpe Ratio]))/_xlfn.STDEV.P(Table2[Sharpe Ratio])</f>
        <v>1.2733888629143297</v>
      </c>
      <c r="AR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16.999735838036937</v>
      </c>
      <c r="AS9">
        <f>_xlfn.RANK.AVG(Table2[[#This Row],[1Y Return vs Nifty Z-Score]],Table2[1Y Return vs Nifty Z-Score])</f>
        <v>4</v>
      </c>
      <c r="AT9">
        <f>_xlfn.RANK.AVG(Table2[[#This Row],[6M Return vs Nifty Z-Score]],Table2[6M Return vs Nifty Z-Score])</f>
        <v>2</v>
      </c>
      <c r="AU9">
        <f>_xlfn.RANK.AVG(Table2[[#This Row],[Sharpe Ratio Z-Score]],Table2[Sharpe Ratio Z-Score])</f>
        <v>69</v>
      </c>
      <c r="AV9">
        <f>(Table2[[#This Row],[Rank 1Y]]+Table2[[#This Row],[Rank 6M]]+Table2[[#This Row],[Rank Sharpe]])/3</f>
        <v>25</v>
      </c>
    </row>
    <row r="10" spans="1:48" x14ac:dyDescent="0.3">
      <c r="A10" t="s">
        <v>1139</v>
      </c>
      <c r="B10" t="s">
        <v>1140</v>
      </c>
      <c r="C10" t="s">
        <v>3108</v>
      </c>
      <c r="D10" t="s">
        <v>498</v>
      </c>
      <c r="E10">
        <v>10575.062159999999</v>
      </c>
      <c r="F10">
        <v>530.4</v>
      </c>
      <c r="G10">
        <v>120.70650560105599</v>
      </c>
      <c r="H10">
        <f>(Table2[[#This Row],[1Y Return vs Nifty]]-AVERAGE(Table2[1Y Return vs Nifty]))/_xlfn.STDEV.P(Table2[1Y Return vs Nifty])</f>
        <v>2.1962095745827788</v>
      </c>
      <c r="I10">
        <v>11.584209466572201</v>
      </c>
      <c r="J10">
        <f>(Table2[[#This Row],[1M Return vs Nifty]]-AVERAGE(Table2[1M Return vs Nifty]))/_xlfn.STDEV.P(Table2[1M Return vs Nifty])</f>
        <v>1.6026954431972278</v>
      </c>
      <c r="K10">
        <v>51.703937427784098</v>
      </c>
      <c r="L10">
        <f>(Table2[[#This Row],[6M Return vs Nifty]]-AVERAGE(Table2[6M Return vs Nifty]))/_xlfn.STDEV.P(Table2[6M Return vs Nifty])</f>
        <v>1.7015654158138271</v>
      </c>
      <c r="M10">
        <v>1.68909731576421</v>
      </c>
      <c r="N10">
        <f>(Table2[[#This Row],[1W Return vs Nifty]]-AVERAGE(Table2[1W Return vs Nifty]))/_xlfn.STDEV.P(Table2[1W Return vs Nifty])</f>
        <v>0.92593557237366741</v>
      </c>
      <c r="O10">
        <v>511.09</v>
      </c>
      <c r="P10">
        <v>484.76519368301803</v>
      </c>
      <c r="Q10">
        <v>390.354485220941</v>
      </c>
      <c r="R10">
        <v>63.208743683579499</v>
      </c>
      <c r="S10" s="1">
        <f>(Table2[[#This Row],[Close Price]]-Table2[[#This Row],[20D EMA]])/Table2[[#This Row],[20D EMA]]</f>
        <v>3.7781995343285926E-2</v>
      </c>
      <c r="T10" s="1">
        <f>(Table2[[#This Row],[Close Price]]-Table2[[#This Row],[50D EMA]])/Table2[[#This Row],[50D EMA]]</f>
        <v>9.4137959803322818E-2</v>
      </c>
      <c r="U10" s="1">
        <f>(Table2[[#This Row],[Close Price]]-Table2[[#This Row],[200D EMA]])/Table2[[#This Row],[200D EMA]]</f>
        <v>0.35876496897376003</v>
      </c>
      <c r="V10">
        <v>0.98430512930581704</v>
      </c>
      <c r="W10">
        <v>528.04999999999995</v>
      </c>
      <c r="X10">
        <v>540</v>
      </c>
      <c r="Y10">
        <v>518</v>
      </c>
      <c r="Z10">
        <v>540</v>
      </c>
      <c r="AA10">
        <v>503.25</v>
      </c>
      <c r="AB10">
        <v>540</v>
      </c>
      <c r="AC10" s="1">
        <f>(Table2[[#This Row],[Close Price]]/Table2[[#This Row],[Day Low]])-1</f>
        <v>4.4503361424108601E-3</v>
      </c>
      <c r="AD10" s="1">
        <f>(Table2[[#This Row],[Day High]]/Table2[[#This Row],[Close Price]])-1</f>
        <v>1.8099547511312153E-2</v>
      </c>
      <c r="AE10" s="1">
        <f>(Table2[[#This Row],[Close Price]]/Table2[[#This Row],[Current Week Low]])-1</f>
        <v>2.3938223938223979E-2</v>
      </c>
      <c r="AF10" s="1">
        <f>(Table2[[#This Row],[Current Week High]]/Table2[[#This Row],[Close Price]])-1</f>
        <v>1.8099547511312153E-2</v>
      </c>
      <c r="AG10" s="1">
        <f>(Table2[[#This Row],[Close Price]]/Table2[[#This Row],[Current Month Low]])-1</f>
        <v>5.3949329359165299E-2</v>
      </c>
      <c r="AH10" s="1">
        <f>(Table2[[#This Row],[Current Month High]]/Table2[[#This Row],[Close Price]])-1</f>
        <v>1.8099547511312153E-2</v>
      </c>
      <c r="AI10">
        <v>1.80995475113121</v>
      </c>
      <c r="AJ10">
        <v>146.812470916705</v>
      </c>
      <c r="AK10" t="str">
        <f>IF(AND(Table2[[#This Row],[20D EMA]]&gt;Table2[[#This Row],[50D EMA]],Table2[[#This Row],[50D EMA]]&gt;Table2[[#This Row],[200D EMA]]),"Uptrend","Downtrend/NoTrend")</f>
        <v>Uptrend</v>
      </c>
      <c r="AL10">
        <v>0.19</v>
      </c>
      <c r="AM10" t="s">
        <v>3154</v>
      </c>
      <c r="AN10">
        <v>1.98</v>
      </c>
      <c r="AO10" t="s">
        <v>3154</v>
      </c>
      <c r="AP10">
        <v>0.34973090612638602</v>
      </c>
      <c r="AQ10">
        <f>(Table2[[#This Row],[Sharpe Ratio]]-AVERAGE(Table2[Sharpe Ratio]))/_xlfn.STDEV.P(Table2[Sharpe Ratio])</f>
        <v>3.4165736340020092</v>
      </c>
      <c r="AR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9.84297963996951</v>
      </c>
      <c r="AS10">
        <f>_xlfn.RANK.AVG(Table2[[#This Row],[1Y Return vs Nifty Z-Score]],Table2[1Y Return vs Nifty Z-Score])</f>
        <v>31</v>
      </c>
      <c r="AT10">
        <f>_xlfn.RANK.AVG(Table2[[#This Row],[6M Return vs Nifty Z-Score]],Table2[6M Return vs Nifty Z-Score])</f>
        <v>43</v>
      </c>
      <c r="AU10">
        <f>_xlfn.RANK.AVG(Table2[[#This Row],[Sharpe Ratio Z-Score]],Table2[Sharpe Ratio Z-Score])</f>
        <v>1</v>
      </c>
      <c r="AV10">
        <f>(Table2[[#This Row],[Rank 1Y]]+Table2[[#This Row],[Rank 6M]]+Table2[[#This Row],[Rank Sharpe]])/3</f>
        <v>25</v>
      </c>
    </row>
    <row r="11" spans="1:48" x14ac:dyDescent="0.3">
      <c r="A11" t="s">
        <v>917</v>
      </c>
      <c r="B11" t="s">
        <v>918</v>
      </c>
      <c r="C11" t="s">
        <v>3119</v>
      </c>
      <c r="D11" t="s">
        <v>132</v>
      </c>
      <c r="E11">
        <v>15896.732123439901</v>
      </c>
      <c r="F11">
        <v>1768.9</v>
      </c>
      <c r="G11">
        <v>112.72721312502701</v>
      </c>
      <c r="H11">
        <f>(Table2[[#This Row],[1Y Return vs Nifty]]-AVERAGE(Table2[1Y Return vs Nifty]))/_xlfn.STDEV.P(Table2[1Y Return vs Nifty])</f>
        <v>2.031429218275834</v>
      </c>
      <c r="I11">
        <v>-2.4449025691494999</v>
      </c>
      <c r="J11">
        <f>(Table2[[#This Row],[1M Return vs Nifty]]-AVERAGE(Table2[1M Return vs Nifty]))/_xlfn.STDEV.P(Table2[1M Return vs Nifty])</f>
        <v>6.6291042588918714E-2</v>
      </c>
      <c r="K11">
        <v>78.990643468608894</v>
      </c>
      <c r="L11">
        <f>(Table2[[#This Row],[6M Return vs Nifty]]-AVERAGE(Table2[6M Return vs Nifty]))/_xlfn.STDEV.P(Table2[6M Return vs Nifty])</f>
        <v>2.6445818946717461</v>
      </c>
      <c r="M11">
        <v>-0.573250884100169</v>
      </c>
      <c r="N11">
        <f>(Table2[[#This Row],[1W Return vs Nifty]]-AVERAGE(Table2[1W Return vs Nifty]))/_xlfn.STDEV.P(Table2[1W Return vs Nifty])</f>
        <v>0.46079833918119356</v>
      </c>
      <c r="O11">
        <v>1795.56</v>
      </c>
      <c r="P11">
        <v>1756.09943848292</v>
      </c>
      <c r="Q11">
        <v>1384.10200412734</v>
      </c>
      <c r="R11">
        <v>44.992839469057998</v>
      </c>
      <c r="S11" s="1">
        <f>(Table2[[#This Row],[Close Price]]-Table2[[#This Row],[20D EMA]])/Table2[[#This Row],[20D EMA]]</f>
        <v>-1.4847735525407035E-2</v>
      </c>
      <c r="T11" s="1">
        <f>(Table2[[#This Row],[Close Price]]-Table2[[#This Row],[50D EMA]])/Table2[[#This Row],[50D EMA]]</f>
        <v>7.289200848522759E-3</v>
      </c>
      <c r="U11" s="1">
        <f>(Table2[[#This Row],[Close Price]]-Table2[[#This Row],[200D EMA]])/Table2[[#This Row],[200D EMA]]</f>
        <v>0.27801274380443564</v>
      </c>
      <c r="V11">
        <v>0.60485086411657396</v>
      </c>
      <c r="W11">
        <v>1757.3</v>
      </c>
      <c r="X11">
        <v>1814.45</v>
      </c>
      <c r="Y11">
        <v>1740</v>
      </c>
      <c r="Z11">
        <v>1814.45</v>
      </c>
      <c r="AA11">
        <v>1657.1</v>
      </c>
      <c r="AB11">
        <v>1938.6</v>
      </c>
      <c r="AC11" s="1">
        <f>(Table2[[#This Row],[Close Price]]/Table2[[#This Row],[Day Low]])-1</f>
        <v>6.6010356797361336E-3</v>
      </c>
      <c r="AD11" s="1">
        <f>(Table2[[#This Row],[Day High]]/Table2[[#This Row],[Close Price]])-1</f>
        <v>2.5750466391542659E-2</v>
      </c>
      <c r="AE11" s="1">
        <f>(Table2[[#This Row],[Close Price]]/Table2[[#This Row],[Current Week Low]])-1</f>
        <v>1.6609195402298882E-2</v>
      </c>
      <c r="AF11" s="1">
        <f>(Table2[[#This Row],[Current Week High]]/Table2[[#This Row],[Close Price]])-1</f>
        <v>2.5750466391542659E-2</v>
      </c>
      <c r="AG11" s="1">
        <f>(Table2[[#This Row],[Close Price]]/Table2[[#This Row],[Current Month Low]])-1</f>
        <v>6.7467262084364377E-2</v>
      </c>
      <c r="AH11" s="1">
        <f>(Table2[[#This Row],[Current Month High]]/Table2[[#This Row],[Close Price]])-1</f>
        <v>9.5935327039402996E-2</v>
      </c>
      <c r="AI11">
        <v>12.9345921193962</v>
      </c>
      <c r="AJ11">
        <v>157.08887435506099</v>
      </c>
      <c r="AK11" t="str">
        <f>IF(AND(Table2[[#This Row],[20D EMA]]&gt;Table2[[#This Row],[50D EMA]],Table2[[#This Row],[50D EMA]]&gt;Table2[[#This Row],[200D EMA]]),"Uptrend","Downtrend/NoTrend")</f>
        <v>Uptrend</v>
      </c>
      <c r="AL11">
        <v>7.0000000000000007E-2</v>
      </c>
      <c r="AM11" t="s">
        <v>3154</v>
      </c>
      <c r="AN11">
        <v>-6.13</v>
      </c>
      <c r="AO11" t="s">
        <v>3153</v>
      </c>
      <c r="AP11">
        <v>0.20487609907569301</v>
      </c>
      <c r="AQ11">
        <f>(Table2[[#This Row],[Sharpe Ratio]]-AVERAGE(Table2[Sharpe Ratio]))/_xlfn.STDEV.P(Table2[Sharpe Ratio])</f>
        <v>1.7240925877150037</v>
      </c>
      <c r="AR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6.9271930824326962</v>
      </c>
      <c r="AS11">
        <f>_xlfn.RANK.AVG(Table2[[#This Row],[1Y Return vs Nifty Z-Score]],Table2[1Y Return vs Nifty Z-Score])</f>
        <v>36</v>
      </c>
      <c r="AT11">
        <f>_xlfn.RANK.AVG(Table2[[#This Row],[6M Return vs Nifty Z-Score]],Table2[6M Return vs Nifty Z-Score])</f>
        <v>14</v>
      </c>
      <c r="AU11">
        <f>_xlfn.RANK.AVG(Table2[[#This Row],[Sharpe Ratio Z-Score]],Table2[Sharpe Ratio Z-Score])</f>
        <v>27</v>
      </c>
      <c r="AV11">
        <f>(Table2[[#This Row],[Rank 1Y]]+Table2[[#This Row],[Rank 6M]]+Table2[[#This Row],[Rank Sharpe]])/3</f>
        <v>25.666666666666668</v>
      </c>
    </row>
    <row r="12" spans="1:48" x14ac:dyDescent="0.3">
      <c r="A12" t="s">
        <v>1143</v>
      </c>
      <c r="B12" t="s">
        <v>1144</v>
      </c>
      <c r="C12" t="s">
        <v>3127</v>
      </c>
      <c r="D12" t="s">
        <v>1145</v>
      </c>
      <c r="E12">
        <v>10549.98420592</v>
      </c>
      <c r="F12">
        <v>1696.4</v>
      </c>
      <c r="G12">
        <v>173.16657177747101</v>
      </c>
      <c r="H12">
        <f>(Table2[[#This Row],[1Y Return vs Nifty]]-AVERAGE(Table2[1Y Return vs Nifty]))/_xlfn.STDEV.P(Table2[1Y Return vs Nifty])</f>
        <v>3.2795623182507971</v>
      </c>
      <c r="I12">
        <v>-2.9539863381465898</v>
      </c>
      <c r="J12">
        <f>(Table2[[#This Row],[1M Return vs Nifty]]-AVERAGE(Table2[1M Return vs Nifty]))/_xlfn.STDEV.P(Table2[1M Return vs Nifty])</f>
        <v>1.0538508788217887E-2</v>
      </c>
      <c r="K12">
        <v>65.658353096771805</v>
      </c>
      <c r="L12">
        <f>(Table2[[#This Row],[6M Return vs Nifty]]-AVERAGE(Table2[6M Return vs Nifty]))/_xlfn.STDEV.P(Table2[6M Return vs Nifty])</f>
        <v>2.1838238426463095</v>
      </c>
      <c r="M12">
        <v>-3.7447662836292301</v>
      </c>
      <c r="N12">
        <f>(Table2[[#This Row],[1W Return vs Nifty]]-AVERAGE(Table2[1W Return vs Nifty]))/_xlfn.STDEV.P(Table2[1W Return vs Nifty])</f>
        <v>-0.19126304467329197</v>
      </c>
      <c r="O12">
        <v>1692.86</v>
      </c>
      <c r="P12">
        <v>1598.9758119558101</v>
      </c>
      <c r="Q12">
        <v>1222.1961276274899</v>
      </c>
      <c r="R12">
        <v>48.514408673549198</v>
      </c>
      <c r="S12" s="1">
        <f>(Table2[[#This Row],[Close Price]]-Table2[[#This Row],[20D EMA]])/Table2[[#This Row],[20D EMA]]</f>
        <v>2.0911357111634697E-3</v>
      </c>
      <c r="T12" s="1">
        <f>(Table2[[#This Row],[Close Price]]-Table2[[#This Row],[50D EMA]])/Table2[[#This Row],[50D EMA]]</f>
        <v>6.092911932484097E-2</v>
      </c>
      <c r="U12" s="1">
        <f>(Table2[[#This Row],[Close Price]]-Table2[[#This Row],[200D EMA]])/Table2[[#This Row],[200D EMA]]</f>
        <v>0.38799327019062657</v>
      </c>
      <c r="V12">
        <v>0.59820772119996501</v>
      </c>
      <c r="W12">
        <v>1688.25</v>
      </c>
      <c r="X12">
        <v>1730</v>
      </c>
      <c r="Y12">
        <v>1652.35</v>
      </c>
      <c r="Z12">
        <v>1730</v>
      </c>
      <c r="AA12">
        <v>1645.7</v>
      </c>
      <c r="AB12">
        <v>1822.65</v>
      </c>
      <c r="AC12" s="1">
        <f>(Table2[[#This Row],[Close Price]]/Table2[[#This Row],[Day Low]])-1</f>
        <v>4.8274840811490805E-3</v>
      </c>
      <c r="AD12" s="1">
        <f>(Table2[[#This Row],[Day High]]/Table2[[#This Row],[Close Price]])-1</f>
        <v>1.9806649375147423E-2</v>
      </c>
      <c r="AE12" s="1">
        <f>(Table2[[#This Row],[Close Price]]/Table2[[#This Row],[Current Week Low]])-1</f>
        <v>2.6659000817018219E-2</v>
      </c>
      <c r="AF12" s="1">
        <f>(Table2[[#This Row],[Current Week High]]/Table2[[#This Row],[Close Price]])-1</f>
        <v>1.9806649375147423E-2</v>
      </c>
      <c r="AG12" s="1">
        <f>(Table2[[#This Row],[Close Price]]/Table2[[#This Row],[Current Month Low]])-1</f>
        <v>3.0807559093394943E-2</v>
      </c>
      <c r="AH12" s="1">
        <f>(Table2[[#This Row],[Current Month High]]/Table2[[#This Row],[Close Price]])-1</f>
        <v>7.4422306059891641E-2</v>
      </c>
      <c r="AI12">
        <v>12.334944588540401</v>
      </c>
      <c r="AJ12">
        <v>197.066806759478</v>
      </c>
      <c r="AK12" t="str">
        <f>IF(AND(Table2[[#This Row],[20D EMA]]&gt;Table2[[#This Row],[50D EMA]],Table2[[#This Row],[50D EMA]]&gt;Table2[[#This Row],[200D EMA]]),"Uptrend","Downtrend/NoTrend")</f>
        <v>Uptrend</v>
      </c>
      <c r="AL12">
        <v>0</v>
      </c>
      <c r="AM12">
        <v>0</v>
      </c>
      <c r="AN12">
        <v>-4.59</v>
      </c>
      <c r="AO12" t="s">
        <v>3153</v>
      </c>
      <c r="AP12">
        <v>0.18679252360255599</v>
      </c>
      <c r="AQ12">
        <f>(Table2[[#This Row],[Sharpe Ratio]]-AVERAGE(Table2[Sharpe Ratio]))/_xlfn.STDEV.P(Table2[Sharpe Ratio])</f>
        <v>1.5128044063937298</v>
      </c>
      <c r="AR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6.7954660314057627</v>
      </c>
      <c r="AS12">
        <f>_xlfn.RANK.AVG(Table2[[#This Row],[1Y Return vs Nifty Z-Score]],Table2[1Y Return vs Nifty Z-Score])</f>
        <v>8</v>
      </c>
      <c r="AT12">
        <f>_xlfn.RANK.AVG(Table2[[#This Row],[6M Return vs Nifty Z-Score]],Table2[6M Return vs Nifty Z-Score])</f>
        <v>25</v>
      </c>
      <c r="AU12">
        <f>_xlfn.RANK.AVG(Table2[[#This Row],[Sharpe Ratio Z-Score]],Table2[Sharpe Ratio Z-Score])</f>
        <v>47</v>
      </c>
      <c r="AV12">
        <f>(Table2[[#This Row],[Rank 1Y]]+Table2[[#This Row],[Rank 6M]]+Table2[[#This Row],[Rank Sharpe]])/3</f>
        <v>26.666666666666668</v>
      </c>
    </row>
    <row r="13" spans="1:48" x14ac:dyDescent="0.3">
      <c r="A13" t="s">
        <v>996</v>
      </c>
      <c r="B13" t="s">
        <v>997</v>
      </c>
      <c r="C13" t="s">
        <v>3112</v>
      </c>
      <c r="D13" t="s">
        <v>51</v>
      </c>
      <c r="E13">
        <v>13837.354984109999</v>
      </c>
      <c r="F13">
        <v>305.35000000000002</v>
      </c>
      <c r="G13">
        <v>105.472126409198</v>
      </c>
      <c r="H13">
        <f>(Table2[[#This Row],[1Y Return vs Nifty]]-AVERAGE(Table2[1Y Return vs Nifty]))/_xlfn.STDEV.P(Table2[1Y Return vs Nifty])</f>
        <v>1.8816044339777851</v>
      </c>
      <c r="I13">
        <v>15.0008950341944</v>
      </c>
      <c r="J13">
        <f>(Table2[[#This Row],[1M Return vs Nifty]]-AVERAGE(Table2[1M Return vs Nifty]))/_xlfn.STDEV.P(Table2[1M Return vs Nifty])</f>
        <v>1.9768752721289029</v>
      </c>
      <c r="K13">
        <v>80.764543488390203</v>
      </c>
      <c r="L13">
        <f>(Table2[[#This Row],[6M Return vs Nifty]]-AVERAGE(Table2[6M Return vs Nifty]))/_xlfn.STDEV.P(Table2[6M Return vs Nifty])</f>
        <v>2.7058870939140949</v>
      </c>
      <c r="M13">
        <v>8.1521068361778593</v>
      </c>
      <c r="N13">
        <f>(Table2[[#This Row],[1W Return vs Nifty]]-AVERAGE(Table2[1W Return vs Nifty]))/_xlfn.STDEV.P(Table2[1W Return vs Nifty])</f>
        <v>2.2547258826371515</v>
      </c>
      <c r="O13">
        <v>294.55</v>
      </c>
      <c r="P13">
        <v>280.17396375678999</v>
      </c>
      <c r="Q13">
        <v>216.772026365762</v>
      </c>
      <c r="R13">
        <v>61.592812044660803</v>
      </c>
      <c r="S13" s="1">
        <f>(Table2[[#This Row],[Close Price]]-Table2[[#This Row],[20D EMA]])/Table2[[#This Row],[20D EMA]]</f>
        <v>3.6666100831777328E-2</v>
      </c>
      <c r="T13" s="1">
        <f>(Table2[[#This Row],[Close Price]]-Table2[[#This Row],[50D EMA]])/Table2[[#This Row],[50D EMA]]</f>
        <v>8.9858586092833884E-2</v>
      </c>
      <c r="U13" s="1">
        <f>(Table2[[#This Row],[Close Price]]-Table2[[#This Row],[200D EMA]])/Table2[[#This Row],[200D EMA]]</f>
        <v>0.40862271354505564</v>
      </c>
      <c r="V13">
        <v>0.92661328198514503</v>
      </c>
      <c r="W13">
        <v>303</v>
      </c>
      <c r="X13">
        <v>314.89999999999998</v>
      </c>
      <c r="Y13">
        <v>303</v>
      </c>
      <c r="Z13">
        <v>316</v>
      </c>
      <c r="AA13">
        <v>282</v>
      </c>
      <c r="AB13">
        <v>325</v>
      </c>
      <c r="AC13" s="1">
        <f>(Table2[[#This Row],[Close Price]]/Table2[[#This Row],[Day Low]])-1</f>
        <v>7.7557755775579107E-3</v>
      </c>
      <c r="AD13" s="1">
        <f>(Table2[[#This Row],[Day High]]/Table2[[#This Row],[Close Price]])-1</f>
        <v>3.1275585393810257E-2</v>
      </c>
      <c r="AE13" s="1">
        <f>(Table2[[#This Row],[Close Price]]/Table2[[#This Row],[Current Week Low]])-1</f>
        <v>7.7557755775579107E-3</v>
      </c>
      <c r="AF13" s="1">
        <f>(Table2[[#This Row],[Current Week High]]/Table2[[#This Row],[Close Price]])-1</f>
        <v>3.4878008842311958E-2</v>
      </c>
      <c r="AG13" s="1">
        <f>(Table2[[#This Row],[Close Price]]/Table2[[#This Row],[Current Month Low]])-1</f>
        <v>8.2801418439716334E-2</v>
      </c>
      <c r="AH13" s="1">
        <f>(Table2[[#This Row],[Current Month High]]/Table2[[#This Row],[Close Price]])-1</f>
        <v>6.4352382511871475E-2</v>
      </c>
      <c r="AI13">
        <v>7.6797118061241196</v>
      </c>
      <c r="AJ13">
        <v>134.88461538461499</v>
      </c>
      <c r="AK13" t="str">
        <f>IF(AND(Table2[[#This Row],[20D EMA]]&gt;Table2[[#This Row],[50D EMA]],Table2[[#This Row],[50D EMA]]&gt;Table2[[#This Row],[200D EMA]]),"Uptrend","Downtrend/NoTrend")</f>
        <v>Uptrend</v>
      </c>
      <c r="AL13">
        <v>0.36</v>
      </c>
      <c r="AM13" t="s">
        <v>3154</v>
      </c>
      <c r="AN13">
        <v>5.42</v>
      </c>
      <c r="AO13" t="s">
        <v>3154</v>
      </c>
      <c r="AP13">
        <v>0.20087116025482499</v>
      </c>
      <c r="AQ13">
        <f>(Table2[[#This Row],[Sharpe Ratio]]-AVERAGE(Table2[Sharpe Ratio]))/_xlfn.STDEV.P(Table2[Sharpe Ratio])</f>
        <v>1.677298952185283</v>
      </c>
      <c r="AR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10.496391634843217</v>
      </c>
      <c r="AS13">
        <f>_xlfn.RANK.AVG(Table2[[#This Row],[1Y Return vs Nifty Z-Score]],Table2[1Y Return vs Nifty Z-Score])</f>
        <v>41</v>
      </c>
      <c r="AT13">
        <f>_xlfn.RANK.AVG(Table2[[#This Row],[6M Return vs Nifty Z-Score]],Table2[6M Return vs Nifty Z-Score])</f>
        <v>12</v>
      </c>
      <c r="AU13">
        <f>_xlfn.RANK.AVG(Table2[[#This Row],[Sharpe Ratio Z-Score]],Table2[Sharpe Ratio Z-Score])</f>
        <v>32</v>
      </c>
      <c r="AV13">
        <f>(Table2[[#This Row],[Rank 1Y]]+Table2[[#This Row],[Rank 6M]]+Table2[[#This Row],[Rank Sharpe]])/3</f>
        <v>28.333333333333332</v>
      </c>
    </row>
    <row r="14" spans="1:48" x14ac:dyDescent="0.3">
      <c r="A14" t="s">
        <v>454</v>
      </c>
      <c r="B14" t="s">
        <v>455</v>
      </c>
      <c r="C14" t="s">
        <v>3119</v>
      </c>
      <c r="D14" t="s">
        <v>178</v>
      </c>
      <c r="E14">
        <v>48520.818382500001</v>
      </c>
      <c r="F14">
        <v>1895</v>
      </c>
      <c r="G14">
        <v>344.771919754061</v>
      </c>
      <c r="H14">
        <f>(Table2[[#This Row],[1Y Return vs Nifty]]-AVERAGE(Table2[1Y Return vs Nifty]))/_xlfn.STDEV.P(Table2[1Y Return vs Nifty])</f>
        <v>6.8233840880015331</v>
      </c>
      <c r="I14">
        <v>7.5519020981126896</v>
      </c>
      <c r="J14">
        <f>(Table2[[#This Row],[1M Return vs Nifty]]-AVERAGE(Table2[1M Return vs Nifty]))/_xlfn.STDEV.P(Table2[1M Return vs Nifty])</f>
        <v>1.1610955208549012</v>
      </c>
      <c r="K14">
        <v>34.827349805730002</v>
      </c>
      <c r="L14">
        <f>(Table2[[#This Row],[6M Return vs Nifty]]-AVERAGE(Table2[6M Return vs Nifty]))/_xlfn.STDEV.P(Table2[6M Return vs Nifty])</f>
        <v>1.1183180201525247</v>
      </c>
      <c r="M14">
        <v>0.92734058286093501</v>
      </c>
      <c r="N14">
        <f>(Table2[[#This Row],[1W Return vs Nifty]]-AVERAGE(Table2[1W Return vs Nifty]))/_xlfn.STDEV.P(Table2[1W Return vs Nifty])</f>
        <v>0.7693189122461026</v>
      </c>
      <c r="O14">
        <v>1779.43</v>
      </c>
      <c r="P14">
        <v>1734.41570324393</v>
      </c>
      <c r="Q14">
        <v>1389.7108681949001</v>
      </c>
      <c r="R14">
        <v>65.723577269023806</v>
      </c>
      <c r="S14" s="1">
        <f>(Table2[[#This Row],[Close Price]]-Table2[[#This Row],[20D EMA]])/Table2[[#This Row],[20D EMA]]</f>
        <v>6.4947764171672917E-2</v>
      </c>
      <c r="T14" s="1">
        <f>(Table2[[#This Row],[Close Price]]-Table2[[#This Row],[50D EMA]])/Table2[[#This Row],[50D EMA]]</f>
        <v>9.2586971194808909E-2</v>
      </c>
      <c r="U14" s="1">
        <f>(Table2[[#This Row],[Close Price]]-Table2[[#This Row],[200D EMA]])/Table2[[#This Row],[200D EMA]]</f>
        <v>0.3635929914410338</v>
      </c>
      <c r="V14">
        <v>1.0364068053804101</v>
      </c>
      <c r="W14">
        <v>1877</v>
      </c>
      <c r="X14">
        <v>1943.4</v>
      </c>
      <c r="Y14">
        <v>1691.65</v>
      </c>
      <c r="Z14">
        <v>1943.4</v>
      </c>
      <c r="AA14">
        <v>1674</v>
      </c>
      <c r="AB14">
        <v>1943.4</v>
      </c>
      <c r="AC14" s="1">
        <f>(Table2[[#This Row],[Close Price]]/Table2[[#This Row],[Day Low]])-1</f>
        <v>9.5897709110281948E-3</v>
      </c>
      <c r="AD14" s="1">
        <f>(Table2[[#This Row],[Day High]]/Table2[[#This Row],[Close Price]])-1</f>
        <v>2.5540897097625415E-2</v>
      </c>
      <c r="AE14" s="1">
        <f>(Table2[[#This Row],[Close Price]]/Table2[[#This Row],[Current Week Low]])-1</f>
        <v>0.12020808086779167</v>
      </c>
      <c r="AF14" s="1">
        <f>(Table2[[#This Row],[Current Week High]]/Table2[[#This Row],[Close Price]])-1</f>
        <v>2.5540897097625415E-2</v>
      </c>
      <c r="AG14" s="1">
        <f>(Table2[[#This Row],[Close Price]]/Table2[[#This Row],[Current Month Low]])-1</f>
        <v>0.13201911589008364</v>
      </c>
      <c r="AH14" s="1">
        <f>(Table2[[#This Row],[Current Month High]]/Table2[[#This Row],[Close Price]])-1</f>
        <v>2.5540897097625415E-2</v>
      </c>
      <c r="AI14">
        <v>3.9050131926121301</v>
      </c>
      <c r="AJ14">
        <v>380.96446700507602</v>
      </c>
      <c r="AK14" t="str">
        <f>IF(AND(Table2[[#This Row],[20D EMA]]&gt;Table2[[#This Row],[50D EMA]],Table2[[#This Row],[50D EMA]]&gt;Table2[[#This Row],[200D EMA]]),"Uptrend","Downtrend/NoTrend")</f>
        <v>Uptrend</v>
      </c>
      <c r="AL14">
        <v>0.24</v>
      </c>
      <c r="AM14" t="s">
        <v>3154</v>
      </c>
      <c r="AN14">
        <v>6.11</v>
      </c>
      <c r="AO14" t="s">
        <v>3154</v>
      </c>
      <c r="AP14">
        <v>0.25475042755015498</v>
      </c>
      <c r="AQ14">
        <f>(Table2[[#This Row],[Sharpe Ratio]]-AVERAGE(Table2[Sharpe Ratio]))/_xlfn.STDEV.P(Table2[Sharpe Ratio])</f>
        <v>2.3068233742037036</v>
      </c>
      <c r="AR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12.178939915458766</v>
      </c>
      <c r="AS14">
        <f>_xlfn.RANK.AVG(Table2[[#This Row],[1Y Return vs Nifty Z-Score]],Table2[1Y Return vs Nifty Z-Score])</f>
        <v>1</v>
      </c>
      <c r="AT14">
        <f>_xlfn.RANK.AVG(Table2[[#This Row],[6M Return vs Nifty Z-Score]],Table2[6M Return vs Nifty Z-Score])</f>
        <v>79</v>
      </c>
      <c r="AU14">
        <f>_xlfn.RANK.AVG(Table2[[#This Row],[Sharpe Ratio Z-Score]],Table2[Sharpe Ratio Z-Score])</f>
        <v>7</v>
      </c>
      <c r="AV14">
        <f>(Table2[[#This Row],[Rank 1Y]]+Table2[[#This Row],[Rank 6M]]+Table2[[#This Row],[Rank Sharpe]])/3</f>
        <v>29</v>
      </c>
    </row>
    <row r="15" spans="1:48" hidden="1" x14ac:dyDescent="0.3">
      <c r="A15" t="s">
        <v>980</v>
      </c>
      <c r="B15" t="s">
        <v>981</v>
      </c>
      <c r="C15" t="s">
        <v>3115</v>
      </c>
      <c r="D15" t="s">
        <v>982</v>
      </c>
      <c r="E15">
        <v>14218.563267719999</v>
      </c>
      <c r="F15">
        <v>2089.8000000000002</v>
      </c>
      <c r="G15">
        <v>71.2742635049309</v>
      </c>
      <c r="H15">
        <f>(Table2[[#This Row],[1Y Return vs Nifty]]-AVERAGE(Table2[1Y Return vs Nifty]))/_xlfn.STDEV.P(Table2[1Y Return vs Nifty])</f>
        <v>1.1753844212097364</v>
      </c>
      <c r="I15">
        <v>-10.9539584125116</v>
      </c>
      <c r="J15">
        <f>(Table2[[#This Row],[1M Return vs Nifty]]-AVERAGE(Table2[1M Return vs Nifty]))/_xlfn.STDEV.P(Table2[1M Return vs Nifty])</f>
        <v>-0.86558196615712946</v>
      </c>
      <c r="K15">
        <v>115.474680933936</v>
      </c>
      <c r="L15">
        <f>(Table2[[#This Row],[6M Return vs Nifty]]-AVERAGE(Table2[6M Return vs Nifty]))/_xlfn.STDEV.P(Table2[6M Return vs Nifty])</f>
        <v>3.9054540751979818</v>
      </c>
      <c r="M15">
        <v>-2.0894704619729998</v>
      </c>
      <c r="N15">
        <f>(Table2[[#This Row],[1W Return vs Nifty]]-AVERAGE(Table2[1W Return vs Nifty]))/_xlfn.STDEV.P(Table2[1W Return vs Nifty])</f>
        <v>0.14906463726638353</v>
      </c>
      <c r="O15">
        <v>2187.98</v>
      </c>
      <c r="P15">
        <v>2198.20015440112</v>
      </c>
      <c r="Q15">
        <v>1696.9786778574401</v>
      </c>
      <c r="R15">
        <v>39.7838720957254</v>
      </c>
      <c r="S15" s="1">
        <f>(Table2[[#This Row],[Close Price]]-Table2[[#This Row],[20D EMA]])/Table2[[#This Row],[20D EMA]]</f>
        <v>-4.4872439419007412E-2</v>
      </c>
      <c r="T15" s="1">
        <f>(Table2[[#This Row],[Close Price]]-Table2[[#This Row],[50D EMA]])/Table2[[#This Row],[50D EMA]]</f>
        <v>-4.9313141109596767E-2</v>
      </c>
      <c r="U15" s="1">
        <f>(Table2[[#This Row],[Close Price]]-Table2[[#This Row],[200D EMA]])/Table2[[#This Row],[200D EMA]]</f>
        <v>0.2314827683271341</v>
      </c>
      <c r="V15">
        <v>0.53360340961222397</v>
      </c>
      <c r="W15">
        <v>2070</v>
      </c>
      <c r="X15">
        <v>2199</v>
      </c>
      <c r="Y15">
        <v>2070</v>
      </c>
      <c r="Z15">
        <v>2199</v>
      </c>
      <c r="AA15">
        <v>2065.75</v>
      </c>
      <c r="AB15">
        <v>2335</v>
      </c>
      <c r="AC15" s="1">
        <f>(Table2[[#This Row],[Close Price]]/Table2[[#This Row],[Day Low]])-1</f>
        <v>9.565217391304337E-3</v>
      </c>
      <c r="AD15" s="1">
        <f>(Table2[[#This Row],[Day High]]/Table2[[#This Row],[Close Price]])-1</f>
        <v>5.22538041917886E-2</v>
      </c>
      <c r="AE15" s="1">
        <f>(Table2[[#This Row],[Close Price]]/Table2[[#This Row],[Current Week Low]])-1</f>
        <v>9.565217391304337E-3</v>
      </c>
      <c r="AF15" s="1">
        <f>(Table2[[#This Row],[Current Week High]]/Table2[[#This Row],[Close Price]])-1</f>
        <v>5.22538041917886E-2</v>
      </c>
      <c r="AG15" s="1">
        <f>(Table2[[#This Row],[Close Price]]/Table2[[#This Row],[Current Month Low]])-1</f>
        <v>1.1642260680140515E-2</v>
      </c>
      <c r="AH15" s="1">
        <f>(Table2[[#This Row],[Current Month High]]/Table2[[#This Row],[Close Price]])-1</f>
        <v>0.11733180208632388</v>
      </c>
      <c r="AI15">
        <v>29.198966408268699</v>
      </c>
      <c r="AJ15">
        <v>186.27397260273901</v>
      </c>
      <c r="AK15" t="str">
        <f>IF(AND(Table2[[#This Row],[20D EMA]]&gt;Table2[[#This Row],[50D EMA]],Table2[[#This Row],[50D EMA]]&gt;Table2[[#This Row],[200D EMA]]),"Uptrend","Downtrend/NoTrend")</f>
        <v>Downtrend/NoTrend</v>
      </c>
      <c r="AL15">
        <v>-0.03</v>
      </c>
      <c r="AM15" t="s">
        <v>3153</v>
      </c>
      <c r="AN15">
        <v>-1.42</v>
      </c>
      <c r="AO15" t="s">
        <v>3153</v>
      </c>
      <c r="AP15">
        <v>0.234095852261367</v>
      </c>
      <c r="AQ15">
        <f>(Table2[[#This Row],[Sharpe Ratio]]-AVERAGE(Table2[Sharpe Ratio]))/_xlfn.STDEV.P(Table2[Sharpe Ratio])</f>
        <v>2.0654956757508107</v>
      </c>
      <c r="AR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">
        <f>_xlfn.RANK.AVG(Table2[[#This Row],[1Y Return vs Nifty Z-Score]],Table2[1Y Return vs Nifty Z-Score])</f>
        <v>77</v>
      </c>
      <c r="AT15">
        <f>_xlfn.RANK.AVG(Table2[[#This Row],[6M Return vs Nifty Z-Score]],Table2[6M Return vs Nifty Z-Score])</f>
        <v>7</v>
      </c>
      <c r="AU15">
        <f>_xlfn.RANK.AVG(Table2[[#This Row],[Sharpe Ratio Z-Score]],Table2[Sharpe Ratio Z-Score])</f>
        <v>12</v>
      </c>
      <c r="AV15">
        <f>(Table2[[#This Row],[Rank 1Y]]+Table2[[#This Row],[Rank 6M]]+Table2[[#This Row],[Rank Sharpe]])/3</f>
        <v>32</v>
      </c>
    </row>
    <row r="16" spans="1:48" hidden="1" x14ac:dyDescent="0.3">
      <c r="A16" t="s">
        <v>1055</v>
      </c>
      <c r="B16" t="s">
        <v>1056</v>
      </c>
      <c r="C16" t="s">
        <v>3108</v>
      </c>
      <c r="D16" t="s">
        <v>208</v>
      </c>
      <c r="E16">
        <v>12388.464589200001</v>
      </c>
      <c r="F16">
        <v>2991.9</v>
      </c>
      <c r="G16">
        <v>110.58670614848999</v>
      </c>
      <c r="H16">
        <f>(Table2[[#This Row],[1Y Return vs Nifty]]-AVERAGE(Table2[1Y Return vs Nifty]))/_xlfn.STDEV.P(Table2[1Y Return vs Nifty])</f>
        <v>1.9872256120875815</v>
      </c>
      <c r="I16">
        <v>17.236816819206101</v>
      </c>
      <c r="J16">
        <f>(Table2[[#This Row],[1M Return vs Nifty]]-AVERAGE(Table2[1M Return vs Nifty]))/_xlfn.STDEV.P(Table2[1M Return vs Nifty])</f>
        <v>2.2217432339187053</v>
      </c>
      <c r="K16">
        <v>79.216680090402605</v>
      </c>
      <c r="L16">
        <f>(Table2[[#This Row],[6M Return vs Nifty]]-AVERAGE(Table2[6M Return vs Nifty]))/_xlfn.STDEV.P(Table2[6M Return vs Nifty])</f>
        <v>2.652393620237226</v>
      </c>
      <c r="M16">
        <v>2.77057176600943</v>
      </c>
      <c r="N16">
        <f>(Table2[[#This Row],[1W Return vs Nifty]]-AVERAGE(Table2[1W Return vs Nifty]))/_xlfn.STDEV.P(Table2[1W Return vs Nifty])</f>
        <v>1.148285975192106</v>
      </c>
      <c r="O16">
        <v>2885.31</v>
      </c>
      <c r="P16">
        <v>2694.2615011124699</v>
      </c>
      <c r="Q16">
        <v>2096.99758373026</v>
      </c>
      <c r="R16">
        <v>55.564762315695603</v>
      </c>
      <c r="S16" s="1">
        <f>(Table2[[#This Row],[Close Price]]-Table2[[#This Row],[20D EMA]])/Table2[[#This Row],[20D EMA]]</f>
        <v>3.6942304293126269E-2</v>
      </c>
      <c r="T16" s="1">
        <f>(Table2[[#This Row],[Close Price]]-Table2[[#This Row],[50D EMA]])/Table2[[#This Row],[50D EMA]]</f>
        <v>0.11047127339518983</v>
      </c>
      <c r="U16" s="1">
        <f>(Table2[[#This Row],[Close Price]]-Table2[[#This Row],[200D EMA]])/Table2[[#This Row],[200D EMA]]</f>
        <v>0.42675414755501828</v>
      </c>
      <c r="V16">
        <v>0.88221697642944596</v>
      </c>
      <c r="W16">
        <v>2965.15</v>
      </c>
      <c r="X16">
        <v>3019.95</v>
      </c>
      <c r="Y16">
        <v>2942.55</v>
      </c>
      <c r="Z16">
        <v>3023.95</v>
      </c>
      <c r="AA16">
        <v>2820</v>
      </c>
      <c r="AB16">
        <v>3735.2</v>
      </c>
      <c r="AC16" s="1">
        <f>(Table2[[#This Row],[Close Price]]/Table2[[#This Row],[Day Low]])-1</f>
        <v>9.0214660303862271E-3</v>
      </c>
      <c r="AD16" s="1">
        <f>(Table2[[#This Row],[Day High]]/Table2[[#This Row],[Close Price]])-1</f>
        <v>9.375313346034142E-3</v>
      </c>
      <c r="AE16" s="1">
        <f>(Table2[[#This Row],[Close Price]]/Table2[[#This Row],[Current Week Low]])-1</f>
        <v>1.6771167864607195E-2</v>
      </c>
      <c r="AF16" s="1">
        <f>(Table2[[#This Row],[Current Week High]]/Table2[[#This Row],[Close Price]])-1</f>
        <v>1.071225642568252E-2</v>
      </c>
      <c r="AG16" s="1">
        <f>(Table2[[#This Row],[Close Price]]/Table2[[#This Row],[Current Month Low]])-1</f>
        <v>6.0957446808510563E-2</v>
      </c>
      <c r="AH16" s="1">
        <f>(Table2[[#This Row],[Current Month High]]/Table2[[#This Row],[Close Price]])-1</f>
        <v>0.24843744777566079</v>
      </c>
      <c r="AI16">
        <v>24.843744777565998</v>
      </c>
      <c r="AJ16">
        <v>163.603524229074</v>
      </c>
      <c r="AK16" t="str">
        <f>IF(AND(Table2[[#This Row],[20D EMA]]&gt;Table2[[#This Row],[50D EMA]],Table2[[#This Row],[50D EMA]]&gt;Table2[[#This Row],[200D EMA]]),"Uptrend","Downtrend/NoTrend")</f>
        <v>Uptrend</v>
      </c>
      <c r="AL16">
        <v>0.24</v>
      </c>
      <c r="AM16" t="s">
        <v>3154</v>
      </c>
      <c r="AN16">
        <v>-3.88</v>
      </c>
      <c r="AO16" t="s">
        <v>3153</v>
      </c>
      <c r="AP16">
        <v>0.18235835166676201</v>
      </c>
      <c r="AQ16">
        <f>(Table2[[#This Row],[Sharpe Ratio]]-AVERAGE(Table2[Sharpe Ratio]))/_xlfn.STDEV.P(Table2[Sharpe Ratio])</f>
        <v>1.4609956186143727</v>
      </c>
      <c r="AR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9.4706440600499917</v>
      </c>
      <c r="AS16">
        <f>_xlfn.RANK.AVG(Table2[[#This Row],[1Y Return vs Nifty Z-Score]],Table2[1Y Return vs Nifty Z-Score])</f>
        <v>38</v>
      </c>
      <c r="AT16">
        <f>_xlfn.RANK.AVG(Table2[[#This Row],[6M Return vs Nifty Z-Score]],Table2[6M Return vs Nifty Z-Score])</f>
        <v>13</v>
      </c>
      <c r="AU16">
        <f>_xlfn.RANK.AVG(Table2[[#This Row],[Sharpe Ratio Z-Score]],Table2[Sharpe Ratio Z-Score])</f>
        <v>50</v>
      </c>
      <c r="AV16">
        <f>(Table2[[#This Row],[Rank 1Y]]+Table2[[#This Row],[Rank 6M]]+Table2[[#This Row],[Rank Sharpe]])/3</f>
        <v>33.666666666666664</v>
      </c>
    </row>
    <row r="17" spans="1:48" x14ac:dyDescent="0.3">
      <c r="A17" t="s">
        <v>372</v>
      </c>
      <c r="B17" t="s">
        <v>373</v>
      </c>
      <c r="C17" t="s">
        <v>3108</v>
      </c>
      <c r="D17" t="s">
        <v>374</v>
      </c>
      <c r="E17">
        <v>63997.143071865001</v>
      </c>
      <c r="F17">
        <v>4727.3500000000004</v>
      </c>
      <c r="G17">
        <v>89.015578492202593</v>
      </c>
      <c r="H17">
        <f>(Table2[[#This Row],[1Y Return vs Nifty]]-AVERAGE(Table2[1Y Return vs Nifty]))/_xlfn.STDEV.P(Table2[1Y Return vs Nifty])</f>
        <v>1.5417602889622686</v>
      </c>
      <c r="I17">
        <v>14.2575434369683</v>
      </c>
      <c r="J17">
        <f>(Table2[[#This Row],[1M Return vs Nifty]]-AVERAGE(Table2[1M Return vs Nifty]))/_xlfn.STDEV.P(Table2[1M Return vs Nifty])</f>
        <v>1.8954667936543315</v>
      </c>
      <c r="K17">
        <v>69.101949385382397</v>
      </c>
      <c r="L17">
        <f>(Table2[[#This Row],[6M Return vs Nifty]]-AVERAGE(Table2[6M Return vs Nifty]))/_xlfn.STDEV.P(Table2[6M Return vs Nifty])</f>
        <v>2.3028330056370798</v>
      </c>
      <c r="M17">
        <v>1.37767229474187</v>
      </c>
      <c r="N17">
        <f>(Table2[[#This Row],[1W Return vs Nifty]]-AVERAGE(Table2[1W Return vs Nifty]))/_xlfn.STDEV.P(Table2[1W Return vs Nifty])</f>
        <v>0.86190680233998185</v>
      </c>
      <c r="O17">
        <v>4506.0600000000004</v>
      </c>
      <c r="P17">
        <v>4100.1800324964497</v>
      </c>
      <c r="Q17">
        <v>3064.0542428848498</v>
      </c>
      <c r="R17">
        <v>60.8703878461382</v>
      </c>
      <c r="S17" s="1">
        <f>(Table2[[#This Row],[Close Price]]-Table2[[#This Row],[20D EMA]])/Table2[[#This Row],[20D EMA]]</f>
        <v>4.9109421534555678E-2</v>
      </c>
      <c r="T17" s="1">
        <f>(Table2[[#This Row],[Close Price]]-Table2[[#This Row],[50D EMA]])/Table2[[#This Row],[50D EMA]]</f>
        <v>0.15296156815867662</v>
      </c>
      <c r="U17" s="1">
        <f>(Table2[[#This Row],[Close Price]]-Table2[[#This Row],[200D EMA]])/Table2[[#This Row],[200D EMA]]</f>
        <v>0.54284148558321033</v>
      </c>
      <c r="V17">
        <v>0.822366290822241</v>
      </c>
      <c r="W17">
        <v>4693.6000000000004</v>
      </c>
      <c r="X17">
        <v>4858</v>
      </c>
      <c r="Y17">
        <v>4471.8500000000004</v>
      </c>
      <c r="Z17">
        <v>4858</v>
      </c>
      <c r="AA17">
        <v>4372</v>
      </c>
      <c r="AB17">
        <v>4969</v>
      </c>
      <c r="AC17" s="1">
        <f>(Table2[[#This Row],[Close Price]]/Table2[[#This Row],[Day Low]])-1</f>
        <v>7.190642577126205E-3</v>
      </c>
      <c r="AD17" s="1">
        <f>(Table2[[#This Row],[Day High]]/Table2[[#This Row],[Close Price]])-1</f>
        <v>2.763704824055746E-2</v>
      </c>
      <c r="AE17" s="1">
        <f>(Table2[[#This Row],[Close Price]]/Table2[[#This Row],[Current Week Low]])-1</f>
        <v>5.7135190133837277E-2</v>
      </c>
      <c r="AF17" s="1">
        <f>(Table2[[#This Row],[Current Week High]]/Table2[[#This Row],[Close Price]])-1</f>
        <v>2.763704824055746E-2</v>
      </c>
      <c r="AG17" s="1">
        <f>(Table2[[#This Row],[Close Price]]/Table2[[#This Row],[Current Month Low]])-1</f>
        <v>8.1278591033851821E-2</v>
      </c>
      <c r="AH17" s="1">
        <f>(Table2[[#This Row],[Current Month High]]/Table2[[#This Row],[Close Price]])-1</f>
        <v>5.1117433657334344E-2</v>
      </c>
      <c r="AI17">
        <v>5.5517361735433202</v>
      </c>
      <c r="AJ17">
        <v>143.54601890729199</v>
      </c>
      <c r="AK17" t="str">
        <f>IF(AND(Table2[[#This Row],[20D EMA]]&gt;Table2[[#This Row],[50D EMA]],Table2[[#This Row],[50D EMA]]&gt;Table2[[#This Row],[200D EMA]]),"Uptrend","Downtrend/NoTrend")</f>
        <v>Uptrend</v>
      </c>
      <c r="AL17">
        <v>0.69</v>
      </c>
      <c r="AM17" t="s">
        <v>3154</v>
      </c>
      <c r="AN17">
        <v>5.86</v>
      </c>
      <c r="AO17" t="s">
        <v>3154</v>
      </c>
      <c r="AP17">
        <v>0.20229848487642599</v>
      </c>
      <c r="AQ17">
        <f>(Table2[[#This Row],[Sharpe Ratio]]-AVERAGE(Table2[Sharpe Ratio]))/_xlfn.STDEV.P(Table2[Sharpe Ratio])</f>
        <v>1.6939757882402511</v>
      </c>
      <c r="AR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8.2959426788339137</v>
      </c>
      <c r="AS17">
        <f>_xlfn.RANK.AVG(Table2[[#This Row],[1Y Return vs Nifty Z-Score]],Table2[1Y Return vs Nifty Z-Score])</f>
        <v>52</v>
      </c>
      <c r="AT17">
        <f>_xlfn.RANK.AVG(Table2[[#This Row],[6M Return vs Nifty Z-Score]],Table2[6M Return vs Nifty Z-Score])</f>
        <v>20</v>
      </c>
      <c r="AU17">
        <f>_xlfn.RANK.AVG(Table2[[#This Row],[Sharpe Ratio Z-Score]],Table2[Sharpe Ratio Z-Score])</f>
        <v>30</v>
      </c>
      <c r="AV17">
        <f>(Table2[[#This Row],[Rank 1Y]]+Table2[[#This Row],[Rank 6M]]+Table2[[#This Row],[Rank Sharpe]])/3</f>
        <v>34</v>
      </c>
    </row>
    <row r="18" spans="1:48" hidden="1" x14ac:dyDescent="0.3">
      <c r="A18" t="s">
        <v>591</v>
      </c>
      <c r="B18" t="s">
        <v>592</v>
      </c>
      <c r="C18" t="s">
        <v>3110</v>
      </c>
      <c r="D18" t="s">
        <v>37</v>
      </c>
      <c r="E18">
        <v>31125.38</v>
      </c>
      <c r="F18">
        <v>5985.65</v>
      </c>
      <c r="G18">
        <v>170.647826732185</v>
      </c>
      <c r="H18">
        <f>(Table2[[#This Row],[1Y Return vs Nifty]]-AVERAGE(Table2[1Y Return vs Nifty]))/_xlfn.STDEV.P(Table2[1Y Return vs Nifty])</f>
        <v>3.2275477183028163</v>
      </c>
      <c r="I18">
        <v>-5.1296638138337398</v>
      </c>
      <c r="J18">
        <f>(Table2[[#This Row],[1M Return vs Nifty]]-AVERAGE(Table2[1M Return vs Nifty]))/_xlfn.STDEV.P(Table2[1M Return vs Nifty])</f>
        <v>-0.22773177085875443</v>
      </c>
      <c r="K18">
        <v>47.884703969448204</v>
      </c>
      <c r="L18">
        <f>(Table2[[#This Row],[6M Return vs Nifty]]-AVERAGE(Table2[6M Return vs Nifty]))/_xlfn.STDEV.P(Table2[6M Return vs Nifty])</f>
        <v>1.5695743985606725</v>
      </c>
      <c r="M18">
        <v>-9.2016820099680299</v>
      </c>
      <c r="N18">
        <f>(Table2[[#This Row],[1W Return vs Nifty]]-AVERAGE(Table2[1W Return vs Nifty]))/_xlfn.STDEV.P(Table2[1W Return vs Nifty])</f>
        <v>-1.3132011631582745</v>
      </c>
      <c r="O18">
        <v>6508.93</v>
      </c>
      <c r="P18">
        <v>6459.24384827616</v>
      </c>
      <c r="Q18">
        <v>4913.1177673058301</v>
      </c>
      <c r="R18">
        <v>25.100840629554298</v>
      </c>
      <c r="S18" s="1">
        <f>(Table2[[#This Row],[Close Price]]-Table2[[#This Row],[20D EMA]])/Table2[[#This Row],[20D EMA]]</f>
        <v>-8.0394166168633041E-2</v>
      </c>
      <c r="T18" s="1">
        <f>(Table2[[#This Row],[Close Price]]-Table2[[#This Row],[50D EMA]])/Table2[[#This Row],[50D EMA]]</f>
        <v>-7.3320323462095771E-2</v>
      </c>
      <c r="U18" s="1">
        <f>(Table2[[#This Row],[Close Price]]-Table2[[#This Row],[200D EMA]])/Table2[[#This Row],[200D EMA]]</f>
        <v>0.21829971995202266</v>
      </c>
      <c r="V18">
        <v>0.32689291687761102</v>
      </c>
      <c r="W18">
        <v>5955</v>
      </c>
      <c r="X18">
        <v>6182.9</v>
      </c>
      <c r="Y18">
        <v>5914.6</v>
      </c>
      <c r="Z18">
        <v>6182.9</v>
      </c>
      <c r="AA18">
        <v>5914.6</v>
      </c>
      <c r="AB18">
        <v>7410.9</v>
      </c>
      <c r="AC18" s="1">
        <f>(Table2[[#This Row],[Close Price]]/Table2[[#This Row],[Day Low]])-1</f>
        <v>5.1469353484465685E-3</v>
      </c>
      <c r="AD18" s="1">
        <f>(Table2[[#This Row],[Day High]]/Table2[[#This Row],[Close Price]])-1</f>
        <v>3.2953814539774307E-2</v>
      </c>
      <c r="AE18" s="1">
        <f>(Table2[[#This Row],[Close Price]]/Table2[[#This Row],[Current Week Low]])-1</f>
        <v>1.2012646670949811E-2</v>
      </c>
      <c r="AF18" s="1">
        <f>(Table2[[#This Row],[Current Week High]]/Table2[[#This Row],[Close Price]])-1</f>
        <v>3.2953814539774307E-2</v>
      </c>
      <c r="AG18" s="1">
        <f>(Table2[[#This Row],[Close Price]]/Table2[[#This Row],[Current Month Low]])-1</f>
        <v>1.2012646670949811E-2</v>
      </c>
      <c r="AH18" s="1">
        <f>(Table2[[#This Row],[Current Month High]]/Table2[[#This Row],[Close Price]])-1</f>
        <v>0.23811114916508647</v>
      </c>
      <c r="AI18">
        <v>41.672165930182999</v>
      </c>
      <c r="AJ18">
        <v>197.79353233830801</v>
      </c>
      <c r="AK18" t="str">
        <f>IF(AND(Table2[[#This Row],[20D EMA]]&gt;Table2[[#This Row],[50D EMA]],Table2[[#This Row],[50D EMA]]&gt;Table2[[#This Row],[200D EMA]]),"Uptrend","Downtrend/NoTrend")</f>
        <v>Uptrend</v>
      </c>
      <c r="AL18">
        <v>0.03</v>
      </c>
      <c r="AM18" t="s">
        <v>3154</v>
      </c>
      <c r="AN18">
        <v>-9.65</v>
      </c>
      <c r="AO18" t="s">
        <v>3153</v>
      </c>
      <c r="AP18">
        <v>0.16856582716857199</v>
      </c>
      <c r="AQ18">
        <f>(Table2[[#This Row],[Sharpe Ratio]]-AVERAGE(Table2[Sharpe Ratio]))/_xlfn.STDEV.P(Table2[Sharpe Ratio])</f>
        <v>1.2998440022550584</v>
      </c>
      <c r="AR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4.5560331851015183</v>
      </c>
      <c r="AS18">
        <f>_xlfn.RANK.AVG(Table2[[#This Row],[1Y Return vs Nifty Z-Score]],Table2[1Y Return vs Nifty Z-Score])</f>
        <v>9</v>
      </c>
      <c r="AT18">
        <f>_xlfn.RANK.AVG(Table2[[#This Row],[6M Return vs Nifty Z-Score]],Table2[6M Return vs Nifty Z-Score])</f>
        <v>47</v>
      </c>
      <c r="AU18">
        <f>_xlfn.RANK.AVG(Table2[[#This Row],[Sharpe Ratio Z-Score]],Table2[Sharpe Ratio Z-Score])</f>
        <v>63</v>
      </c>
      <c r="AV18">
        <f>(Table2[[#This Row],[Rank 1Y]]+Table2[[#This Row],[Rank 6M]]+Table2[[#This Row],[Rank Sharpe]])/3</f>
        <v>39.666666666666664</v>
      </c>
    </row>
    <row r="19" spans="1:48" hidden="1" x14ac:dyDescent="0.3">
      <c r="A19" t="s">
        <v>115</v>
      </c>
      <c r="B19" t="s">
        <v>116</v>
      </c>
      <c r="C19" t="s">
        <v>3120</v>
      </c>
      <c r="D19" t="s">
        <v>117</v>
      </c>
      <c r="E19">
        <v>228359.81263448499</v>
      </c>
      <c r="F19">
        <v>6423.85</v>
      </c>
      <c r="G19">
        <v>125.989568739424</v>
      </c>
      <c r="H19">
        <f>(Table2[[#This Row],[1Y Return vs Nifty]]-AVERAGE(Table2[1Y Return vs Nifty]))/_xlfn.STDEV.P(Table2[1Y Return vs Nifty])</f>
        <v>2.3053101031005161</v>
      </c>
      <c r="I19">
        <v>-13.8422997436013</v>
      </c>
      <c r="J19">
        <f>(Table2[[#This Row],[1M Return vs Nifty]]-AVERAGE(Table2[1M Return vs Nifty]))/_xlfn.STDEV.P(Table2[1M Return vs Nifty])</f>
        <v>-1.1818999426794967</v>
      </c>
      <c r="K19">
        <v>33.339186929637499</v>
      </c>
      <c r="L19">
        <f>(Table2[[#This Row],[6M Return vs Nifty]]-AVERAGE(Table2[6M Return vs Nifty]))/_xlfn.STDEV.P(Table2[6M Return vs Nifty])</f>
        <v>1.0668877700783603</v>
      </c>
      <c r="M19">
        <v>-1.4653895821709599</v>
      </c>
      <c r="N19">
        <f>(Table2[[#This Row],[1W Return vs Nifty]]-AVERAGE(Table2[1W Return vs Nifty]))/_xlfn.STDEV.P(Table2[1W Return vs Nifty])</f>
        <v>0.27737523672974079</v>
      </c>
      <c r="O19">
        <v>6847.24</v>
      </c>
      <c r="P19">
        <v>7016.33089489536</v>
      </c>
      <c r="Q19">
        <v>5660.2630890583396</v>
      </c>
      <c r="R19">
        <v>31.893149383656699</v>
      </c>
      <c r="S19" s="1">
        <f>(Table2[[#This Row],[Close Price]]-Table2[[#This Row],[20D EMA]])/Table2[[#This Row],[20D EMA]]</f>
        <v>-6.1833673129611265E-2</v>
      </c>
      <c r="T19" s="1">
        <f>(Table2[[#This Row],[Close Price]]-Table2[[#This Row],[50D EMA]])/Table2[[#This Row],[50D EMA]]</f>
        <v>-8.4443123303436465E-2</v>
      </c>
      <c r="U19" s="1">
        <f>(Table2[[#This Row],[Close Price]]-Table2[[#This Row],[200D EMA]])/Table2[[#This Row],[200D EMA]]</f>
        <v>0.13490307763568879</v>
      </c>
      <c r="V19">
        <v>1.5102377209551201</v>
      </c>
      <c r="W19">
        <v>6359.8</v>
      </c>
      <c r="X19">
        <v>6579.9</v>
      </c>
      <c r="Y19">
        <v>6275</v>
      </c>
      <c r="Z19">
        <v>6579.9</v>
      </c>
      <c r="AA19">
        <v>6212.05</v>
      </c>
      <c r="AB19">
        <v>7236</v>
      </c>
      <c r="AC19" s="1">
        <f>(Table2[[#This Row],[Close Price]]/Table2[[#This Row],[Day Low]])-1</f>
        <v>1.0071071417340205E-2</v>
      </c>
      <c r="AD19" s="1">
        <f>(Table2[[#This Row],[Day High]]/Table2[[#This Row],[Close Price]])-1</f>
        <v>2.4292285778777511E-2</v>
      </c>
      <c r="AE19" s="1">
        <f>(Table2[[#This Row],[Close Price]]/Table2[[#This Row],[Current Week Low]])-1</f>
        <v>2.3721115537848725E-2</v>
      </c>
      <c r="AF19" s="1">
        <f>(Table2[[#This Row],[Current Week High]]/Table2[[#This Row],[Close Price]])-1</f>
        <v>2.4292285778777511E-2</v>
      </c>
      <c r="AG19" s="1">
        <f>(Table2[[#This Row],[Close Price]]/Table2[[#This Row],[Current Month Low]])-1</f>
        <v>3.4095024991749989E-2</v>
      </c>
      <c r="AH19" s="1">
        <f>(Table2[[#This Row],[Current Month High]]/Table2[[#This Row],[Close Price]])-1</f>
        <v>0.12642729827128574</v>
      </c>
      <c r="AI19">
        <v>29.906520233193401</v>
      </c>
      <c r="AJ19">
        <v>148.47599891695299</v>
      </c>
      <c r="AK19" t="str">
        <f>IF(AND(Table2[[#This Row],[20D EMA]]&gt;Table2[[#This Row],[50D EMA]],Table2[[#This Row],[50D EMA]]&gt;Table2[[#This Row],[200D EMA]]),"Uptrend","Downtrend/NoTrend")</f>
        <v>Downtrend/NoTrend</v>
      </c>
      <c r="AL19">
        <v>-0.03</v>
      </c>
      <c r="AM19" t="s">
        <v>3153</v>
      </c>
      <c r="AN19">
        <v>-9.8800000000000008</v>
      </c>
      <c r="AO19" t="s">
        <v>3153</v>
      </c>
      <c r="AP19">
        <v>0.254077885811542</v>
      </c>
      <c r="AQ19">
        <f>(Table2[[#This Row],[Sharpe Ratio]]-AVERAGE(Table2[Sharpe Ratio]))/_xlfn.STDEV.P(Table2[Sharpe Ratio])</f>
        <v>2.2989654082264956</v>
      </c>
      <c r="AR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">
        <f>_xlfn.RANK.AVG(Table2[[#This Row],[1Y Return vs Nifty Z-Score]],Table2[1Y Return vs Nifty Z-Score])</f>
        <v>30</v>
      </c>
      <c r="AT19">
        <f>_xlfn.RANK.AVG(Table2[[#This Row],[6M Return vs Nifty Z-Score]],Table2[6M Return vs Nifty Z-Score])</f>
        <v>82</v>
      </c>
      <c r="AU19">
        <f>_xlfn.RANK.AVG(Table2[[#This Row],[Sharpe Ratio Z-Score]],Table2[Sharpe Ratio Z-Score])</f>
        <v>8</v>
      </c>
      <c r="AV19">
        <f>(Table2[[#This Row],[Rank 1Y]]+Table2[[#This Row],[Rank 6M]]+Table2[[#This Row],[Rank Sharpe]])/3</f>
        <v>40</v>
      </c>
    </row>
    <row r="20" spans="1:48" hidden="1" x14ac:dyDescent="0.3">
      <c r="A20" t="s">
        <v>311</v>
      </c>
      <c r="B20" t="s">
        <v>312</v>
      </c>
      <c r="C20" t="s">
        <v>3119</v>
      </c>
      <c r="D20" t="s">
        <v>313</v>
      </c>
      <c r="E20">
        <v>82199.767949999994</v>
      </c>
      <c r="F20">
        <v>4075.55</v>
      </c>
      <c r="G20">
        <v>82.034174956453796</v>
      </c>
      <c r="H20">
        <f>(Table2[[#This Row],[1Y Return vs Nifty]]-AVERAGE(Table2[1Y Return vs Nifty]))/_xlfn.STDEV.P(Table2[1Y Return vs Nifty])</f>
        <v>1.3975873355833539</v>
      </c>
      <c r="I20">
        <v>-9.6069440863373803</v>
      </c>
      <c r="J20">
        <f>(Table2[[#This Row],[1M Return vs Nifty]]-AVERAGE(Table2[1M Return vs Nifty]))/_xlfn.STDEV.P(Table2[1M Return vs Nifty])</f>
        <v>-0.71806309731162565</v>
      </c>
      <c r="K20">
        <v>35.656205550444803</v>
      </c>
      <c r="L20">
        <f>(Table2[[#This Row],[6M Return vs Nifty]]-AVERAGE(Table2[6M Return vs Nifty]))/_xlfn.STDEV.P(Table2[6M Return vs Nifty])</f>
        <v>1.1469629076919985</v>
      </c>
      <c r="M20">
        <v>-2.0467483622498901</v>
      </c>
      <c r="N20">
        <f>(Table2[[#This Row],[1W Return vs Nifty]]-AVERAGE(Table2[1W Return vs Nifty]))/_xlfn.STDEV.P(Table2[1W Return vs Nifty])</f>
        <v>0.15784827157279641</v>
      </c>
      <c r="O20">
        <v>4103.46</v>
      </c>
      <c r="P20">
        <v>4199.6509516235801</v>
      </c>
      <c r="Q20">
        <v>3650.8025343960999</v>
      </c>
      <c r="R20">
        <v>50.024698739714502</v>
      </c>
      <c r="S20" s="1">
        <f>(Table2[[#This Row],[Close Price]]-Table2[[#This Row],[20D EMA]])/Table2[[#This Row],[20D EMA]]</f>
        <v>-6.8015772055776968E-3</v>
      </c>
      <c r="T20" s="1">
        <f>(Table2[[#This Row],[Close Price]]-Table2[[#This Row],[50D EMA]])/Table2[[#This Row],[50D EMA]]</f>
        <v>-2.9550301454363166E-2</v>
      </c>
      <c r="U20" s="1">
        <f>(Table2[[#This Row],[Close Price]]-Table2[[#This Row],[200D EMA]])/Table2[[#This Row],[200D EMA]]</f>
        <v>0.11634358791036618</v>
      </c>
      <c r="V20">
        <v>0.68665100531597101</v>
      </c>
      <c r="W20">
        <v>4060</v>
      </c>
      <c r="X20">
        <v>4172.95</v>
      </c>
      <c r="Y20">
        <v>3920</v>
      </c>
      <c r="Z20">
        <v>4172.95</v>
      </c>
      <c r="AA20">
        <v>3851.2</v>
      </c>
      <c r="AB20">
        <v>4387</v>
      </c>
      <c r="AC20" s="1">
        <f>(Table2[[#This Row],[Close Price]]/Table2[[#This Row],[Day Low]])-1</f>
        <v>3.8300492610838788E-3</v>
      </c>
      <c r="AD20" s="1">
        <f>(Table2[[#This Row],[Day High]]/Table2[[#This Row],[Close Price]])-1</f>
        <v>2.3898614910870863E-2</v>
      </c>
      <c r="AE20" s="1">
        <f>(Table2[[#This Row],[Close Price]]/Table2[[#This Row],[Current Week Low]])-1</f>
        <v>3.96811224489797E-2</v>
      </c>
      <c r="AF20" s="1">
        <f>(Table2[[#This Row],[Current Week High]]/Table2[[#This Row],[Close Price]])-1</f>
        <v>2.3898614910870863E-2</v>
      </c>
      <c r="AG20" s="1">
        <f>(Table2[[#This Row],[Close Price]]/Table2[[#This Row],[Current Month Low]])-1</f>
        <v>5.8254570004154571E-2</v>
      </c>
      <c r="AH20" s="1">
        <f>(Table2[[#This Row],[Current Month High]]/Table2[[#This Row],[Close Price]])-1</f>
        <v>7.6419133613867984E-2</v>
      </c>
      <c r="AI20">
        <v>43.784274515096101</v>
      </c>
      <c r="AJ20">
        <v>126.999554416843</v>
      </c>
      <c r="AK20" t="str">
        <f>IF(AND(Table2[[#This Row],[20D EMA]]&gt;Table2[[#This Row],[50D EMA]],Table2[[#This Row],[50D EMA]]&gt;Table2[[#This Row],[200D EMA]]),"Uptrend","Downtrend/NoTrend")</f>
        <v>Downtrend/NoTrend</v>
      </c>
      <c r="AL20">
        <v>0.08</v>
      </c>
      <c r="AM20" t="s">
        <v>3154</v>
      </c>
      <c r="AN20">
        <v>-0.1</v>
      </c>
      <c r="AO20" t="s">
        <v>3153</v>
      </c>
      <c r="AP20">
        <v>0.247571592822843</v>
      </c>
      <c r="AQ20">
        <f>(Table2[[#This Row],[Sharpe Ratio]]-AVERAGE(Table2[Sharpe Ratio]))/_xlfn.STDEV.P(Table2[Sharpe Ratio])</f>
        <v>2.2229459941030179</v>
      </c>
      <c r="AR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">
        <f>_xlfn.RANK.AVG(Table2[[#This Row],[1Y Return vs Nifty Z-Score]],Table2[1Y Return vs Nifty Z-Score])</f>
        <v>65</v>
      </c>
      <c r="AT20">
        <f>_xlfn.RANK.AVG(Table2[[#This Row],[6M Return vs Nifty Z-Score]],Table2[6M Return vs Nifty Z-Score])</f>
        <v>75</v>
      </c>
      <c r="AU20">
        <f>_xlfn.RANK.AVG(Table2[[#This Row],[Sharpe Ratio Z-Score]],Table2[Sharpe Ratio Z-Score])</f>
        <v>9</v>
      </c>
      <c r="AV20">
        <f>(Table2[[#This Row],[Rank 1Y]]+Table2[[#This Row],[Rank 6M]]+Table2[[#This Row],[Rank Sharpe]])/3</f>
        <v>49.666666666666664</v>
      </c>
    </row>
    <row r="21" spans="1:48" x14ac:dyDescent="0.3">
      <c r="A21" t="s">
        <v>400</v>
      </c>
      <c r="B21" t="s">
        <v>401</v>
      </c>
      <c r="C21" t="s">
        <v>3108</v>
      </c>
      <c r="D21" t="s">
        <v>402</v>
      </c>
      <c r="E21">
        <v>54248.786633880001</v>
      </c>
      <c r="F21">
        <v>906.3</v>
      </c>
      <c r="G21">
        <v>178.38755937399199</v>
      </c>
      <c r="H21">
        <f>(Table2[[#This Row],[1Y Return vs Nifty]]-AVERAGE(Table2[1Y Return vs Nifty]))/_xlfn.STDEV.P(Table2[1Y Return vs Nifty])</f>
        <v>3.3873809248519948</v>
      </c>
      <c r="I21">
        <v>-7.3951921124441702</v>
      </c>
      <c r="J21">
        <f>(Table2[[#This Row],[1M Return vs Nifty]]-AVERAGE(Table2[1M Return vs Nifty]))/_xlfn.STDEV.P(Table2[1M Return vs Nifty])</f>
        <v>-0.47584210306116309</v>
      </c>
      <c r="K21">
        <v>53.971602399079202</v>
      </c>
      <c r="L21">
        <f>(Table2[[#This Row],[6M Return vs Nifty]]-AVERAGE(Table2[6M Return vs Nifty]))/_xlfn.STDEV.P(Table2[6M Return vs Nifty])</f>
        <v>1.7799349131529614</v>
      </c>
      <c r="M21">
        <v>-7.9675898670862599</v>
      </c>
      <c r="N21">
        <f>(Table2[[#This Row],[1W Return vs Nifty]]-AVERAGE(Table2[1W Return vs Nifty]))/_xlfn.STDEV.P(Table2[1W Return vs Nifty])</f>
        <v>-1.0594726677485014</v>
      </c>
      <c r="O21">
        <v>918.61</v>
      </c>
      <c r="P21">
        <v>858.20553430485995</v>
      </c>
      <c r="Q21">
        <v>649.88394337182297</v>
      </c>
      <c r="R21">
        <v>44.442935617772797</v>
      </c>
      <c r="S21" s="1">
        <f>(Table2[[#This Row],[Close Price]]-Table2[[#This Row],[20D EMA]])/Table2[[#This Row],[20D EMA]]</f>
        <v>-1.3400681464386475E-2</v>
      </c>
      <c r="T21" s="1">
        <f>(Table2[[#This Row],[Close Price]]-Table2[[#This Row],[50D EMA]])/Table2[[#This Row],[50D EMA]]</f>
        <v>5.6040731238229731E-2</v>
      </c>
      <c r="U21" s="1">
        <f>(Table2[[#This Row],[Close Price]]-Table2[[#This Row],[200D EMA]])/Table2[[#This Row],[200D EMA]]</f>
        <v>0.39455668853395837</v>
      </c>
      <c r="V21">
        <v>1.1671612910020699</v>
      </c>
      <c r="W21">
        <v>891</v>
      </c>
      <c r="X21">
        <v>919.95</v>
      </c>
      <c r="Y21">
        <v>882.8</v>
      </c>
      <c r="Z21">
        <v>919.95</v>
      </c>
      <c r="AA21">
        <v>882.8</v>
      </c>
      <c r="AB21">
        <v>1025</v>
      </c>
      <c r="AC21" s="1">
        <f>(Table2[[#This Row],[Close Price]]/Table2[[#This Row],[Day Low]])-1</f>
        <v>1.7171717171717171E-2</v>
      </c>
      <c r="AD21" s="1">
        <f>(Table2[[#This Row],[Day High]]/Table2[[#This Row],[Close Price]])-1</f>
        <v>1.5061238000662058E-2</v>
      </c>
      <c r="AE21" s="1">
        <f>(Table2[[#This Row],[Close Price]]/Table2[[#This Row],[Current Week Low]])-1</f>
        <v>2.6619845944721332E-2</v>
      </c>
      <c r="AF21" s="1">
        <f>(Table2[[#This Row],[Current Week High]]/Table2[[#This Row],[Close Price]])-1</f>
        <v>1.5061238000662058E-2</v>
      </c>
      <c r="AG21" s="1">
        <f>(Table2[[#This Row],[Close Price]]/Table2[[#This Row],[Current Month Low]])-1</f>
        <v>2.6619845944721332E-2</v>
      </c>
      <c r="AH21" s="1">
        <f>(Table2[[#This Row],[Current Month High]]/Table2[[#This Row],[Close Price]])-1</f>
        <v>0.13097208429879736</v>
      </c>
      <c r="AI21">
        <v>17.400419287211701</v>
      </c>
      <c r="AJ21">
        <v>226.844881215345</v>
      </c>
      <c r="AK21" t="str">
        <f>IF(AND(Table2[[#This Row],[20D EMA]]&gt;Table2[[#This Row],[50D EMA]],Table2[[#This Row],[50D EMA]]&gt;Table2[[#This Row],[200D EMA]]),"Uptrend","Downtrend/NoTrend")</f>
        <v>Uptrend</v>
      </c>
      <c r="AL21">
        <v>0.27</v>
      </c>
      <c r="AM21" t="s">
        <v>3154</v>
      </c>
      <c r="AN21">
        <v>-3.31</v>
      </c>
      <c r="AO21" t="s">
        <v>3153</v>
      </c>
      <c r="AP21">
        <v>0.142195650514824</v>
      </c>
      <c r="AQ21">
        <f>(Table2[[#This Row],[Sharpe Ratio]]-AVERAGE(Table2[Sharpe Ratio]))/_xlfn.STDEV.P(Table2[Sharpe Ratio])</f>
        <v>0.99173531685886274</v>
      </c>
      <c r="AR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4.6237363840541539</v>
      </c>
      <c r="AS21">
        <f>_xlfn.RANK.AVG(Table2[[#This Row],[1Y Return vs Nifty Z-Score]],Table2[1Y Return vs Nifty Z-Score])</f>
        <v>7</v>
      </c>
      <c r="AT21">
        <f>_xlfn.RANK.AVG(Table2[[#This Row],[6M Return vs Nifty Z-Score]],Table2[6M Return vs Nifty Z-Score])</f>
        <v>42</v>
      </c>
      <c r="AU21">
        <f>_xlfn.RANK.AVG(Table2[[#This Row],[Sharpe Ratio Z-Score]],Table2[Sharpe Ratio Z-Score])</f>
        <v>118</v>
      </c>
      <c r="AV21">
        <f>(Table2[[#This Row],[Rank 1Y]]+Table2[[#This Row],[Rank 6M]]+Table2[[#This Row],[Rank Sharpe]])/3</f>
        <v>55.666666666666664</v>
      </c>
    </row>
    <row r="22" spans="1:48" x14ac:dyDescent="0.3">
      <c r="A22" t="s">
        <v>593</v>
      </c>
      <c r="B22" t="s">
        <v>594</v>
      </c>
      <c r="C22" t="s">
        <v>3108</v>
      </c>
      <c r="D22" t="s">
        <v>374</v>
      </c>
      <c r="E22">
        <v>31083.04226943</v>
      </c>
      <c r="F22">
        <v>6106.35</v>
      </c>
      <c r="G22">
        <v>93.187010670155104</v>
      </c>
      <c r="H22">
        <f>(Table2[[#This Row],[1Y Return vs Nifty]]-AVERAGE(Table2[1Y Return vs Nifty]))/_xlfn.STDEV.P(Table2[1Y Return vs Nifty])</f>
        <v>1.6279045282739912</v>
      </c>
      <c r="I22">
        <v>-5.7776944979105398</v>
      </c>
      <c r="J22">
        <f>(Table2[[#This Row],[1M Return vs Nifty]]-AVERAGE(Table2[1M Return vs Nifty]))/_xlfn.STDEV.P(Table2[1M Return vs Nifty])</f>
        <v>-0.29870113743089827</v>
      </c>
      <c r="K22">
        <v>54.795971557921597</v>
      </c>
      <c r="L22">
        <f>(Table2[[#This Row],[6M Return vs Nifty]]-AVERAGE(Table2[6M Return vs Nifty]))/_xlfn.STDEV.P(Table2[6M Return vs Nifty])</f>
        <v>1.8084247462712397</v>
      </c>
      <c r="M22">
        <v>-6.21827049986888</v>
      </c>
      <c r="N22">
        <f>(Table2[[#This Row],[1W Return vs Nifty]]-AVERAGE(Table2[1W Return vs Nifty]))/_xlfn.STDEV.P(Table2[1W Return vs Nifty])</f>
        <v>-0.69981380953813443</v>
      </c>
      <c r="O22">
        <v>6248.19</v>
      </c>
      <c r="P22">
        <v>5989.4960188123696</v>
      </c>
      <c r="Q22">
        <v>4649.1030702620901</v>
      </c>
      <c r="R22">
        <v>41.716482541075898</v>
      </c>
      <c r="S22" s="1">
        <f>(Table2[[#This Row],[Close Price]]-Table2[[#This Row],[20D EMA]])/Table2[[#This Row],[20D EMA]]</f>
        <v>-2.2700974202128816E-2</v>
      </c>
      <c r="T22" s="1">
        <f>(Table2[[#This Row],[Close Price]]-Table2[[#This Row],[50D EMA]])/Table2[[#This Row],[50D EMA]]</f>
        <v>1.9509818659300359E-2</v>
      </c>
      <c r="U22" s="1">
        <f>(Table2[[#This Row],[Close Price]]-Table2[[#This Row],[200D EMA]])/Table2[[#This Row],[200D EMA]]</f>
        <v>0.31344689668404341</v>
      </c>
      <c r="V22">
        <v>0.75447397534703398</v>
      </c>
      <c r="W22">
        <v>5930.15</v>
      </c>
      <c r="X22">
        <v>6154</v>
      </c>
      <c r="Y22">
        <v>5820.8</v>
      </c>
      <c r="Z22">
        <v>6154</v>
      </c>
      <c r="AA22">
        <v>5820.8</v>
      </c>
      <c r="AB22">
        <v>6617.85</v>
      </c>
      <c r="AC22" s="1">
        <f>(Table2[[#This Row],[Close Price]]/Table2[[#This Row],[Day Low]])-1</f>
        <v>2.9712570508334757E-2</v>
      </c>
      <c r="AD22" s="1">
        <f>(Table2[[#This Row],[Day High]]/Table2[[#This Row],[Close Price]])-1</f>
        <v>7.803352248069606E-3</v>
      </c>
      <c r="AE22" s="1">
        <f>(Table2[[#This Row],[Close Price]]/Table2[[#This Row],[Current Week Low]])-1</f>
        <v>4.9056830676195817E-2</v>
      </c>
      <c r="AF22" s="1">
        <f>(Table2[[#This Row],[Current Week High]]/Table2[[#This Row],[Close Price]])-1</f>
        <v>7.803352248069606E-3</v>
      </c>
      <c r="AG22" s="1">
        <f>(Table2[[#This Row],[Close Price]]/Table2[[#This Row],[Current Month Low]])-1</f>
        <v>4.9056830676195817E-2</v>
      </c>
      <c r="AH22" s="1">
        <f>(Table2[[#This Row],[Current Month High]]/Table2[[#This Row],[Close Price]])-1</f>
        <v>8.3765260753150494E-2</v>
      </c>
      <c r="AI22">
        <v>12.5058340907415</v>
      </c>
      <c r="AJ22">
        <v>114.932859330177</v>
      </c>
      <c r="AK22" t="str">
        <f>IF(AND(Table2[[#This Row],[20D EMA]]&gt;Table2[[#This Row],[50D EMA]],Table2[[#This Row],[50D EMA]]&gt;Table2[[#This Row],[200D EMA]]),"Uptrend","Downtrend/NoTrend")</f>
        <v>Uptrend</v>
      </c>
      <c r="AL22">
        <v>0.19</v>
      </c>
      <c r="AM22" t="s">
        <v>3154</v>
      </c>
      <c r="AN22">
        <v>-6.29</v>
      </c>
      <c r="AO22" t="s">
        <v>3153</v>
      </c>
      <c r="AP22">
        <v>0.15671602094838899</v>
      </c>
      <c r="AQ22">
        <f>(Table2[[#This Row],[Sharpe Ratio]]-AVERAGE(Table2[Sharpe Ratio]))/_xlfn.STDEV.P(Table2[Sharpe Ratio])</f>
        <v>1.1613910724685099</v>
      </c>
      <c r="AR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3.5992054000447085</v>
      </c>
      <c r="AS22">
        <f>_xlfn.RANK.AVG(Table2[[#This Row],[1Y Return vs Nifty Z-Score]],Table2[1Y Return vs Nifty Z-Score])</f>
        <v>48</v>
      </c>
      <c r="AT22">
        <f>_xlfn.RANK.AVG(Table2[[#This Row],[6M Return vs Nifty Z-Score]],Table2[6M Return vs Nifty Z-Score])</f>
        <v>41</v>
      </c>
      <c r="AU22">
        <f>_xlfn.RANK.AVG(Table2[[#This Row],[Sharpe Ratio Z-Score]],Table2[Sharpe Ratio Z-Score])</f>
        <v>84</v>
      </c>
      <c r="AV22">
        <f>(Table2[[#This Row],[Rank 1Y]]+Table2[[#This Row],[Rank 6M]]+Table2[[#This Row],[Rank Sharpe]])/3</f>
        <v>57.666666666666664</v>
      </c>
    </row>
    <row r="23" spans="1:48" hidden="1" x14ac:dyDescent="0.3">
      <c r="A23" t="s">
        <v>1177</v>
      </c>
      <c r="B23" t="s">
        <v>1178</v>
      </c>
      <c r="C23" t="s">
        <v>3108</v>
      </c>
      <c r="D23" t="s">
        <v>402</v>
      </c>
      <c r="E23">
        <v>9895.2620480000005</v>
      </c>
      <c r="F23">
        <v>320</v>
      </c>
      <c r="G23">
        <v>138.931905557226</v>
      </c>
      <c r="H23">
        <f>(Table2[[#This Row],[1Y Return vs Nifty]]-AVERAGE(Table2[1Y Return vs Nifty]))/_xlfn.STDEV.P(Table2[1Y Return vs Nifty])</f>
        <v>2.5725822802626759</v>
      </c>
      <c r="I23">
        <v>-25.891383719181601</v>
      </c>
      <c r="J23">
        <f>(Table2[[#This Row],[1M Return vs Nifty]]-AVERAGE(Table2[1M Return vs Nifty]))/_xlfn.STDEV.P(Table2[1M Return vs Nifty])</f>
        <v>-2.5014606957937127</v>
      </c>
      <c r="K23">
        <v>71.866888157208905</v>
      </c>
      <c r="L23">
        <f>(Table2[[#This Row],[6M Return vs Nifty]]-AVERAGE(Table2[6M Return vs Nifty]))/_xlfn.STDEV.P(Table2[6M Return vs Nifty])</f>
        <v>2.398388065341412</v>
      </c>
      <c r="M23">
        <v>-11.736115190654299</v>
      </c>
      <c r="N23">
        <f>(Table2[[#This Row],[1W Return vs Nifty]]-AVERAGE(Table2[1W Return vs Nifty]))/_xlfn.STDEV.P(Table2[1W Return vs Nifty])</f>
        <v>-1.8342788811887183</v>
      </c>
      <c r="O23">
        <v>355.1</v>
      </c>
      <c r="P23">
        <v>346.404859841529</v>
      </c>
      <c r="Q23">
        <v>249.49974753225101</v>
      </c>
      <c r="R23">
        <v>32.486864674600803</v>
      </c>
      <c r="S23" s="1">
        <f>(Table2[[#This Row],[Close Price]]-Table2[[#This Row],[20D EMA]])/Table2[[#This Row],[20D EMA]]</f>
        <v>-9.884539566319353E-2</v>
      </c>
      <c r="T23" s="1">
        <f>(Table2[[#This Row],[Close Price]]-Table2[[#This Row],[50D EMA]])/Table2[[#This Row],[50D EMA]]</f>
        <v>-7.6225431287564857E-2</v>
      </c>
      <c r="U23" s="1">
        <f>(Table2[[#This Row],[Close Price]]-Table2[[#This Row],[200D EMA]])/Table2[[#This Row],[200D EMA]]</f>
        <v>0.28256642808280175</v>
      </c>
      <c r="V23">
        <v>0.53749369479472697</v>
      </c>
      <c r="W23">
        <v>305.05</v>
      </c>
      <c r="X23">
        <v>333.6</v>
      </c>
      <c r="Y23">
        <v>295</v>
      </c>
      <c r="Z23">
        <v>333.6</v>
      </c>
      <c r="AA23">
        <v>295</v>
      </c>
      <c r="AB23">
        <v>416.7</v>
      </c>
      <c r="AC23" s="1">
        <f>(Table2[[#This Row],[Close Price]]/Table2[[#This Row],[Day Low]])-1</f>
        <v>4.9008359285362957E-2</v>
      </c>
      <c r="AD23" s="1">
        <f>(Table2[[#This Row],[Day High]]/Table2[[#This Row],[Close Price]])-1</f>
        <v>4.2499999999999982E-2</v>
      </c>
      <c r="AE23" s="1">
        <f>(Table2[[#This Row],[Close Price]]/Table2[[#This Row],[Current Week Low]])-1</f>
        <v>8.4745762711864403E-2</v>
      </c>
      <c r="AF23" s="1">
        <f>(Table2[[#This Row],[Current Week High]]/Table2[[#This Row],[Close Price]])-1</f>
        <v>4.2499999999999982E-2</v>
      </c>
      <c r="AG23" s="1">
        <f>(Table2[[#This Row],[Close Price]]/Table2[[#This Row],[Current Month Low]])-1</f>
        <v>8.4745762711864403E-2</v>
      </c>
      <c r="AH23" s="1">
        <f>(Table2[[#This Row],[Current Month High]]/Table2[[#This Row],[Close Price]])-1</f>
        <v>0.30218750000000005</v>
      </c>
      <c r="AI23">
        <v>40.296874999999901</v>
      </c>
      <c r="AJ23">
        <v>196.29629629629599</v>
      </c>
      <c r="AK23" t="str">
        <f>IF(AND(Table2[[#This Row],[20D EMA]]&gt;Table2[[#This Row],[50D EMA]],Table2[[#This Row],[50D EMA]]&gt;Table2[[#This Row],[200D EMA]]),"Uptrend","Downtrend/NoTrend")</f>
        <v>Uptrend</v>
      </c>
      <c r="AL23">
        <v>0.17</v>
      </c>
      <c r="AM23" t="s">
        <v>3154</v>
      </c>
      <c r="AN23">
        <v>-15.97</v>
      </c>
      <c r="AO23" t="s">
        <v>3153</v>
      </c>
      <c r="AP23">
        <v>0.13122061695921799</v>
      </c>
      <c r="AQ23">
        <f>(Table2[[#This Row],[Sharpe Ratio]]-AVERAGE(Table2[Sharpe Ratio]))/_xlfn.STDEV.P(Table2[Sharpe Ratio])</f>
        <v>0.86350321567131594</v>
      </c>
      <c r="AR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1.498733984292973</v>
      </c>
      <c r="AS23">
        <f>_xlfn.RANK.AVG(Table2[[#This Row],[1Y Return vs Nifty Z-Score]],Table2[1Y Return vs Nifty Z-Score])</f>
        <v>22</v>
      </c>
      <c r="AT23">
        <f>_xlfn.RANK.AVG(Table2[[#This Row],[6M Return vs Nifty Z-Score]],Table2[6M Return vs Nifty Z-Score])</f>
        <v>17</v>
      </c>
      <c r="AU23">
        <f>_xlfn.RANK.AVG(Table2[[#This Row],[Sharpe Ratio Z-Score]],Table2[Sharpe Ratio Z-Score])</f>
        <v>138</v>
      </c>
      <c r="AV23">
        <f>(Table2[[#This Row],[Rank 1Y]]+Table2[[#This Row],[Rank 6M]]+Table2[[#This Row],[Rank Sharpe]])/3</f>
        <v>59</v>
      </c>
    </row>
    <row r="24" spans="1:48" hidden="1" x14ac:dyDescent="0.3">
      <c r="A24" t="s">
        <v>701</v>
      </c>
      <c r="B24" t="s">
        <v>702</v>
      </c>
      <c r="C24" t="s">
        <v>3122</v>
      </c>
      <c r="D24" t="s">
        <v>278</v>
      </c>
      <c r="E24">
        <v>24359.46637328</v>
      </c>
      <c r="F24">
        <v>493.45</v>
      </c>
      <c r="G24">
        <v>75.463719700216302</v>
      </c>
      <c r="H24">
        <f>(Table2[[#This Row],[1Y Return vs Nifty]]-AVERAGE(Table2[1Y Return vs Nifty]))/_xlfn.STDEV.P(Table2[1Y Return vs Nifty])</f>
        <v>1.2619008744749041</v>
      </c>
      <c r="I24">
        <v>-14.318359607662099</v>
      </c>
      <c r="J24">
        <f>(Table2[[#This Row],[1M Return vs Nifty]]-AVERAGE(Table2[1M Return vs Nifty]))/_xlfn.STDEV.P(Table2[1M Return vs Nifty])</f>
        <v>-1.2340358489459533</v>
      </c>
      <c r="K24">
        <v>31.285748116065498</v>
      </c>
      <c r="L24">
        <f>(Table2[[#This Row],[6M Return vs Nifty]]-AVERAGE(Table2[6M Return vs Nifty]))/_xlfn.STDEV.P(Table2[6M Return vs Nifty])</f>
        <v>0.99592183389582223</v>
      </c>
      <c r="M24">
        <v>-7.5636511396420403</v>
      </c>
      <c r="N24">
        <f>(Table2[[#This Row],[1W Return vs Nifty]]-AVERAGE(Table2[1W Return vs Nifty]))/_xlfn.STDEV.P(Table2[1W Return vs Nifty])</f>
        <v>-0.97642314333225255</v>
      </c>
      <c r="O24">
        <v>550.48</v>
      </c>
      <c r="P24">
        <v>562.21305796961803</v>
      </c>
      <c r="Q24">
        <v>456.54311990757998</v>
      </c>
      <c r="R24">
        <v>18.268550149906101</v>
      </c>
      <c r="S24" s="1">
        <f>(Table2[[#This Row],[Close Price]]-Table2[[#This Row],[20D EMA]])/Table2[[#This Row],[20D EMA]]</f>
        <v>-0.10360049411422763</v>
      </c>
      <c r="T24" s="1">
        <f>(Table2[[#This Row],[Close Price]]-Table2[[#This Row],[50D EMA]])/Table2[[#This Row],[50D EMA]]</f>
        <v>-0.12230782795751784</v>
      </c>
      <c r="U24" s="1">
        <f>(Table2[[#This Row],[Close Price]]-Table2[[#This Row],[200D EMA]])/Table2[[#This Row],[200D EMA]]</f>
        <v>8.0839856046656083E-2</v>
      </c>
      <c r="V24">
        <v>0.46856549223684302</v>
      </c>
      <c r="W24">
        <v>488.95</v>
      </c>
      <c r="X24">
        <v>514.70000000000005</v>
      </c>
      <c r="Y24">
        <v>472</v>
      </c>
      <c r="Z24">
        <v>514.70000000000005</v>
      </c>
      <c r="AA24">
        <v>472</v>
      </c>
      <c r="AB24">
        <v>597.70000000000005</v>
      </c>
      <c r="AC24" s="1">
        <f>(Table2[[#This Row],[Close Price]]/Table2[[#This Row],[Day Low]])-1</f>
        <v>9.2033950301666501E-3</v>
      </c>
      <c r="AD24" s="1">
        <f>(Table2[[#This Row],[Day High]]/Table2[[#This Row],[Close Price]])-1</f>
        <v>4.3064140237106141E-2</v>
      </c>
      <c r="AE24" s="1">
        <f>(Table2[[#This Row],[Close Price]]/Table2[[#This Row],[Current Week Low]])-1</f>
        <v>4.5444915254237328E-2</v>
      </c>
      <c r="AF24" s="1">
        <f>(Table2[[#This Row],[Current Week High]]/Table2[[#This Row],[Close Price]])-1</f>
        <v>4.3064140237106141E-2</v>
      </c>
      <c r="AG24" s="1">
        <f>(Table2[[#This Row],[Close Price]]/Table2[[#This Row],[Current Month Low]])-1</f>
        <v>4.5444915254237328E-2</v>
      </c>
      <c r="AH24" s="1">
        <f>(Table2[[#This Row],[Current Month High]]/Table2[[#This Row],[Close Price]])-1</f>
        <v>0.21126760563380298</v>
      </c>
      <c r="AI24">
        <v>39.568345323740999</v>
      </c>
      <c r="AJ24">
        <v>97.340531893621204</v>
      </c>
      <c r="AK24" t="str">
        <f>IF(AND(Table2[[#This Row],[20D EMA]]&gt;Table2[[#This Row],[50D EMA]],Table2[[#This Row],[50D EMA]]&gt;Table2[[#This Row],[200D EMA]]),"Uptrend","Downtrend/NoTrend")</f>
        <v>Downtrend/NoTrend</v>
      </c>
      <c r="AL24">
        <v>7.0000000000000007E-2</v>
      </c>
      <c r="AM24" t="s">
        <v>3154</v>
      </c>
      <c r="AN24">
        <v>-13.89</v>
      </c>
      <c r="AO24" t="s">
        <v>3153</v>
      </c>
      <c r="AP24">
        <v>0.231747142941262</v>
      </c>
      <c r="AQ24">
        <f>(Table2[[#This Row],[Sharpe Ratio]]-AVERAGE(Table2[Sharpe Ratio]))/_xlfn.STDEV.P(Table2[Sharpe Ratio])</f>
        <v>2.0380533969031074</v>
      </c>
      <c r="AR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">
        <f>_xlfn.RANK.AVG(Table2[[#This Row],[1Y Return vs Nifty Z-Score]],Table2[1Y Return vs Nifty Z-Score])</f>
        <v>71</v>
      </c>
      <c r="AT24">
        <f>_xlfn.RANK.AVG(Table2[[#This Row],[6M Return vs Nifty Z-Score]],Table2[6M Return vs Nifty Z-Score])</f>
        <v>95</v>
      </c>
      <c r="AU24">
        <f>_xlfn.RANK.AVG(Table2[[#This Row],[Sharpe Ratio Z-Score]],Table2[Sharpe Ratio Z-Score])</f>
        <v>13</v>
      </c>
      <c r="AV24">
        <f>(Table2[[#This Row],[Rank 1Y]]+Table2[[#This Row],[Rank 6M]]+Table2[[#This Row],[Rank Sharpe]])/3</f>
        <v>59.666666666666664</v>
      </c>
    </row>
    <row r="25" spans="1:48" x14ac:dyDescent="0.3">
      <c r="A25" t="s">
        <v>285</v>
      </c>
      <c r="B25" t="s">
        <v>286</v>
      </c>
      <c r="C25" t="s">
        <v>3117</v>
      </c>
      <c r="D25" t="s">
        <v>287</v>
      </c>
      <c r="E25">
        <v>89357.811543000003</v>
      </c>
      <c r="F25">
        <v>14876.4</v>
      </c>
      <c r="G25">
        <v>153.13578342800599</v>
      </c>
      <c r="H25">
        <f>(Table2[[#This Row],[1Y Return vs Nifty]]-AVERAGE(Table2[1Y Return vs Nifty]))/_xlfn.STDEV.P(Table2[1Y Return vs Nifty])</f>
        <v>2.8659065397153447</v>
      </c>
      <c r="I25">
        <v>1.4760019372035</v>
      </c>
      <c r="J25">
        <f>(Table2[[#This Row],[1M Return vs Nifty]]-AVERAGE(Table2[1M Return vs Nifty]))/_xlfn.STDEV.P(Table2[1M Return vs Nifty])</f>
        <v>0.49569063128610891</v>
      </c>
      <c r="K25">
        <v>58.743698946349703</v>
      </c>
      <c r="L25">
        <f>(Table2[[#This Row],[6M Return vs Nifty]]-AVERAGE(Table2[6M Return vs Nifty]))/_xlfn.STDEV.P(Table2[6M Return vs Nifty])</f>
        <v>1.944856456854285</v>
      </c>
      <c r="M25">
        <v>-2.7873165916606699</v>
      </c>
      <c r="N25">
        <f>(Table2[[#This Row],[1W Return vs Nifty]]-AVERAGE(Table2[1W Return vs Nifty]))/_xlfn.STDEV.P(Table2[1W Return vs Nifty])</f>
        <v>5.5879531836867573E-3</v>
      </c>
      <c r="O25">
        <v>14846.32</v>
      </c>
      <c r="P25">
        <v>14314.162081792299</v>
      </c>
      <c r="Q25">
        <v>11286.791286361</v>
      </c>
      <c r="R25">
        <v>49.1664700490279</v>
      </c>
      <c r="S25" s="1">
        <f>(Table2[[#This Row],[Close Price]]-Table2[[#This Row],[20D EMA]])/Table2[[#This Row],[20D EMA]]</f>
        <v>2.0260913142111938E-3</v>
      </c>
      <c r="T25" s="1">
        <f>(Table2[[#This Row],[Close Price]]-Table2[[#This Row],[50D EMA]])/Table2[[#This Row],[50D EMA]]</f>
        <v>3.9278437326266569E-2</v>
      </c>
      <c r="U25" s="1">
        <f>(Table2[[#This Row],[Close Price]]-Table2[[#This Row],[200D EMA]])/Table2[[#This Row],[200D EMA]]</f>
        <v>0.31803624454159052</v>
      </c>
      <c r="V25">
        <v>1.0188936054481701</v>
      </c>
      <c r="W25">
        <v>14762.15</v>
      </c>
      <c r="X25">
        <v>15382</v>
      </c>
      <c r="Y25">
        <v>14740.05</v>
      </c>
      <c r="Z25">
        <v>15382</v>
      </c>
      <c r="AA25">
        <v>13711.05</v>
      </c>
      <c r="AB25">
        <v>15969.2</v>
      </c>
      <c r="AC25" s="1">
        <f>(Table2[[#This Row],[Close Price]]/Table2[[#This Row],[Day Low]])-1</f>
        <v>7.7393875553357638E-3</v>
      </c>
      <c r="AD25" s="1">
        <f>(Table2[[#This Row],[Day High]]/Table2[[#This Row],[Close Price]])-1</f>
        <v>3.3986717216530904E-2</v>
      </c>
      <c r="AE25" s="1">
        <f>(Table2[[#This Row],[Close Price]]/Table2[[#This Row],[Current Week Low]])-1</f>
        <v>9.2503078347767609E-3</v>
      </c>
      <c r="AF25" s="1">
        <f>(Table2[[#This Row],[Current Week High]]/Table2[[#This Row],[Close Price]])-1</f>
        <v>3.3986717216530904E-2</v>
      </c>
      <c r="AG25" s="1">
        <f>(Table2[[#This Row],[Close Price]]/Table2[[#This Row],[Current Month Low]])-1</f>
        <v>8.4993490651700698E-2</v>
      </c>
      <c r="AH25" s="1">
        <f>(Table2[[#This Row],[Current Month High]]/Table2[[#This Row],[Close Price]])-1</f>
        <v>7.3458632464843632E-2</v>
      </c>
      <c r="AI25">
        <v>7.3458632464843596</v>
      </c>
      <c r="AJ25">
        <v>182.55270655270601</v>
      </c>
      <c r="AK25" t="str">
        <f>IF(AND(Table2[[#This Row],[20D EMA]]&gt;Table2[[#This Row],[50D EMA]],Table2[[#This Row],[50D EMA]]&gt;Table2[[#This Row],[200D EMA]]),"Uptrend","Downtrend/NoTrend")</f>
        <v>Uptrend</v>
      </c>
      <c r="AL25">
        <v>0.22</v>
      </c>
      <c r="AM25" t="s">
        <v>3154</v>
      </c>
      <c r="AN25">
        <v>5.79</v>
      </c>
      <c r="AO25" t="s">
        <v>3154</v>
      </c>
      <c r="AP25">
        <v>0.128000812336687</v>
      </c>
      <c r="AQ25">
        <f>(Table2[[#This Row],[Sharpe Ratio]]-AVERAGE(Table2[Sharpe Ratio]))/_xlfn.STDEV.P(Table2[Sharpe Ratio])</f>
        <v>0.82588307446002762</v>
      </c>
      <c r="AR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6.1379246554994529</v>
      </c>
      <c r="AS25">
        <f>_xlfn.RANK.AVG(Table2[[#This Row],[1Y Return vs Nifty Z-Score]],Table2[1Y Return vs Nifty Z-Score])</f>
        <v>13</v>
      </c>
      <c r="AT25">
        <f>_xlfn.RANK.AVG(Table2[[#This Row],[6M Return vs Nifty Z-Score]],Table2[6M Return vs Nifty Z-Score])</f>
        <v>33</v>
      </c>
      <c r="AU25">
        <f>_xlfn.RANK.AVG(Table2[[#This Row],[Sharpe Ratio Z-Score]],Table2[Sharpe Ratio Z-Score])</f>
        <v>143</v>
      </c>
      <c r="AV25">
        <f>(Table2[[#This Row],[Rank 1Y]]+Table2[[#This Row],[Rank 6M]]+Table2[[#This Row],[Rank Sharpe]])/3</f>
        <v>63</v>
      </c>
    </row>
    <row r="26" spans="1:48" x14ac:dyDescent="0.3">
      <c r="A26" t="s">
        <v>1397</v>
      </c>
      <c r="B26" t="s">
        <v>1398</v>
      </c>
      <c r="C26" t="s">
        <v>3114</v>
      </c>
      <c r="D26" t="s">
        <v>211</v>
      </c>
      <c r="E26">
        <v>7538.0657099999999</v>
      </c>
      <c r="F26">
        <v>1054</v>
      </c>
      <c r="G26">
        <v>50.980094981112003</v>
      </c>
      <c r="H26">
        <f>(Table2[[#This Row],[1Y Return vs Nifty]]-AVERAGE(Table2[1Y Return vs Nifty]))/_xlfn.STDEV.P(Table2[1Y Return vs Nifty])</f>
        <v>0.75628957911011507</v>
      </c>
      <c r="I26">
        <v>44.952324745487601</v>
      </c>
      <c r="J26">
        <f>(Table2[[#This Row],[1M Return vs Nifty]]-AVERAGE(Table2[1M Return vs Nifty]))/_xlfn.STDEV.P(Table2[1M Return vs Nifty])</f>
        <v>5.257019325135893</v>
      </c>
      <c r="K26">
        <v>70.627180312192095</v>
      </c>
      <c r="L26">
        <f>(Table2[[#This Row],[6M Return vs Nifty]]-AVERAGE(Table2[6M Return vs Nifty]))/_xlfn.STDEV.P(Table2[6M Return vs Nifty])</f>
        <v>2.3555443111311676</v>
      </c>
      <c r="M26">
        <v>34.763403798151103</v>
      </c>
      <c r="N26">
        <f>(Table2[[#This Row],[1W Return vs Nifty]]-AVERAGE(Table2[1W Return vs Nifty]))/_xlfn.STDEV.P(Table2[1W Return vs Nifty])</f>
        <v>7.7259902270460001</v>
      </c>
      <c r="O26">
        <v>783.29</v>
      </c>
      <c r="P26">
        <v>733.39340264794396</v>
      </c>
      <c r="Q26">
        <v>657.06053774142595</v>
      </c>
      <c r="R26">
        <v>88.201813464882704</v>
      </c>
      <c r="S26" s="1">
        <f>(Table2[[#This Row],[Close Price]]-Table2[[#This Row],[20D EMA]])/Table2[[#This Row],[20D EMA]]</f>
        <v>0.34560635269185108</v>
      </c>
      <c r="T26" s="1">
        <f>(Table2[[#This Row],[Close Price]]-Table2[[#This Row],[50D EMA]])/Table2[[#This Row],[50D EMA]]</f>
        <v>0.43715500602336221</v>
      </c>
      <c r="U26" s="1">
        <f>(Table2[[#This Row],[Close Price]]-Table2[[#This Row],[200D EMA]])/Table2[[#This Row],[200D EMA]]</f>
        <v>0.60411398867904964</v>
      </c>
      <c r="V26">
        <v>4.0238918666122201</v>
      </c>
      <c r="W26">
        <v>955.25</v>
      </c>
      <c r="X26">
        <v>1077.3</v>
      </c>
      <c r="Y26">
        <v>864</v>
      </c>
      <c r="Z26">
        <v>1077.3</v>
      </c>
      <c r="AA26">
        <v>695</v>
      </c>
      <c r="AB26">
        <v>1077.3</v>
      </c>
      <c r="AC26" s="1">
        <f>(Table2[[#This Row],[Close Price]]/Table2[[#This Row],[Day Low]])-1</f>
        <v>0.10337607956032446</v>
      </c>
      <c r="AD26" s="1">
        <f>(Table2[[#This Row],[Day High]]/Table2[[#This Row],[Close Price]])-1</f>
        <v>2.2106261859582421E-2</v>
      </c>
      <c r="AE26" s="1">
        <f>(Table2[[#This Row],[Close Price]]/Table2[[#This Row],[Current Week Low]])-1</f>
        <v>0.21990740740740744</v>
      </c>
      <c r="AF26" s="1">
        <f>(Table2[[#This Row],[Current Week High]]/Table2[[#This Row],[Close Price]])-1</f>
        <v>2.2106261859582421E-2</v>
      </c>
      <c r="AG26" s="1">
        <f>(Table2[[#This Row],[Close Price]]/Table2[[#This Row],[Current Month Low]])-1</f>
        <v>0.51654676258992804</v>
      </c>
      <c r="AH26" s="1">
        <f>(Table2[[#This Row],[Current Month High]]/Table2[[#This Row],[Close Price]])-1</f>
        <v>2.2106261859582421E-2</v>
      </c>
      <c r="AI26">
        <v>2.2106261859582399</v>
      </c>
      <c r="AJ26">
        <v>105.859375</v>
      </c>
      <c r="AK26" t="str">
        <f>IF(AND(Table2[[#This Row],[20D EMA]]&gt;Table2[[#This Row],[50D EMA]],Table2[[#This Row],[50D EMA]]&gt;Table2[[#This Row],[200D EMA]]),"Uptrend","Downtrend/NoTrend")</f>
        <v>Uptrend</v>
      </c>
      <c r="AL26">
        <v>0.74</v>
      </c>
      <c r="AM26" t="s">
        <v>3154</v>
      </c>
      <c r="AN26">
        <v>44.95</v>
      </c>
      <c r="AO26" t="s">
        <v>3154</v>
      </c>
      <c r="AP26">
        <v>0.18443016700478301</v>
      </c>
      <c r="AQ26">
        <f>(Table2[[#This Row],[Sharpe Ratio]]-AVERAGE(Table2[Sharpe Ratio]))/_xlfn.STDEV.P(Table2[Sharpe Ratio])</f>
        <v>1.4852026729911054</v>
      </c>
      <c r="AR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17.58004611541428</v>
      </c>
      <c r="AS26">
        <f>_xlfn.RANK.AVG(Table2[[#This Row],[1Y Return vs Nifty Z-Score]],Table2[1Y Return vs Nifty Z-Score])</f>
        <v>125</v>
      </c>
      <c r="AT26">
        <f>_xlfn.RANK.AVG(Table2[[#This Row],[6M Return vs Nifty Z-Score]],Table2[6M Return vs Nifty Z-Score])</f>
        <v>18</v>
      </c>
      <c r="AU26">
        <f>_xlfn.RANK.AVG(Table2[[#This Row],[Sharpe Ratio Z-Score]],Table2[Sharpe Ratio Z-Score])</f>
        <v>48</v>
      </c>
      <c r="AV26">
        <f>(Table2[[#This Row],[Rank 1Y]]+Table2[[#This Row],[Rank 6M]]+Table2[[#This Row],[Rank Sharpe]])/3</f>
        <v>63.666666666666664</v>
      </c>
    </row>
    <row r="27" spans="1:48" x14ac:dyDescent="0.3">
      <c r="A27" t="s">
        <v>903</v>
      </c>
      <c r="B27" t="s">
        <v>904</v>
      </c>
      <c r="C27" t="s">
        <v>3122</v>
      </c>
      <c r="D27" t="s">
        <v>414</v>
      </c>
      <c r="E27">
        <v>16064.394420375</v>
      </c>
      <c r="F27">
        <v>1272.55</v>
      </c>
      <c r="G27">
        <v>94.399873525193996</v>
      </c>
      <c r="H27">
        <f>(Table2[[#This Row],[1Y Return vs Nifty]]-AVERAGE(Table2[1Y Return vs Nifty]))/_xlfn.STDEV.P(Table2[1Y Return vs Nifty])</f>
        <v>1.6529513571758225</v>
      </c>
      <c r="I27">
        <v>30.5617228960818</v>
      </c>
      <c r="J27">
        <f>(Table2[[#This Row],[1M Return vs Nifty]]-AVERAGE(Table2[1M Return vs Nifty]))/_xlfn.STDEV.P(Table2[1M Return vs Nifty])</f>
        <v>3.6810262079284755</v>
      </c>
      <c r="K27">
        <v>126.531073288477</v>
      </c>
      <c r="L27">
        <f>(Table2[[#This Row],[6M Return vs Nifty]]-AVERAGE(Table2[6M Return vs Nifty]))/_xlfn.STDEV.P(Table2[6M Return vs Nifty])</f>
        <v>4.2875580994598899</v>
      </c>
      <c r="M27">
        <v>1.1302855710837501</v>
      </c>
      <c r="N27">
        <f>(Table2[[#This Row],[1W Return vs Nifty]]-AVERAGE(Table2[1W Return vs Nifty]))/_xlfn.STDEV.P(Table2[1W Return vs Nifty])</f>
        <v>0.81104426218025416</v>
      </c>
      <c r="O27">
        <v>1237.6400000000001</v>
      </c>
      <c r="P27">
        <v>1142.0653176851099</v>
      </c>
      <c r="Q27">
        <v>882.58226035967095</v>
      </c>
      <c r="R27">
        <v>52.721756756495097</v>
      </c>
      <c r="S27" s="1">
        <f>(Table2[[#This Row],[Close Price]]-Table2[[#This Row],[20D EMA]])/Table2[[#This Row],[20D EMA]]</f>
        <v>2.820690992534166E-2</v>
      </c>
      <c r="T27" s="1">
        <f>(Table2[[#This Row],[Close Price]]-Table2[[#This Row],[50D EMA]])/Table2[[#This Row],[50D EMA]]</f>
        <v>0.11425325705483622</v>
      </c>
      <c r="U27" s="1">
        <f>(Table2[[#This Row],[Close Price]]-Table2[[#This Row],[200D EMA]])/Table2[[#This Row],[200D EMA]]</f>
        <v>0.44184860398328069</v>
      </c>
      <c r="V27">
        <v>0.86055303522531001</v>
      </c>
      <c r="W27">
        <v>1266</v>
      </c>
      <c r="X27">
        <v>1357.95</v>
      </c>
      <c r="Y27">
        <v>1266</v>
      </c>
      <c r="Z27">
        <v>1357.95</v>
      </c>
      <c r="AA27">
        <v>1190</v>
      </c>
      <c r="AB27">
        <v>1403.95</v>
      </c>
      <c r="AC27" s="1">
        <f>(Table2[[#This Row],[Close Price]]/Table2[[#This Row],[Day Low]])-1</f>
        <v>5.1737756714058669E-3</v>
      </c>
      <c r="AD27" s="1">
        <f>(Table2[[#This Row],[Day High]]/Table2[[#This Row],[Close Price]])-1</f>
        <v>6.7109347373384143E-2</v>
      </c>
      <c r="AE27" s="1">
        <f>(Table2[[#This Row],[Close Price]]/Table2[[#This Row],[Current Week Low]])-1</f>
        <v>5.1737756714058669E-3</v>
      </c>
      <c r="AF27" s="1">
        <f>(Table2[[#This Row],[Current Week High]]/Table2[[#This Row],[Close Price]])-1</f>
        <v>6.7109347373384143E-2</v>
      </c>
      <c r="AG27" s="1">
        <f>(Table2[[#This Row],[Close Price]]/Table2[[#This Row],[Current Month Low]])-1</f>
        <v>6.9369747899159728E-2</v>
      </c>
      <c r="AH27" s="1">
        <f>(Table2[[#This Row],[Current Month High]]/Table2[[#This Row],[Close Price]])-1</f>
        <v>0.10325723940120235</v>
      </c>
      <c r="AI27">
        <v>10.3257239401202</v>
      </c>
      <c r="AJ27">
        <v>182.78888888888801</v>
      </c>
      <c r="AK27" t="str">
        <f>IF(AND(Table2[[#This Row],[20D EMA]]&gt;Table2[[#This Row],[50D EMA]],Table2[[#This Row],[50D EMA]]&gt;Table2[[#This Row],[200D EMA]]),"Uptrend","Downtrend/NoTrend")</f>
        <v>Uptrend</v>
      </c>
      <c r="AL27">
        <v>0.38</v>
      </c>
      <c r="AM27" t="s">
        <v>3154</v>
      </c>
      <c r="AN27">
        <v>1.69</v>
      </c>
      <c r="AO27" t="s">
        <v>3154</v>
      </c>
      <c r="AP27">
        <v>0.12585698121703101</v>
      </c>
      <c r="AQ27">
        <f>(Table2[[#This Row],[Sharpe Ratio]]-AVERAGE(Table2[Sharpe Ratio]))/_xlfn.STDEV.P(Table2[Sharpe Ratio])</f>
        <v>0.80083458894315951</v>
      </c>
      <c r="AR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11.233414515687601</v>
      </c>
      <c r="AS27">
        <f>_xlfn.RANK.AVG(Table2[[#This Row],[1Y Return vs Nifty Z-Score]],Table2[1Y Return vs Nifty Z-Score])</f>
        <v>46</v>
      </c>
      <c r="AT27">
        <f>_xlfn.RANK.AVG(Table2[[#This Row],[6M Return vs Nifty Z-Score]],Table2[6M Return vs Nifty Z-Score])</f>
        <v>5</v>
      </c>
      <c r="AU27">
        <f>_xlfn.RANK.AVG(Table2[[#This Row],[Sharpe Ratio Z-Score]],Table2[Sharpe Ratio Z-Score])</f>
        <v>148</v>
      </c>
      <c r="AV27">
        <f>(Table2[[#This Row],[Rank 1Y]]+Table2[[#This Row],[Rank 6M]]+Table2[[#This Row],[Rank Sharpe]])/3</f>
        <v>66.333333333333329</v>
      </c>
    </row>
    <row r="28" spans="1:48" hidden="1" x14ac:dyDescent="0.3">
      <c r="A28" t="s">
        <v>1256</v>
      </c>
      <c r="B28" t="s">
        <v>1257</v>
      </c>
      <c r="C28" t="s">
        <v>3111</v>
      </c>
      <c r="D28" t="s">
        <v>48</v>
      </c>
      <c r="E28">
        <v>8936.3901196799998</v>
      </c>
      <c r="F28">
        <v>520.20000000000005</v>
      </c>
      <c r="G28">
        <v>77.415504043672996</v>
      </c>
      <c r="H28">
        <f>(Table2[[#This Row],[1Y Return vs Nifty]]-AVERAGE(Table2[1Y Return vs Nifty]))/_xlfn.STDEV.P(Table2[1Y Return vs Nifty])</f>
        <v>1.3022071698657915</v>
      </c>
      <c r="I28">
        <v>-6.0197665847361899</v>
      </c>
      <c r="J28">
        <f>(Table2[[#This Row],[1M Return vs Nifty]]-AVERAGE(Table2[1M Return vs Nifty]))/_xlfn.STDEV.P(Table2[1M Return vs Nifty])</f>
        <v>-0.32521176893176307</v>
      </c>
      <c r="K28">
        <v>27.550344727239199</v>
      </c>
      <c r="L28">
        <f>(Table2[[#This Row],[6M Return vs Nifty]]-AVERAGE(Table2[6M Return vs Nifty]))/_xlfn.STDEV.P(Table2[6M Return vs Nifty])</f>
        <v>0.86682794672693186</v>
      </c>
      <c r="M28">
        <v>-1.8082179588357301</v>
      </c>
      <c r="N28">
        <f>(Table2[[#This Row],[1W Return vs Nifty]]-AVERAGE(Table2[1W Return vs Nifty]))/_xlfn.STDEV.P(Table2[1W Return vs Nifty])</f>
        <v>0.20688995838431293</v>
      </c>
      <c r="O28">
        <v>541.25</v>
      </c>
      <c r="P28">
        <v>544.34188172027098</v>
      </c>
      <c r="Q28">
        <v>460.10004395681801</v>
      </c>
      <c r="R28">
        <v>31.250292452300101</v>
      </c>
      <c r="S28" s="1">
        <f>(Table2[[#This Row],[Close Price]]-Table2[[#This Row],[20D EMA]])/Table2[[#This Row],[20D EMA]]</f>
        <v>-3.8891454965357883E-2</v>
      </c>
      <c r="T28" s="1">
        <f>(Table2[[#This Row],[Close Price]]-Table2[[#This Row],[50D EMA]])/Table2[[#This Row],[50D EMA]]</f>
        <v>-4.435058651738482E-2</v>
      </c>
      <c r="U28" s="1">
        <f>(Table2[[#This Row],[Close Price]]-Table2[[#This Row],[200D EMA]])/Table2[[#This Row],[200D EMA]]</f>
        <v>0.13062366942269327</v>
      </c>
      <c r="V28">
        <v>0.53874658208191994</v>
      </c>
      <c r="W28">
        <v>517.04999999999995</v>
      </c>
      <c r="X28">
        <v>527.29999999999995</v>
      </c>
      <c r="Y28">
        <v>509.1</v>
      </c>
      <c r="Z28">
        <v>527.29999999999995</v>
      </c>
      <c r="AA28">
        <v>509.1</v>
      </c>
      <c r="AB28">
        <v>574.1</v>
      </c>
      <c r="AC28" s="1">
        <f>(Table2[[#This Row],[Close Price]]/Table2[[#This Row],[Day Low]])-1</f>
        <v>6.0922541340298064E-3</v>
      </c>
      <c r="AD28" s="1">
        <f>(Table2[[#This Row],[Day High]]/Table2[[#This Row],[Close Price]])-1</f>
        <v>1.3648596693579318E-2</v>
      </c>
      <c r="AE28" s="1">
        <f>(Table2[[#This Row],[Close Price]]/Table2[[#This Row],[Current Week Low]])-1</f>
        <v>2.1803182086034267E-2</v>
      </c>
      <c r="AF28" s="1">
        <f>(Table2[[#This Row],[Current Week High]]/Table2[[#This Row],[Close Price]])-1</f>
        <v>1.3648596693579318E-2</v>
      </c>
      <c r="AG28" s="1">
        <f>(Table2[[#This Row],[Close Price]]/Table2[[#This Row],[Current Month Low]])-1</f>
        <v>2.1803182086034267E-2</v>
      </c>
      <c r="AH28" s="1">
        <f>(Table2[[#This Row],[Current Month High]]/Table2[[#This Row],[Close Price]])-1</f>
        <v>0.1036139946174548</v>
      </c>
      <c r="AI28">
        <v>33.467896962706597</v>
      </c>
      <c r="AJ28">
        <v>103.123779773525</v>
      </c>
      <c r="AK28" t="str">
        <f>IF(AND(Table2[[#This Row],[20D EMA]]&gt;Table2[[#This Row],[50D EMA]],Table2[[#This Row],[50D EMA]]&gt;Table2[[#This Row],[200D EMA]]),"Uptrend","Downtrend/NoTrend")</f>
        <v>Downtrend/NoTrend</v>
      </c>
      <c r="AL28">
        <v>0.06</v>
      </c>
      <c r="AM28" t="s">
        <v>3154</v>
      </c>
      <c r="AN28">
        <v>-8</v>
      </c>
      <c r="AO28" t="s">
        <v>3153</v>
      </c>
      <c r="AP28">
        <v>0.218570775832265</v>
      </c>
      <c r="AQ28">
        <f>(Table2[[#This Row],[Sharpe Ratio]]-AVERAGE(Table2[Sharpe Ratio]))/_xlfn.STDEV.P(Table2[Sharpe Ratio])</f>
        <v>1.8841009527630066</v>
      </c>
      <c r="AR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">
        <f>_xlfn.RANK.AVG(Table2[[#This Row],[1Y Return vs Nifty Z-Score]],Table2[1Y Return vs Nifty Z-Score])</f>
        <v>70</v>
      </c>
      <c r="AT28">
        <f>_xlfn.RANK.AVG(Table2[[#This Row],[6M Return vs Nifty Z-Score]],Table2[6M Return vs Nifty Z-Score])</f>
        <v>110</v>
      </c>
      <c r="AU28">
        <f>_xlfn.RANK.AVG(Table2[[#This Row],[Sharpe Ratio Z-Score]],Table2[Sharpe Ratio Z-Score])</f>
        <v>19</v>
      </c>
      <c r="AV28">
        <f>(Table2[[#This Row],[Rank 1Y]]+Table2[[#This Row],[Rank 6M]]+Table2[[#This Row],[Rank Sharpe]])/3</f>
        <v>66.333333333333329</v>
      </c>
    </row>
    <row r="29" spans="1:48" hidden="1" x14ac:dyDescent="0.3">
      <c r="A29" t="s">
        <v>1041</v>
      </c>
      <c r="B29" t="s">
        <v>1042</v>
      </c>
      <c r="C29" t="s">
        <v>3112</v>
      </c>
      <c r="D29" t="s">
        <v>51</v>
      </c>
      <c r="E29">
        <v>12802.422553079999</v>
      </c>
      <c r="F29">
        <v>1392.2</v>
      </c>
      <c r="G29">
        <v>159.575448141702</v>
      </c>
      <c r="H29">
        <f>(Table2[[#This Row],[1Y Return vs Nifty]]-AVERAGE(Table2[1Y Return vs Nifty]))/_xlfn.STDEV.P(Table2[1Y Return vs Nifty])</f>
        <v>2.9988920455365546</v>
      </c>
      <c r="I29">
        <v>-10.914445642462599</v>
      </c>
      <c r="J29">
        <f>(Table2[[#This Row],[1M Return vs Nifty]]-AVERAGE(Table2[1M Return vs Nifty]))/_xlfn.STDEV.P(Table2[1M Return vs Nifty])</f>
        <v>-0.86125470769423229</v>
      </c>
      <c r="K29">
        <v>60.2471356313062</v>
      </c>
      <c r="L29">
        <f>(Table2[[#This Row],[6M Return vs Nifty]]-AVERAGE(Table2[6M Return vs Nifty]))/_xlfn.STDEV.P(Table2[6M Return vs Nifty])</f>
        <v>1.9968145629999048</v>
      </c>
      <c r="M29">
        <v>-8.2423573036219793</v>
      </c>
      <c r="N29">
        <f>(Table2[[#This Row],[1W Return vs Nifty]]-AVERAGE(Table2[1W Return vs Nifty]))/_xlfn.STDEV.P(Table2[1W Return vs Nifty])</f>
        <v>-1.1159646636354628</v>
      </c>
      <c r="O29">
        <v>1480.84</v>
      </c>
      <c r="P29">
        <v>1441.63405224352</v>
      </c>
      <c r="Q29">
        <v>1115.1349496170001</v>
      </c>
      <c r="R29">
        <v>30.893294409731901</v>
      </c>
      <c r="S29" s="1">
        <f>(Table2[[#This Row],[Close Price]]-Table2[[#This Row],[20D EMA]])/Table2[[#This Row],[20D EMA]]</f>
        <v>-5.9857918478701193E-2</v>
      </c>
      <c r="T29" s="1">
        <f>(Table2[[#This Row],[Close Price]]-Table2[[#This Row],[50D EMA]])/Table2[[#This Row],[50D EMA]]</f>
        <v>-3.4290291746777932E-2</v>
      </c>
      <c r="U29" s="1">
        <f>(Table2[[#This Row],[Close Price]]-Table2[[#This Row],[200D EMA]])/Table2[[#This Row],[200D EMA]]</f>
        <v>0.24845876320005902</v>
      </c>
      <c r="V29">
        <v>0.65418401573319995</v>
      </c>
      <c r="W29">
        <v>1363.05</v>
      </c>
      <c r="X29">
        <v>1416.5</v>
      </c>
      <c r="Y29">
        <v>1349.45</v>
      </c>
      <c r="Z29">
        <v>1425</v>
      </c>
      <c r="AA29">
        <v>1349.45</v>
      </c>
      <c r="AB29">
        <v>1589</v>
      </c>
      <c r="AC29" s="1">
        <f>(Table2[[#This Row],[Close Price]]/Table2[[#This Row],[Day Low]])-1</f>
        <v>2.1385862587579352E-2</v>
      </c>
      <c r="AD29" s="1">
        <f>(Table2[[#This Row],[Day High]]/Table2[[#This Row],[Close Price]])-1</f>
        <v>1.745438873725047E-2</v>
      </c>
      <c r="AE29" s="1">
        <f>(Table2[[#This Row],[Close Price]]/Table2[[#This Row],[Current Week Low]])-1</f>
        <v>3.1679573159435259E-2</v>
      </c>
      <c r="AF29" s="1">
        <f>(Table2[[#This Row],[Current Week High]]/Table2[[#This Row],[Close Price]])-1</f>
        <v>2.3559833357276183E-2</v>
      </c>
      <c r="AG29" s="1">
        <f>(Table2[[#This Row],[Close Price]]/Table2[[#This Row],[Current Month Low]])-1</f>
        <v>3.1679573159435259E-2</v>
      </c>
      <c r="AH29" s="1">
        <f>(Table2[[#This Row],[Current Month High]]/Table2[[#This Row],[Close Price]])-1</f>
        <v>0.14135900014365754</v>
      </c>
      <c r="AI29">
        <v>20.313173394627199</v>
      </c>
      <c r="AJ29">
        <v>188.83817427385799</v>
      </c>
      <c r="AK29" t="str">
        <f>IF(AND(Table2[[#This Row],[20D EMA]]&gt;Table2[[#This Row],[50D EMA]],Table2[[#This Row],[50D EMA]]&gt;Table2[[#This Row],[200D EMA]]),"Uptrend","Downtrend/NoTrend")</f>
        <v>Uptrend</v>
      </c>
      <c r="AL29">
        <v>0.11</v>
      </c>
      <c r="AM29" t="s">
        <v>3154</v>
      </c>
      <c r="AN29">
        <v>-10.5</v>
      </c>
      <c r="AO29" t="s">
        <v>3153</v>
      </c>
      <c r="AP29">
        <v>0.119691028299963</v>
      </c>
      <c r="AQ29">
        <f>(Table2[[#This Row],[Sharpe Ratio]]-AVERAGE(Table2[Sharpe Ratio]))/_xlfn.STDEV.P(Table2[Sharpe Ratio])</f>
        <v>0.72879170229747425</v>
      </c>
      <c r="AR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3.7472789395042385</v>
      </c>
      <c r="AS29">
        <f>_xlfn.RANK.AVG(Table2[[#This Row],[1Y Return vs Nifty Z-Score]],Table2[1Y Return vs Nifty Z-Score])</f>
        <v>11</v>
      </c>
      <c r="AT29">
        <f>_xlfn.RANK.AVG(Table2[[#This Row],[6M Return vs Nifty Z-Score]],Table2[6M Return vs Nifty Z-Score])</f>
        <v>31</v>
      </c>
      <c r="AU29">
        <f>_xlfn.RANK.AVG(Table2[[#This Row],[Sharpe Ratio Z-Score]],Table2[Sharpe Ratio Z-Score])</f>
        <v>158</v>
      </c>
      <c r="AV29">
        <f>(Table2[[#This Row],[Rank 1Y]]+Table2[[#This Row],[Rank 6M]]+Table2[[#This Row],[Rank Sharpe]])/3</f>
        <v>66.666666666666671</v>
      </c>
    </row>
    <row r="30" spans="1:48" hidden="1" x14ac:dyDescent="0.3">
      <c r="A30" t="s">
        <v>279</v>
      </c>
      <c r="B30" t="s">
        <v>280</v>
      </c>
      <c r="C30" t="s">
        <v>3111</v>
      </c>
      <c r="D30" t="s">
        <v>139</v>
      </c>
      <c r="E30">
        <v>90104.143621499999</v>
      </c>
      <c r="F30">
        <v>432.15</v>
      </c>
      <c r="G30">
        <v>133.76341739693399</v>
      </c>
      <c r="H30">
        <f>(Table2[[#This Row],[1Y Return vs Nifty]]-AVERAGE(Table2[1Y Return vs Nifty]))/_xlfn.STDEV.P(Table2[1Y Return vs Nifty])</f>
        <v>2.465847839436039</v>
      </c>
      <c r="I30">
        <v>-7.5094883831568602</v>
      </c>
      <c r="J30">
        <f>(Table2[[#This Row],[1M Return vs Nifty]]-AVERAGE(Table2[1M Return vs Nifty]))/_xlfn.STDEV.P(Table2[1M Return vs Nifty])</f>
        <v>-0.48835930962769131</v>
      </c>
      <c r="K30">
        <v>22.156022285136</v>
      </c>
      <c r="L30">
        <f>(Table2[[#This Row],[6M Return vs Nifty]]-AVERAGE(Table2[6M Return vs Nifty]))/_xlfn.STDEV.P(Table2[6M Return vs Nifty])</f>
        <v>0.68040255160721197</v>
      </c>
      <c r="M30">
        <v>-4.9345933138132798</v>
      </c>
      <c r="N30">
        <f>(Table2[[#This Row],[1W Return vs Nifty]]-AVERAGE(Table2[1W Return vs Nifty]))/_xlfn.STDEV.P(Table2[1W Return vs Nifty])</f>
        <v>-0.43589066337080445</v>
      </c>
      <c r="O30">
        <v>447.47</v>
      </c>
      <c r="P30">
        <v>474.92853071321002</v>
      </c>
      <c r="Q30">
        <v>415.87650156727</v>
      </c>
      <c r="R30">
        <v>44.029799301050502</v>
      </c>
      <c r="S30" s="1">
        <f>(Table2[[#This Row],[Close Price]]-Table2[[#This Row],[20D EMA]])/Table2[[#This Row],[20D EMA]]</f>
        <v>-3.4236932084832611E-2</v>
      </c>
      <c r="T30" s="1">
        <f>(Table2[[#This Row],[Close Price]]-Table2[[#This Row],[50D EMA]])/Table2[[#This Row],[50D EMA]]</f>
        <v>-9.0073617285044219E-2</v>
      </c>
      <c r="U30" s="1">
        <f>(Table2[[#This Row],[Close Price]]-Table2[[#This Row],[200D EMA]])/Table2[[#This Row],[200D EMA]]</f>
        <v>3.913060336759052E-2</v>
      </c>
      <c r="V30">
        <v>0.57889897014115799</v>
      </c>
      <c r="W30">
        <v>419.5</v>
      </c>
      <c r="X30">
        <v>435.05</v>
      </c>
      <c r="Y30">
        <v>409.5</v>
      </c>
      <c r="Z30">
        <v>435.05</v>
      </c>
      <c r="AA30">
        <v>409.5</v>
      </c>
      <c r="AB30">
        <v>486.7</v>
      </c>
      <c r="AC30" s="1">
        <f>(Table2[[#This Row],[Close Price]]/Table2[[#This Row],[Day Low]])-1</f>
        <v>3.0154946364719937E-2</v>
      </c>
      <c r="AD30" s="1">
        <f>(Table2[[#This Row],[Day High]]/Table2[[#This Row],[Close Price]])-1</f>
        <v>6.710632882101164E-3</v>
      </c>
      <c r="AE30" s="1">
        <f>(Table2[[#This Row],[Close Price]]/Table2[[#This Row],[Current Week Low]])-1</f>
        <v>5.5311355311355337E-2</v>
      </c>
      <c r="AF30" s="1">
        <f>(Table2[[#This Row],[Current Week High]]/Table2[[#This Row],[Close Price]])-1</f>
        <v>6.710632882101164E-3</v>
      </c>
      <c r="AG30" s="1">
        <f>(Table2[[#This Row],[Close Price]]/Table2[[#This Row],[Current Month Low]])-1</f>
        <v>5.5311355311355337E-2</v>
      </c>
      <c r="AH30" s="1">
        <f>(Table2[[#This Row],[Current Month High]]/Table2[[#This Row],[Close Price]])-1</f>
        <v>0.12622931852366071</v>
      </c>
      <c r="AI30">
        <v>49.716533611014697</v>
      </c>
      <c r="AJ30">
        <v>166.59469463294201</v>
      </c>
      <c r="AK30" t="str">
        <f>IF(AND(Table2[[#This Row],[20D EMA]]&gt;Table2[[#This Row],[50D EMA]],Table2[[#This Row],[50D EMA]]&gt;Table2[[#This Row],[200D EMA]]),"Uptrend","Downtrend/NoTrend")</f>
        <v>Downtrend/NoTrend</v>
      </c>
      <c r="AL30">
        <v>-0.2</v>
      </c>
      <c r="AM30" t="s">
        <v>3153</v>
      </c>
      <c r="AN30">
        <v>-8.4</v>
      </c>
      <c r="AO30" t="s">
        <v>3153</v>
      </c>
      <c r="AP30">
        <v>0.20339961971287099</v>
      </c>
      <c r="AQ30">
        <f>(Table2[[#This Row],[Sharpe Ratio]]-AVERAGE(Table2[Sharpe Ratio]))/_xlfn.STDEV.P(Table2[Sharpe Ratio])</f>
        <v>1.706841428518501</v>
      </c>
      <c r="AR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">
        <f>_xlfn.RANK.AVG(Table2[[#This Row],[1Y Return vs Nifty Z-Score]],Table2[1Y Return vs Nifty Z-Score])</f>
        <v>25</v>
      </c>
      <c r="AT30">
        <f>_xlfn.RANK.AVG(Table2[[#This Row],[6M Return vs Nifty Z-Score]],Table2[6M Return vs Nifty Z-Score])</f>
        <v>152</v>
      </c>
      <c r="AU30">
        <f>_xlfn.RANK.AVG(Table2[[#This Row],[Sharpe Ratio Z-Score]],Table2[Sharpe Ratio Z-Score])</f>
        <v>29</v>
      </c>
      <c r="AV30">
        <f>(Table2[[#This Row],[Rank 1Y]]+Table2[[#This Row],[Rank 6M]]+Table2[[#This Row],[Rank Sharpe]])/3</f>
        <v>68.666666666666671</v>
      </c>
    </row>
    <row r="31" spans="1:48" x14ac:dyDescent="0.3">
      <c r="A31" t="s">
        <v>786</v>
      </c>
      <c r="B31" t="s">
        <v>787</v>
      </c>
      <c r="C31" t="s">
        <v>3112</v>
      </c>
      <c r="D31" t="s">
        <v>51</v>
      </c>
      <c r="E31">
        <v>19261.09341745</v>
      </c>
      <c r="F31">
        <v>1185.5</v>
      </c>
      <c r="G31">
        <v>239.435174848282</v>
      </c>
      <c r="H31">
        <f>(Table2[[#This Row],[1Y Return vs Nifty]]-AVERAGE(Table2[1Y Return vs Nifty]))/_xlfn.STDEV.P(Table2[1Y Return vs Nifty])</f>
        <v>4.6480751354932259</v>
      </c>
      <c r="I31">
        <v>9.8032984637709202</v>
      </c>
      <c r="J31">
        <f>(Table2[[#This Row],[1M Return vs Nifty]]-AVERAGE(Table2[1M Return vs Nifty]))/_xlfn.STDEV.P(Table2[1M Return vs Nifty])</f>
        <v>1.4076581881786221</v>
      </c>
      <c r="K31">
        <v>116.879310562112</v>
      </c>
      <c r="L31">
        <f>(Table2[[#This Row],[6M Return vs Nifty]]-AVERAGE(Table2[6M Return vs Nifty]))/_xlfn.STDEV.P(Table2[6M Return vs Nifty])</f>
        <v>3.9539974532107132</v>
      </c>
      <c r="M31">
        <v>-5.4448143884523601</v>
      </c>
      <c r="N31">
        <f>(Table2[[#This Row],[1W Return vs Nifty]]-AVERAGE(Table2[1W Return vs Nifty]))/_xlfn.STDEV.P(Table2[1W Return vs Nifty])</f>
        <v>-0.54079176523847416</v>
      </c>
      <c r="O31">
        <v>1165.69</v>
      </c>
      <c r="P31">
        <v>1090.9977827140301</v>
      </c>
      <c r="Q31">
        <v>816.89967982665803</v>
      </c>
      <c r="R31">
        <v>51.152746548973603</v>
      </c>
      <c r="S31" s="1">
        <f>(Table2[[#This Row],[Close Price]]-Table2[[#This Row],[20D EMA]])/Table2[[#This Row],[20D EMA]]</f>
        <v>1.6994226595406964E-2</v>
      </c>
      <c r="T31" s="1">
        <f>(Table2[[#This Row],[Close Price]]-Table2[[#This Row],[50D EMA]])/Table2[[#This Row],[50D EMA]]</f>
        <v>8.6619990235801053E-2</v>
      </c>
      <c r="U31" s="1">
        <f>(Table2[[#This Row],[Close Price]]-Table2[[#This Row],[200D EMA]])/Table2[[#This Row],[200D EMA]]</f>
        <v>0.45121858812768428</v>
      </c>
      <c r="V31">
        <v>1.58105294459847</v>
      </c>
      <c r="W31">
        <v>1142.2</v>
      </c>
      <c r="X31">
        <v>1192.9000000000001</v>
      </c>
      <c r="Y31">
        <v>1130.1500000000001</v>
      </c>
      <c r="Z31">
        <v>1192.9000000000001</v>
      </c>
      <c r="AA31">
        <v>1130.1500000000001</v>
      </c>
      <c r="AB31">
        <v>1334.65</v>
      </c>
      <c r="AC31" s="1">
        <f>(Table2[[#This Row],[Close Price]]/Table2[[#This Row],[Day Low]])-1</f>
        <v>3.7909297846261625E-2</v>
      </c>
      <c r="AD31" s="1">
        <f>(Table2[[#This Row],[Day High]]/Table2[[#This Row],[Close Price]])-1</f>
        <v>6.2420919443273437E-3</v>
      </c>
      <c r="AE31" s="1">
        <f>(Table2[[#This Row],[Close Price]]/Table2[[#This Row],[Current Week Low]])-1</f>
        <v>4.8975799672609677E-2</v>
      </c>
      <c r="AF31" s="1">
        <f>(Table2[[#This Row],[Current Week High]]/Table2[[#This Row],[Close Price]])-1</f>
        <v>6.2420919443273437E-3</v>
      </c>
      <c r="AG31" s="1">
        <f>(Table2[[#This Row],[Close Price]]/Table2[[#This Row],[Current Month Low]])-1</f>
        <v>4.8975799672609677E-2</v>
      </c>
      <c r="AH31" s="1">
        <f>(Table2[[#This Row],[Current Month High]]/Table2[[#This Row],[Close Price]])-1</f>
        <v>0.12581189371573176</v>
      </c>
      <c r="AI31">
        <v>12.5811893715731</v>
      </c>
      <c r="AJ31">
        <v>269.314641744548</v>
      </c>
      <c r="AK31" t="str">
        <f>IF(AND(Table2[[#This Row],[20D EMA]]&gt;Table2[[#This Row],[50D EMA]],Table2[[#This Row],[50D EMA]]&gt;Table2[[#This Row],[200D EMA]]),"Uptrend","Downtrend/NoTrend")</f>
        <v>Uptrend</v>
      </c>
      <c r="AL31">
        <v>0.2</v>
      </c>
      <c r="AM31" t="s">
        <v>3154</v>
      </c>
      <c r="AN31">
        <v>-1.89</v>
      </c>
      <c r="AO31" t="s">
        <v>3153</v>
      </c>
      <c r="AP31">
        <v>0.108289486914271</v>
      </c>
      <c r="AQ31">
        <f>(Table2[[#This Row],[Sharpe Ratio]]-AVERAGE(Table2[Sharpe Ratio]))/_xlfn.STDEV.P(Table2[Sharpe Ratio])</f>
        <v>0.59557629104096332</v>
      </c>
      <c r="AR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10.06451530268505</v>
      </c>
      <c r="AS31">
        <f>_xlfn.RANK.AVG(Table2[[#This Row],[1Y Return vs Nifty Z-Score]],Table2[1Y Return vs Nifty Z-Score])</f>
        <v>2</v>
      </c>
      <c r="AT31">
        <f>_xlfn.RANK.AVG(Table2[[#This Row],[6M Return vs Nifty Z-Score]],Table2[6M Return vs Nifty Z-Score])</f>
        <v>6</v>
      </c>
      <c r="AU31">
        <f>_xlfn.RANK.AVG(Table2[[#This Row],[Sharpe Ratio Z-Score]],Table2[Sharpe Ratio Z-Score])</f>
        <v>200</v>
      </c>
      <c r="AV31">
        <f>(Table2[[#This Row],[Rank 1Y]]+Table2[[#This Row],[Rank 6M]]+Table2[[#This Row],[Rank Sharpe]])/3</f>
        <v>69.333333333333329</v>
      </c>
    </row>
    <row r="32" spans="1:48" hidden="1" x14ac:dyDescent="0.3">
      <c r="A32" t="s">
        <v>973</v>
      </c>
      <c r="B32" t="s">
        <v>974</v>
      </c>
      <c r="C32" t="s">
        <v>3115</v>
      </c>
      <c r="D32" t="s">
        <v>114</v>
      </c>
      <c r="E32">
        <v>14458.203508099999</v>
      </c>
      <c r="F32">
        <v>410.3</v>
      </c>
      <c r="G32">
        <v>56.856918842501301</v>
      </c>
      <c r="H32">
        <f>(Table2[[#This Row],[1Y Return vs Nifty]]-AVERAGE(Table2[1Y Return vs Nifty]))/_xlfn.STDEV.P(Table2[1Y Return vs Nifty])</f>
        <v>0.87765185938020929</v>
      </c>
      <c r="I32">
        <v>-11.722087508919699</v>
      </c>
      <c r="J32">
        <f>(Table2[[#This Row],[1M Return vs Nifty]]-AVERAGE(Table2[1M Return vs Nifty]))/_xlfn.STDEV.P(Table2[1M Return vs Nifty])</f>
        <v>-0.94970396339770369</v>
      </c>
      <c r="K32">
        <v>48.487404193749498</v>
      </c>
      <c r="L32">
        <f>(Table2[[#This Row],[6M Return vs Nifty]]-AVERAGE(Table2[6M Return vs Nifty]))/_xlfn.STDEV.P(Table2[6M Return vs Nifty])</f>
        <v>1.5904034514510119</v>
      </c>
      <c r="M32">
        <v>-6.6509580943091997</v>
      </c>
      <c r="N32">
        <f>(Table2[[#This Row],[1W Return vs Nifty]]-AVERAGE(Table2[1W Return vs Nifty]))/_xlfn.STDEV.P(Table2[1W Return vs Nifty])</f>
        <v>-0.78877408122696757</v>
      </c>
      <c r="O32">
        <v>446.59</v>
      </c>
      <c r="P32">
        <v>432.59317805210998</v>
      </c>
      <c r="Q32">
        <v>329.26882068658898</v>
      </c>
      <c r="R32">
        <v>27.783301492402899</v>
      </c>
      <c r="S32" s="1">
        <f>(Table2[[#This Row],[Close Price]]-Table2[[#This Row],[20D EMA]])/Table2[[#This Row],[20D EMA]]</f>
        <v>-8.1260216305783756E-2</v>
      </c>
      <c r="T32" s="1">
        <f>(Table2[[#This Row],[Close Price]]-Table2[[#This Row],[50D EMA]])/Table2[[#This Row],[50D EMA]]</f>
        <v>-5.1533817875936402E-2</v>
      </c>
      <c r="U32" s="1">
        <f>(Table2[[#This Row],[Close Price]]-Table2[[#This Row],[200D EMA]])/Table2[[#This Row],[200D EMA]]</f>
        <v>0.2460942981010027</v>
      </c>
      <c r="V32">
        <v>0.46682399911935202</v>
      </c>
      <c r="W32">
        <v>407.15</v>
      </c>
      <c r="X32">
        <v>428.4</v>
      </c>
      <c r="Y32">
        <v>407.15</v>
      </c>
      <c r="Z32">
        <v>435.65</v>
      </c>
      <c r="AA32">
        <v>407.15</v>
      </c>
      <c r="AB32">
        <v>472.35</v>
      </c>
      <c r="AC32" s="1">
        <f>(Table2[[#This Row],[Close Price]]/Table2[[#This Row],[Day Low]])-1</f>
        <v>7.7367063735724884E-3</v>
      </c>
      <c r="AD32" s="1">
        <f>(Table2[[#This Row],[Day High]]/Table2[[#This Row],[Close Price]])-1</f>
        <v>4.4114062880818761E-2</v>
      </c>
      <c r="AE32" s="1">
        <f>(Table2[[#This Row],[Close Price]]/Table2[[#This Row],[Current Week Low]])-1</f>
        <v>7.7367063735724884E-3</v>
      </c>
      <c r="AF32" s="1">
        <f>(Table2[[#This Row],[Current Week High]]/Table2[[#This Row],[Close Price]])-1</f>
        <v>6.178406044357776E-2</v>
      </c>
      <c r="AG32" s="1">
        <f>(Table2[[#This Row],[Close Price]]/Table2[[#This Row],[Current Month Low]])-1</f>
        <v>7.7367063735724884E-3</v>
      </c>
      <c r="AH32" s="1">
        <f>(Table2[[#This Row],[Current Month High]]/Table2[[#This Row],[Close Price]])-1</f>
        <v>0.15123080672678535</v>
      </c>
      <c r="AI32">
        <v>27.955154764806199</v>
      </c>
      <c r="AJ32">
        <v>127.62829403606101</v>
      </c>
      <c r="AK32" t="str">
        <f>IF(AND(Table2[[#This Row],[20D EMA]]&gt;Table2[[#This Row],[50D EMA]],Table2[[#This Row],[50D EMA]]&gt;Table2[[#This Row],[200D EMA]]),"Uptrend","Downtrend/NoTrend")</f>
        <v>Uptrend</v>
      </c>
      <c r="AL32">
        <v>0.23</v>
      </c>
      <c r="AM32" t="s">
        <v>3154</v>
      </c>
      <c r="AN32">
        <v>-9.67</v>
      </c>
      <c r="AO32" t="s">
        <v>3153</v>
      </c>
      <c r="AP32">
        <v>0.17417311063914001</v>
      </c>
      <c r="AQ32">
        <f>(Table2[[#This Row],[Sharpe Ratio]]-AVERAGE(Table2[Sharpe Ratio]))/_xlfn.STDEV.P(Table2[Sharpe Ratio])</f>
        <v>1.3653594048041335</v>
      </c>
      <c r="AR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2.0949366710106836</v>
      </c>
      <c r="AS32">
        <f>_xlfn.RANK.AVG(Table2[[#This Row],[1Y Return vs Nifty Z-Score]],Table2[1Y Return vs Nifty Z-Score])</f>
        <v>105</v>
      </c>
      <c r="AT32">
        <f>_xlfn.RANK.AVG(Table2[[#This Row],[6M Return vs Nifty Z-Score]],Table2[6M Return vs Nifty Z-Score])</f>
        <v>46</v>
      </c>
      <c r="AU32">
        <f>_xlfn.RANK.AVG(Table2[[#This Row],[Sharpe Ratio Z-Score]],Table2[Sharpe Ratio Z-Score])</f>
        <v>57</v>
      </c>
      <c r="AV32">
        <f>(Table2[[#This Row],[Rank 1Y]]+Table2[[#This Row],[Rank 6M]]+Table2[[#This Row],[Rank Sharpe]])/3</f>
        <v>69.333333333333329</v>
      </c>
    </row>
    <row r="33" spans="1:48" x14ac:dyDescent="0.3">
      <c r="A33" t="s">
        <v>577</v>
      </c>
      <c r="B33" t="s">
        <v>578</v>
      </c>
      <c r="C33" t="s">
        <v>3112</v>
      </c>
      <c r="D33" t="s">
        <v>51</v>
      </c>
      <c r="E33">
        <v>32572.858944979998</v>
      </c>
      <c r="F33">
        <v>1279.55</v>
      </c>
      <c r="G33">
        <v>96.936156015975996</v>
      </c>
      <c r="H33">
        <f>(Table2[[#This Row],[1Y Return vs Nifty]]-AVERAGE(Table2[1Y Return vs Nifty]))/_xlfn.STDEV.P(Table2[1Y Return vs Nifty])</f>
        <v>1.7053281228830137</v>
      </c>
      <c r="I33">
        <v>6.7707649338840401</v>
      </c>
      <c r="J33">
        <f>(Table2[[#This Row],[1M Return vs Nifty]]-AVERAGE(Table2[1M Return vs Nifty]))/_xlfn.STDEV.P(Table2[1M Return vs Nifty])</f>
        <v>1.0755489393218916</v>
      </c>
      <c r="K33">
        <v>98.646046864738906</v>
      </c>
      <c r="L33">
        <f>(Table2[[#This Row],[6M Return vs Nifty]]-AVERAGE(Table2[6M Return vs Nifty]))/_xlfn.STDEV.P(Table2[6M Return vs Nifty])</f>
        <v>3.3238639330907094</v>
      </c>
      <c r="M33">
        <v>3.8123380721175102</v>
      </c>
      <c r="N33">
        <f>(Table2[[#This Row],[1W Return vs Nifty]]-AVERAGE(Table2[1W Return vs Nifty]))/_xlfn.STDEV.P(Table2[1W Return vs Nifty])</f>
        <v>1.3624724108987334</v>
      </c>
      <c r="O33">
        <v>1268.27</v>
      </c>
      <c r="P33">
        <v>1212.7165234517399</v>
      </c>
      <c r="Q33">
        <v>948.74693586082697</v>
      </c>
      <c r="R33">
        <v>52.401454406571901</v>
      </c>
      <c r="S33" s="1">
        <f>(Table2[[#This Row],[Close Price]]-Table2[[#This Row],[20D EMA]])/Table2[[#This Row],[20D EMA]]</f>
        <v>8.8940052197087165E-3</v>
      </c>
      <c r="T33" s="1">
        <f>(Table2[[#This Row],[Close Price]]-Table2[[#This Row],[50D EMA]])/Table2[[#This Row],[50D EMA]]</f>
        <v>5.5110551605277655E-2</v>
      </c>
      <c r="U33" s="1">
        <f>(Table2[[#This Row],[Close Price]]-Table2[[#This Row],[200D EMA]])/Table2[[#This Row],[200D EMA]]</f>
        <v>0.34867365746907558</v>
      </c>
      <c r="V33">
        <v>0.628751457050991</v>
      </c>
      <c r="W33">
        <v>1269.0999999999999</v>
      </c>
      <c r="X33">
        <v>1300</v>
      </c>
      <c r="Y33">
        <v>1258.55</v>
      </c>
      <c r="Z33">
        <v>1301.0999999999999</v>
      </c>
      <c r="AA33">
        <v>1198.25</v>
      </c>
      <c r="AB33">
        <v>1353.95</v>
      </c>
      <c r="AC33" s="1">
        <f>(Table2[[#This Row],[Close Price]]/Table2[[#This Row],[Day Low]])-1</f>
        <v>8.2341817035695986E-3</v>
      </c>
      <c r="AD33" s="1">
        <f>(Table2[[#This Row],[Day High]]/Table2[[#This Row],[Close Price]])-1</f>
        <v>1.5982181235590698E-2</v>
      </c>
      <c r="AE33" s="1">
        <f>(Table2[[#This Row],[Close Price]]/Table2[[#This Row],[Current Week Low]])-1</f>
        <v>1.6685868658376624E-2</v>
      </c>
      <c r="AF33" s="1">
        <f>(Table2[[#This Row],[Current Week High]]/Table2[[#This Row],[Close Price]])-1</f>
        <v>1.6841858465866943E-2</v>
      </c>
      <c r="AG33" s="1">
        <f>(Table2[[#This Row],[Close Price]]/Table2[[#This Row],[Current Month Low]])-1</f>
        <v>6.784894638013772E-2</v>
      </c>
      <c r="AH33" s="1">
        <f>(Table2[[#This Row],[Current Month High]]/Table2[[#This Row],[Close Price]])-1</f>
        <v>5.8145441756867644E-2</v>
      </c>
      <c r="AI33">
        <v>5.81454417568676</v>
      </c>
      <c r="AJ33">
        <v>121.75909878682801</v>
      </c>
      <c r="AK33" t="str">
        <f>IF(AND(Table2[[#This Row],[20D EMA]]&gt;Table2[[#This Row],[50D EMA]],Table2[[#This Row],[50D EMA]]&gt;Table2[[#This Row],[200D EMA]]),"Uptrend","Downtrend/NoTrend")</f>
        <v>Uptrend</v>
      </c>
      <c r="AL33">
        <v>0.27</v>
      </c>
      <c r="AM33" t="s">
        <v>3154</v>
      </c>
      <c r="AN33">
        <v>-2.58</v>
      </c>
      <c r="AO33" t="s">
        <v>3153</v>
      </c>
      <c r="AP33">
        <v>0.117051510835051</v>
      </c>
      <c r="AQ33">
        <f>(Table2[[#This Row],[Sharpe Ratio]]-AVERAGE(Table2[Sharpe Ratio]))/_xlfn.STDEV.P(Table2[Sharpe Ratio])</f>
        <v>0.69795162614353812</v>
      </c>
      <c r="AR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8.165165032337887</v>
      </c>
      <c r="AS33">
        <f>_xlfn.RANK.AVG(Table2[[#This Row],[1Y Return vs Nifty Z-Score]],Table2[1Y Return vs Nifty Z-Score])</f>
        <v>45</v>
      </c>
      <c r="AT33">
        <f>_xlfn.RANK.AVG(Table2[[#This Row],[6M Return vs Nifty Z-Score]],Table2[6M Return vs Nifty Z-Score])</f>
        <v>10</v>
      </c>
      <c r="AU33">
        <f>_xlfn.RANK.AVG(Table2[[#This Row],[Sharpe Ratio Z-Score]],Table2[Sharpe Ratio Z-Score])</f>
        <v>170</v>
      </c>
      <c r="AV33">
        <f>(Table2[[#This Row],[Rank 1Y]]+Table2[[#This Row],[Rank 6M]]+Table2[[#This Row],[Rank Sharpe]])/3</f>
        <v>75</v>
      </c>
    </row>
    <row r="34" spans="1:48" hidden="1" x14ac:dyDescent="0.3">
      <c r="A34" t="s">
        <v>693</v>
      </c>
      <c r="B34" t="s">
        <v>694</v>
      </c>
      <c r="C34" t="s">
        <v>3119</v>
      </c>
      <c r="D34" t="s">
        <v>178</v>
      </c>
      <c r="E34">
        <v>24781.13653</v>
      </c>
      <c r="F34">
        <v>190.07</v>
      </c>
      <c r="G34">
        <v>180.85518598050601</v>
      </c>
      <c r="H34">
        <f>(Table2[[#This Row],[1Y Return vs Nifty]]-AVERAGE(Table2[1Y Return vs Nifty]))/_xlfn.STDEV.P(Table2[1Y Return vs Nifty])</f>
        <v>3.4383398780017154</v>
      </c>
      <c r="I34">
        <v>-10.2593926677275</v>
      </c>
      <c r="J34">
        <f>(Table2[[#This Row],[1M Return vs Nifty]]-AVERAGE(Table2[1M Return vs Nifty]))/_xlfn.STDEV.P(Table2[1M Return vs Nifty])</f>
        <v>-0.78951629185922068</v>
      </c>
      <c r="K34">
        <v>19.924576601694302</v>
      </c>
      <c r="L34">
        <f>(Table2[[#This Row],[6M Return vs Nifty]]-AVERAGE(Table2[6M Return vs Nifty]))/_xlfn.STDEV.P(Table2[6M Return vs Nifty])</f>
        <v>0.60328477681924109</v>
      </c>
      <c r="M34">
        <v>-6.7522252107201002</v>
      </c>
      <c r="N34">
        <f>(Table2[[#This Row],[1W Return vs Nifty]]-AVERAGE(Table2[1W Return vs Nifty]))/_xlfn.STDEV.P(Table2[1W Return vs Nifty])</f>
        <v>-0.80959453068013754</v>
      </c>
      <c r="O34">
        <v>206.57</v>
      </c>
      <c r="P34">
        <v>211.878926547254</v>
      </c>
      <c r="Q34">
        <v>173.96492474957199</v>
      </c>
      <c r="R34">
        <v>29.652867160873001</v>
      </c>
      <c r="S34" s="1">
        <f>(Table2[[#This Row],[Close Price]]-Table2[[#This Row],[20D EMA]])/Table2[[#This Row],[20D EMA]]</f>
        <v>-7.9876071065498377E-2</v>
      </c>
      <c r="T34" s="1">
        <f>(Table2[[#This Row],[Close Price]]-Table2[[#This Row],[50D EMA]])/Table2[[#This Row],[50D EMA]]</f>
        <v>-0.10293107909620308</v>
      </c>
      <c r="U34" s="1">
        <f>(Table2[[#This Row],[Close Price]]-Table2[[#This Row],[200D EMA]])/Table2[[#This Row],[200D EMA]]</f>
        <v>9.2576565497969013E-2</v>
      </c>
      <c r="V34">
        <v>0.52826022855437804</v>
      </c>
      <c r="W34">
        <v>189.02</v>
      </c>
      <c r="X34">
        <v>195.64</v>
      </c>
      <c r="Y34">
        <v>185.5</v>
      </c>
      <c r="Z34">
        <v>195.64</v>
      </c>
      <c r="AA34">
        <v>184.72</v>
      </c>
      <c r="AB34">
        <v>227.25</v>
      </c>
      <c r="AC34" s="1">
        <f>(Table2[[#This Row],[Close Price]]/Table2[[#This Row],[Day Low]])-1</f>
        <v>5.5549677282826782E-3</v>
      </c>
      <c r="AD34" s="1">
        <f>(Table2[[#This Row],[Day High]]/Table2[[#This Row],[Close Price]])-1</f>
        <v>2.9304992897353666E-2</v>
      </c>
      <c r="AE34" s="1">
        <f>(Table2[[#This Row],[Close Price]]/Table2[[#This Row],[Current Week Low]])-1</f>
        <v>2.4636118598382772E-2</v>
      </c>
      <c r="AF34" s="1">
        <f>(Table2[[#This Row],[Current Week High]]/Table2[[#This Row],[Close Price]])-1</f>
        <v>2.9304992897353666E-2</v>
      </c>
      <c r="AG34" s="1">
        <f>(Table2[[#This Row],[Close Price]]/Table2[[#This Row],[Current Month Low]])-1</f>
        <v>2.8962754439151084E-2</v>
      </c>
      <c r="AH34" s="1">
        <f>(Table2[[#This Row],[Current Month High]]/Table2[[#This Row],[Close Price]])-1</f>
        <v>0.19561214289472306</v>
      </c>
      <c r="AI34">
        <v>37.791340032619502</v>
      </c>
      <c r="AJ34">
        <v>215.73089700996599</v>
      </c>
      <c r="AK34" t="str">
        <f>IF(AND(Table2[[#This Row],[20D EMA]]&gt;Table2[[#This Row],[50D EMA]],Table2[[#This Row],[50D EMA]]&gt;Table2[[#This Row],[200D EMA]]),"Uptrend","Downtrend/NoTrend")</f>
        <v>Downtrend/NoTrend</v>
      </c>
      <c r="AL34">
        <v>-0.03</v>
      </c>
      <c r="AM34" t="s">
        <v>3153</v>
      </c>
      <c r="AN34">
        <v>-15.07</v>
      </c>
      <c r="AO34" t="s">
        <v>3153</v>
      </c>
      <c r="AP34">
        <v>0.17449626345812899</v>
      </c>
      <c r="AQ34">
        <f>(Table2[[#This Row],[Sharpe Ratio]]-AVERAGE(Table2[Sharpe Ratio]))/_xlfn.STDEV.P(Table2[Sharpe Ratio])</f>
        <v>1.3691351167209751</v>
      </c>
      <c r="AR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">
        <f>_xlfn.RANK.AVG(Table2[[#This Row],[1Y Return vs Nifty Z-Score]],Table2[1Y Return vs Nifty Z-Score])</f>
        <v>6</v>
      </c>
      <c r="AT34">
        <f>_xlfn.RANK.AVG(Table2[[#This Row],[6M Return vs Nifty Z-Score]],Table2[6M Return vs Nifty Z-Score])</f>
        <v>163</v>
      </c>
      <c r="AU34">
        <f>_xlfn.RANK.AVG(Table2[[#This Row],[Sharpe Ratio Z-Score]],Table2[Sharpe Ratio Z-Score])</f>
        <v>56</v>
      </c>
      <c r="AV34">
        <f>(Table2[[#This Row],[Rank 1Y]]+Table2[[#This Row],[Rank 6M]]+Table2[[#This Row],[Rank Sharpe]])/3</f>
        <v>75</v>
      </c>
    </row>
    <row r="35" spans="1:48" x14ac:dyDescent="0.3">
      <c r="A35" t="s">
        <v>1236</v>
      </c>
      <c r="B35" t="s">
        <v>1237</v>
      </c>
      <c r="C35" t="s">
        <v>3121</v>
      </c>
      <c r="D35" t="s">
        <v>142</v>
      </c>
      <c r="E35">
        <v>9192.1758661500007</v>
      </c>
      <c r="F35">
        <v>1102.3499999999999</v>
      </c>
      <c r="G35">
        <v>169.240032055331</v>
      </c>
      <c r="H35">
        <f>(Table2[[#This Row],[1Y Return vs Nifty]]-AVERAGE(Table2[1Y Return vs Nifty]))/_xlfn.STDEV.P(Table2[1Y Return vs Nifty])</f>
        <v>3.198475352656875</v>
      </c>
      <c r="I35">
        <v>6.9882119485518803</v>
      </c>
      <c r="J35">
        <f>(Table2[[#This Row],[1M Return vs Nifty]]-AVERAGE(Table2[1M Return vs Nifty]))/_xlfn.STDEV.P(Table2[1M Return vs Nifty])</f>
        <v>1.0993627451696273</v>
      </c>
      <c r="K35">
        <v>28.837995398798601</v>
      </c>
      <c r="L35">
        <f>(Table2[[#This Row],[6M Return vs Nifty]]-AVERAGE(Table2[6M Return vs Nifty]))/_xlfn.STDEV.P(Table2[6M Return vs Nifty])</f>
        <v>0.91132858379452997</v>
      </c>
      <c r="M35">
        <v>1.2275262221916401</v>
      </c>
      <c r="N35">
        <f>(Table2[[#This Row],[1W Return vs Nifty]]-AVERAGE(Table2[1W Return vs Nifty]))/_xlfn.STDEV.P(Table2[1W Return vs Nifty])</f>
        <v>0.8310368731376967</v>
      </c>
      <c r="O35">
        <v>1057.69</v>
      </c>
      <c r="P35">
        <v>986.71284143493301</v>
      </c>
      <c r="Q35">
        <v>839.37552825401497</v>
      </c>
      <c r="R35">
        <v>57.469973182465303</v>
      </c>
      <c r="S35" s="1">
        <f>(Table2[[#This Row],[Close Price]]-Table2[[#This Row],[20D EMA]])/Table2[[#This Row],[20D EMA]]</f>
        <v>4.2224092125291768E-2</v>
      </c>
      <c r="T35" s="1">
        <f>(Table2[[#This Row],[Close Price]]-Table2[[#This Row],[50D EMA]])/Table2[[#This Row],[50D EMA]]</f>
        <v>0.11719433832126971</v>
      </c>
      <c r="U35" s="1">
        <f>(Table2[[#This Row],[Close Price]]-Table2[[#This Row],[200D EMA]])/Table2[[#This Row],[200D EMA]]</f>
        <v>0.31329775874333404</v>
      </c>
      <c r="V35">
        <v>1.4327322610464099</v>
      </c>
      <c r="W35">
        <v>1086.5</v>
      </c>
      <c r="X35">
        <v>1145</v>
      </c>
      <c r="Y35">
        <v>1026.7</v>
      </c>
      <c r="Z35">
        <v>1173.6500000000001</v>
      </c>
      <c r="AA35">
        <v>1020.05</v>
      </c>
      <c r="AB35">
        <v>1195</v>
      </c>
      <c r="AC35" s="1">
        <f>(Table2[[#This Row],[Close Price]]/Table2[[#This Row],[Day Low]])-1</f>
        <v>1.4588127013345442E-2</v>
      </c>
      <c r="AD35" s="1">
        <f>(Table2[[#This Row],[Day High]]/Table2[[#This Row],[Close Price]])-1</f>
        <v>3.8690071211502808E-2</v>
      </c>
      <c r="AE35" s="1">
        <f>(Table2[[#This Row],[Close Price]]/Table2[[#This Row],[Current Week Low]])-1</f>
        <v>7.3682672640498659E-2</v>
      </c>
      <c r="AF35" s="1">
        <f>(Table2[[#This Row],[Current Week High]]/Table2[[#This Row],[Close Price]])-1</f>
        <v>6.4680001814305887E-2</v>
      </c>
      <c r="AG35" s="1">
        <f>(Table2[[#This Row],[Close Price]]/Table2[[#This Row],[Current Month Low]])-1</f>
        <v>8.0682319494142396E-2</v>
      </c>
      <c r="AH35" s="1">
        <f>(Table2[[#This Row],[Current Month High]]/Table2[[#This Row],[Close Price]])-1</f>
        <v>8.404771624257279E-2</v>
      </c>
      <c r="AI35">
        <v>8.4047716242572701</v>
      </c>
      <c r="AJ35">
        <v>195.53619302948999</v>
      </c>
      <c r="AK35" t="str">
        <f>IF(AND(Table2[[#This Row],[20D EMA]]&gt;Table2[[#This Row],[50D EMA]],Table2[[#This Row],[50D EMA]]&gt;Table2[[#This Row],[200D EMA]]),"Uptrend","Downtrend/NoTrend")</f>
        <v>Uptrend</v>
      </c>
      <c r="AL35">
        <v>0.42</v>
      </c>
      <c r="AM35" t="s">
        <v>3154</v>
      </c>
      <c r="AN35">
        <v>2.69</v>
      </c>
      <c r="AO35" t="s">
        <v>3154</v>
      </c>
      <c r="AP35">
        <v>0.144419852497156</v>
      </c>
      <c r="AQ35">
        <f>(Table2[[#This Row],[Sharpe Ratio]]-AVERAGE(Table2[Sharpe Ratio]))/_xlfn.STDEV.P(Table2[Sharpe Ratio])</f>
        <v>1.0177228541374392</v>
      </c>
      <c r="AR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7.0579264088961686</v>
      </c>
      <c r="AS35">
        <f>_xlfn.RANK.AVG(Table2[[#This Row],[1Y Return vs Nifty Z-Score]],Table2[1Y Return vs Nifty Z-Score])</f>
        <v>10</v>
      </c>
      <c r="AT35">
        <f>_xlfn.RANK.AVG(Table2[[#This Row],[6M Return vs Nifty Z-Score]],Table2[6M Return vs Nifty Z-Score])</f>
        <v>102</v>
      </c>
      <c r="AU35">
        <f>_xlfn.RANK.AVG(Table2[[#This Row],[Sharpe Ratio Z-Score]],Table2[Sharpe Ratio Z-Score])</f>
        <v>114</v>
      </c>
      <c r="AV35">
        <f>(Table2[[#This Row],[Rank 1Y]]+Table2[[#This Row],[Rank 6M]]+Table2[[#This Row],[Rank Sharpe]])/3</f>
        <v>75.333333333333329</v>
      </c>
    </row>
    <row r="36" spans="1:48" hidden="1" x14ac:dyDescent="0.3">
      <c r="A36" t="s">
        <v>862</v>
      </c>
      <c r="B36" t="s">
        <v>863</v>
      </c>
      <c r="C36" t="s">
        <v>3111</v>
      </c>
      <c r="D36" t="s">
        <v>48</v>
      </c>
      <c r="E36">
        <v>17106.504339660001</v>
      </c>
      <c r="F36">
        <v>1470.9</v>
      </c>
      <c r="G36">
        <v>83.567214267188803</v>
      </c>
      <c r="H36">
        <f>(Table2[[#This Row],[1Y Return vs Nifty]]-AVERAGE(Table2[1Y Return vs Nifty]))/_xlfn.STDEV.P(Table2[1Y Return vs Nifty])</f>
        <v>1.4292461279655557</v>
      </c>
      <c r="I36">
        <v>-11.925775017323801</v>
      </c>
      <c r="J36">
        <f>(Table2[[#This Row],[1M Return vs Nifty]]-AVERAGE(Table2[1M Return vs Nifty]))/_xlfn.STDEV.P(Table2[1M Return vs Nifty])</f>
        <v>-0.97201089084002235</v>
      </c>
      <c r="K36">
        <v>24.178039969490801</v>
      </c>
      <c r="L36">
        <f>(Table2[[#This Row],[6M Return vs Nifty]]-AVERAGE(Table2[6M Return vs Nifty]))/_xlfn.STDEV.P(Table2[6M Return vs Nifty])</f>
        <v>0.7502825874765422</v>
      </c>
      <c r="M36">
        <v>-6.3414980373609602</v>
      </c>
      <c r="N36">
        <f>(Table2[[#This Row],[1W Return vs Nifty]]-AVERAGE(Table2[1W Return vs Nifty]))/_xlfn.STDEV.P(Table2[1W Return vs Nifty])</f>
        <v>-0.72514930645484432</v>
      </c>
      <c r="O36">
        <v>1543.86</v>
      </c>
      <c r="P36">
        <v>1572.89716349537</v>
      </c>
      <c r="Q36">
        <v>1325.7428363229801</v>
      </c>
      <c r="R36">
        <v>39.168766877158198</v>
      </c>
      <c r="S36" s="1">
        <f>(Table2[[#This Row],[Close Price]]-Table2[[#This Row],[20D EMA]])/Table2[[#This Row],[20D EMA]]</f>
        <v>-4.7258171077688274E-2</v>
      </c>
      <c r="T36" s="1">
        <f>(Table2[[#This Row],[Close Price]]-Table2[[#This Row],[50D EMA]])/Table2[[#This Row],[50D EMA]]</f>
        <v>-6.4846682836344358E-2</v>
      </c>
      <c r="U36" s="1">
        <f>(Table2[[#This Row],[Close Price]]-Table2[[#This Row],[200D EMA]])/Table2[[#This Row],[200D EMA]]</f>
        <v>0.10949119218295855</v>
      </c>
      <c r="V36">
        <v>0.93233442144547396</v>
      </c>
      <c r="W36">
        <v>1451.2</v>
      </c>
      <c r="X36">
        <v>1514.9</v>
      </c>
      <c r="Y36">
        <v>1405.6</v>
      </c>
      <c r="Z36">
        <v>1514.9</v>
      </c>
      <c r="AA36">
        <v>1395.4</v>
      </c>
      <c r="AB36">
        <v>1693.95</v>
      </c>
      <c r="AC36" s="1">
        <f>(Table2[[#This Row],[Close Price]]/Table2[[#This Row],[Day Low]])-1</f>
        <v>1.3574972436604327E-2</v>
      </c>
      <c r="AD36" s="1">
        <f>(Table2[[#This Row],[Day High]]/Table2[[#This Row],[Close Price]])-1</f>
        <v>2.9913658304439483E-2</v>
      </c>
      <c r="AE36" s="1">
        <f>(Table2[[#This Row],[Close Price]]/Table2[[#This Row],[Current Week Low]])-1</f>
        <v>4.6457029026750307E-2</v>
      </c>
      <c r="AF36" s="1">
        <f>(Table2[[#This Row],[Current Week High]]/Table2[[#This Row],[Close Price]])-1</f>
        <v>2.9913658304439483E-2</v>
      </c>
      <c r="AG36" s="1">
        <f>(Table2[[#This Row],[Close Price]]/Table2[[#This Row],[Current Month Low]])-1</f>
        <v>5.4106349433854062E-2</v>
      </c>
      <c r="AH36" s="1">
        <f>(Table2[[#This Row],[Current Month High]]/Table2[[#This Row],[Close Price]])-1</f>
        <v>0.15164185192739144</v>
      </c>
      <c r="AI36">
        <v>23.8697396152015</v>
      </c>
      <c r="AJ36">
        <v>142.24308300395199</v>
      </c>
      <c r="AK36" t="str">
        <f>IF(AND(Table2[[#This Row],[20D EMA]]&gt;Table2[[#This Row],[50D EMA]],Table2[[#This Row],[50D EMA]]&gt;Table2[[#This Row],[200D EMA]]),"Uptrend","Downtrend/NoTrend")</f>
        <v>Downtrend/NoTrend</v>
      </c>
      <c r="AL36">
        <v>0.01</v>
      </c>
      <c r="AM36" t="s">
        <v>3154</v>
      </c>
      <c r="AN36">
        <v>-5.98</v>
      </c>
      <c r="AO36" t="s">
        <v>3153</v>
      </c>
      <c r="AP36">
        <v>0.19551716675185599</v>
      </c>
      <c r="AQ36">
        <f>(Table2[[#This Row],[Sharpe Ratio]]-AVERAGE(Table2[Sharpe Ratio]))/_xlfn.STDEV.P(Table2[Sharpe Ratio])</f>
        <v>1.6147429852124531</v>
      </c>
      <c r="AR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">
        <f>_xlfn.RANK.AVG(Table2[[#This Row],[1Y Return vs Nifty Z-Score]],Table2[1Y Return vs Nifty Z-Score])</f>
        <v>63</v>
      </c>
      <c r="AT36">
        <f>_xlfn.RANK.AVG(Table2[[#This Row],[6M Return vs Nifty Z-Score]],Table2[6M Return vs Nifty Z-Score])</f>
        <v>134</v>
      </c>
      <c r="AU36">
        <f>_xlfn.RANK.AVG(Table2[[#This Row],[Sharpe Ratio Z-Score]],Table2[Sharpe Ratio Z-Score])</f>
        <v>35</v>
      </c>
      <c r="AV36">
        <f>(Table2[[#This Row],[Rank 1Y]]+Table2[[#This Row],[Rank 6M]]+Table2[[#This Row],[Rank Sharpe]])/3</f>
        <v>77.333333333333329</v>
      </c>
    </row>
    <row r="37" spans="1:48" hidden="1" x14ac:dyDescent="0.3">
      <c r="A37" t="s">
        <v>1074</v>
      </c>
      <c r="B37" t="s">
        <v>1075</v>
      </c>
      <c r="C37" t="s">
        <v>3110</v>
      </c>
      <c r="D37" t="s">
        <v>355</v>
      </c>
      <c r="E37">
        <v>11825.69900792</v>
      </c>
      <c r="F37">
        <v>340.55</v>
      </c>
      <c r="G37">
        <v>41.131465256785802</v>
      </c>
      <c r="H37">
        <f>(Table2[[#This Row],[1Y Return vs Nifty]]-AVERAGE(Table2[1Y Return vs Nifty]))/_xlfn.STDEV.P(Table2[1Y Return vs Nifty])</f>
        <v>0.5529055422440694</v>
      </c>
      <c r="I37">
        <v>-13.140547970757799</v>
      </c>
      <c r="J37">
        <f>(Table2[[#This Row],[1M Return vs Nifty]]-AVERAGE(Table2[1M Return vs Nifty]))/_xlfn.STDEV.P(Table2[1M Return vs Nifty])</f>
        <v>-1.1050472873449231</v>
      </c>
      <c r="K37">
        <v>55.925061869092097</v>
      </c>
      <c r="L37">
        <f>(Table2[[#This Row],[6M Return vs Nifty]]-AVERAGE(Table2[6M Return vs Nifty]))/_xlfn.STDEV.P(Table2[6M Return vs Nifty])</f>
        <v>1.8474456074906034</v>
      </c>
      <c r="M37">
        <v>-6.01465086683735</v>
      </c>
      <c r="N37">
        <f>(Table2[[#This Row],[1W Return vs Nifty]]-AVERAGE(Table2[1W Return vs Nifty]))/_xlfn.STDEV.P(Table2[1W Return vs Nifty])</f>
        <v>-0.65794975309552739</v>
      </c>
      <c r="O37">
        <v>374.25</v>
      </c>
      <c r="P37">
        <v>377.80942100845999</v>
      </c>
      <c r="Q37">
        <v>303.57556292602601</v>
      </c>
      <c r="R37">
        <v>26.602435711809299</v>
      </c>
      <c r="S37" s="1">
        <f>(Table2[[#This Row],[Close Price]]-Table2[[#This Row],[20D EMA]])/Table2[[#This Row],[20D EMA]]</f>
        <v>-9.004676018704072E-2</v>
      </c>
      <c r="T37" s="1">
        <f>(Table2[[#This Row],[Close Price]]-Table2[[#This Row],[50D EMA]])/Table2[[#This Row],[50D EMA]]</f>
        <v>-9.8619618613548704E-2</v>
      </c>
      <c r="U37" s="1">
        <f>(Table2[[#This Row],[Close Price]]-Table2[[#This Row],[200D EMA]])/Table2[[#This Row],[200D EMA]]</f>
        <v>0.12179648690294539</v>
      </c>
      <c r="V37">
        <v>0.72456791189233605</v>
      </c>
      <c r="W37">
        <v>337.8</v>
      </c>
      <c r="X37">
        <v>354.35</v>
      </c>
      <c r="Y37">
        <v>337.8</v>
      </c>
      <c r="Z37">
        <v>355.4</v>
      </c>
      <c r="AA37">
        <v>337.8</v>
      </c>
      <c r="AB37">
        <v>406.85</v>
      </c>
      <c r="AC37" s="1">
        <f>(Table2[[#This Row],[Close Price]]/Table2[[#This Row],[Day Low]])-1</f>
        <v>8.1409117821196197E-3</v>
      </c>
      <c r="AD37" s="1">
        <f>(Table2[[#This Row],[Day High]]/Table2[[#This Row],[Close Price]])-1</f>
        <v>4.0522683893701394E-2</v>
      </c>
      <c r="AE37" s="1">
        <f>(Table2[[#This Row],[Close Price]]/Table2[[#This Row],[Current Week Low]])-1</f>
        <v>8.1409117821196197E-3</v>
      </c>
      <c r="AF37" s="1">
        <f>(Table2[[#This Row],[Current Week High]]/Table2[[#This Row],[Close Price]])-1</f>
        <v>4.3605931581265578E-2</v>
      </c>
      <c r="AG37" s="1">
        <f>(Table2[[#This Row],[Close Price]]/Table2[[#This Row],[Current Month Low]])-1</f>
        <v>8.1409117821196197E-3</v>
      </c>
      <c r="AH37" s="1">
        <f>(Table2[[#This Row],[Current Month High]]/Table2[[#This Row],[Close Price]])-1</f>
        <v>0.19468506827191301</v>
      </c>
      <c r="AI37">
        <v>31.5372192042284</v>
      </c>
      <c r="AJ37">
        <v>112.84375</v>
      </c>
      <c r="AK37" t="str">
        <f>IF(AND(Table2[[#This Row],[20D EMA]]&gt;Table2[[#This Row],[50D EMA]],Table2[[#This Row],[50D EMA]]&gt;Table2[[#This Row],[200D EMA]]),"Uptrend","Downtrend/NoTrend")</f>
        <v>Downtrend/NoTrend</v>
      </c>
      <c r="AL37">
        <v>0</v>
      </c>
      <c r="AM37" t="s">
        <v>3155</v>
      </c>
      <c r="AN37">
        <v>-12.72</v>
      </c>
      <c r="AO37" t="s">
        <v>3153</v>
      </c>
      <c r="AP37">
        <v>0.178113407822173</v>
      </c>
      <c r="AQ37">
        <f>(Table2[[#This Row],[Sharpe Ratio]]-AVERAGE(Table2[Sharpe Ratio]))/_xlfn.STDEV.P(Table2[Sharpe Ratio])</f>
        <v>1.4113977685616277</v>
      </c>
      <c r="AR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">
        <f>_xlfn.RANK.AVG(Table2[[#This Row],[1Y Return vs Nifty Z-Score]],Table2[1Y Return vs Nifty Z-Score])</f>
        <v>155</v>
      </c>
      <c r="AT37">
        <f>_xlfn.RANK.AVG(Table2[[#This Row],[6M Return vs Nifty Z-Score]],Table2[6M Return vs Nifty Z-Score])</f>
        <v>39</v>
      </c>
      <c r="AU37">
        <f>_xlfn.RANK.AVG(Table2[[#This Row],[Sharpe Ratio Z-Score]],Table2[Sharpe Ratio Z-Score])</f>
        <v>52</v>
      </c>
      <c r="AV37">
        <f>(Table2[[#This Row],[Rank 1Y]]+Table2[[#This Row],[Rank 6M]]+Table2[[#This Row],[Rank Sharpe]])/3</f>
        <v>82</v>
      </c>
    </row>
    <row r="38" spans="1:48" x14ac:dyDescent="0.3">
      <c r="A38" t="s">
        <v>221</v>
      </c>
      <c r="B38" t="s">
        <v>222</v>
      </c>
      <c r="C38" t="s">
        <v>3120</v>
      </c>
      <c r="D38" t="s">
        <v>223</v>
      </c>
      <c r="E38">
        <v>107326.78991579999</v>
      </c>
      <c r="F38">
        <v>737.2</v>
      </c>
      <c r="G38">
        <v>56.752669600583097</v>
      </c>
      <c r="H38">
        <f>(Table2[[#This Row],[1Y Return vs Nifty]]-AVERAGE(Table2[1Y Return vs Nifty]))/_xlfn.STDEV.P(Table2[1Y Return vs Nifty])</f>
        <v>0.87549900845017803</v>
      </c>
      <c r="I38">
        <v>11.783420567637201</v>
      </c>
      <c r="J38">
        <f>(Table2[[#This Row],[1M Return vs Nifty]]-AVERAGE(Table2[1M Return vs Nifty]))/_xlfn.STDEV.P(Table2[1M Return vs Nifty])</f>
        <v>1.6245121349127807</v>
      </c>
      <c r="K38">
        <v>25.2304242941638</v>
      </c>
      <c r="L38">
        <f>(Table2[[#This Row],[6M Return vs Nifty]]-AVERAGE(Table2[6M Return vs Nifty]))/_xlfn.STDEV.P(Table2[6M Return vs Nifty])</f>
        <v>0.78665252376616279</v>
      </c>
      <c r="M38">
        <v>2.3644587884678798</v>
      </c>
      <c r="N38">
        <f>(Table2[[#This Row],[1W Return vs Nifty]]-AVERAGE(Table2[1W Return vs Nifty]))/_xlfn.STDEV.P(Table2[1W Return vs Nifty])</f>
        <v>1.0647894264519262</v>
      </c>
      <c r="O38">
        <v>708.21</v>
      </c>
      <c r="P38">
        <v>686.33513437601096</v>
      </c>
      <c r="Q38">
        <v>610.84142004173702</v>
      </c>
      <c r="R38">
        <v>71.866523587312699</v>
      </c>
      <c r="S38" s="1">
        <f>(Table2[[#This Row],[Close Price]]-Table2[[#This Row],[20D EMA]])/Table2[[#This Row],[20D EMA]]</f>
        <v>4.0934186187712697E-2</v>
      </c>
      <c r="T38" s="1">
        <f>(Table2[[#This Row],[Close Price]]-Table2[[#This Row],[50D EMA]])/Table2[[#This Row],[50D EMA]]</f>
        <v>7.4110828772059642E-2</v>
      </c>
      <c r="U38" s="1">
        <f>(Table2[[#This Row],[Close Price]]-Table2[[#This Row],[200D EMA]])/Table2[[#This Row],[200D EMA]]</f>
        <v>0.20685987526783842</v>
      </c>
      <c r="V38">
        <v>1.85060718398258</v>
      </c>
      <c r="W38">
        <v>740.25</v>
      </c>
      <c r="X38">
        <v>760.95</v>
      </c>
      <c r="Y38">
        <v>732.9</v>
      </c>
      <c r="Z38">
        <v>760.95</v>
      </c>
      <c r="AA38">
        <v>650.9</v>
      </c>
      <c r="AB38">
        <v>760.95</v>
      </c>
      <c r="AC38" s="1">
        <f>(Table2[[#This Row],[Close Price]]/Table2[[#This Row],[Day Low]])-1</f>
        <v>-4.1202296521445358E-3</v>
      </c>
      <c r="AD38" s="1">
        <f>(Table2[[#This Row],[Day High]]/Table2[[#This Row],[Close Price]])-1</f>
        <v>3.2216494845360932E-2</v>
      </c>
      <c r="AE38" s="1">
        <f>(Table2[[#This Row],[Close Price]]/Table2[[#This Row],[Current Week Low]])-1</f>
        <v>5.867103288306863E-3</v>
      </c>
      <c r="AF38" s="1">
        <f>(Table2[[#This Row],[Current Week High]]/Table2[[#This Row],[Close Price]])-1</f>
        <v>3.2216494845360932E-2</v>
      </c>
      <c r="AG38" s="1">
        <f>(Table2[[#This Row],[Close Price]]/Table2[[#This Row],[Current Month Low]])-1</f>
        <v>0.13258565063757888</v>
      </c>
      <c r="AH38" s="1">
        <f>(Table2[[#This Row],[Current Month High]]/Table2[[#This Row],[Close Price]])-1</f>
        <v>3.2216494845360932E-2</v>
      </c>
      <c r="AI38">
        <v>1.5192620727075301</v>
      </c>
      <c r="AJ38">
        <v>78.823529411764696</v>
      </c>
      <c r="AK38" t="str">
        <f>IF(AND(Table2[[#This Row],[20D EMA]]&gt;Table2[[#This Row],[50D EMA]],Table2[[#This Row],[50D EMA]]&gt;Table2[[#This Row],[200D EMA]]),"Uptrend","Downtrend/NoTrend")</f>
        <v>Uptrend</v>
      </c>
      <c r="AL38">
        <v>0.2</v>
      </c>
      <c r="AM38" t="s">
        <v>3154</v>
      </c>
      <c r="AN38">
        <v>11.42</v>
      </c>
      <c r="AO38" t="s">
        <v>3154</v>
      </c>
      <c r="AP38">
        <v>0.220000911671454</v>
      </c>
      <c r="AQ38">
        <f>(Table2[[#This Row],[Sharpe Ratio]]-AVERAGE(Table2[Sharpe Ratio]))/_xlfn.STDEV.P(Table2[Sharpe Ratio])</f>
        <v>1.9008106350353806</v>
      </c>
      <c r="AR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6.2522637286164287</v>
      </c>
      <c r="AS38">
        <f>_xlfn.RANK.AVG(Table2[[#This Row],[1Y Return vs Nifty Z-Score]],Table2[1Y Return vs Nifty Z-Score])</f>
        <v>106</v>
      </c>
      <c r="AT38">
        <f>_xlfn.RANK.AVG(Table2[[#This Row],[6M Return vs Nifty Z-Score]],Table2[6M Return vs Nifty Z-Score])</f>
        <v>125</v>
      </c>
      <c r="AU38">
        <f>_xlfn.RANK.AVG(Table2[[#This Row],[Sharpe Ratio Z-Score]],Table2[Sharpe Ratio Z-Score])</f>
        <v>18</v>
      </c>
      <c r="AV38">
        <f>(Table2[[#This Row],[Rank 1Y]]+Table2[[#This Row],[Rank 6M]]+Table2[[#This Row],[Rank Sharpe]])/3</f>
        <v>83</v>
      </c>
    </row>
    <row r="39" spans="1:48" hidden="1" x14ac:dyDescent="0.3">
      <c r="A39" t="s">
        <v>490</v>
      </c>
      <c r="B39" t="s">
        <v>491</v>
      </c>
      <c r="C39" t="s">
        <v>3112</v>
      </c>
      <c r="D39" t="s">
        <v>51</v>
      </c>
      <c r="E39">
        <v>42120.81510534</v>
      </c>
      <c r="F39">
        <v>1492.65</v>
      </c>
      <c r="G39">
        <v>70.280842369739005</v>
      </c>
      <c r="H39">
        <f>(Table2[[#This Row],[1Y Return vs Nifty]]-AVERAGE(Table2[1Y Return vs Nifty]))/_xlfn.STDEV.P(Table2[1Y Return vs Nifty])</f>
        <v>1.1548692829175207</v>
      </c>
      <c r="I39">
        <v>-9.5163553682266304</v>
      </c>
      <c r="J39">
        <f>(Table2[[#This Row],[1M Return vs Nifty]]-AVERAGE(Table2[1M Return vs Nifty]))/_xlfn.STDEV.P(Table2[1M Return vs Nifty])</f>
        <v>-0.70814223383883912</v>
      </c>
      <c r="K39">
        <v>39.998006739978997</v>
      </c>
      <c r="L39">
        <f>(Table2[[#This Row],[6M Return vs Nifty]]-AVERAGE(Table2[6M Return vs Nifty]))/_xlfn.STDEV.P(Table2[6M Return vs Nifty])</f>
        <v>1.2970136343546403</v>
      </c>
      <c r="M39">
        <v>-3.0413691611016498</v>
      </c>
      <c r="N39">
        <f>(Table2[[#This Row],[1W Return vs Nifty]]-AVERAGE(Table2[1W Return vs Nifty]))/_xlfn.STDEV.P(Table2[1W Return vs Nifty])</f>
        <v>-4.6645080282293472E-2</v>
      </c>
      <c r="O39">
        <v>1626.92</v>
      </c>
      <c r="P39">
        <v>1644.1568847272599</v>
      </c>
      <c r="Q39">
        <v>1365.9163461088499</v>
      </c>
      <c r="R39">
        <v>21.6868163542308</v>
      </c>
      <c r="S39" s="1">
        <f>(Table2[[#This Row],[Close Price]]-Table2[[#This Row],[20D EMA]])/Table2[[#This Row],[20D EMA]]</f>
        <v>-8.253017972610821E-2</v>
      </c>
      <c r="T39" s="1">
        <f>(Table2[[#This Row],[Close Price]]-Table2[[#This Row],[50D EMA]])/Table2[[#This Row],[50D EMA]]</f>
        <v>-9.2148678836321912E-2</v>
      </c>
      <c r="U39" s="1">
        <f>(Table2[[#This Row],[Close Price]]-Table2[[#This Row],[200D EMA]])/Table2[[#This Row],[200D EMA]]</f>
        <v>9.2782881068948567E-2</v>
      </c>
      <c r="V39">
        <v>0.92992460172411595</v>
      </c>
      <c r="W39">
        <v>1473.35</v>
      </c>
      <c r="X39">
        <v>1517.7</v>
      </c>
      <c r="Y39">
        <v>1473.35</v>
      </c>
      <c r="Z39">
        <v>1597.05</v>
      </c>
      <c r="AA39">
        <v>1473.35</v>
      </c>
      <c r="AB39">
        <v>1776.75</v>
      </c>
      <c r="AC39" s="1">
        <f>(Table2[[#This Row],[Close Price]]/Table2[[#This Row],[Day Low]])-1</f>
        <v>1.3099399328061923E-2</v>
      </c>
      <c r="AD39" s="1">
        <f>(Table2[[#This Row],[Day High]]/Table2[[#This Row],[Close Price]])-1</f>
        <v>1.67822329414129E-2</v>
      </c>
      <c r="AE39" s="1">
        <f>(Table2[[#This Row],[Close Price]]/Table2[[#This Row],[Current Week Low]])-1</f>
        <v>1.3099399328061923E-2</v>
      </c>
      <c r="AF39" s="1">
        <f>(Table2[[#This Row],[Current Week High]]/Table2[[#This Row],[Close Price]])-1</f>
        <v>6.9942719324690872E-2</v>
      </c>
      <c r="AG39" s="1">
        <f>(Table2[[#This Row],[Close Price]]/Table2[[#This Row],[Current Month Low]])-1</f>
        <v>1.3099399328061923E-2</v>
      </c>
      <c r="AH39" s="1">
        <f>(Table2[[#This Row],[Current Month High]]/Table2[[#This Row],[Close Price]])-1</f>
        <v>0.19033262988644339</v>
      </c>
      <c r="AI39">
        <v>22.664388838642601</v>
      </c>
      <c r="AJ39">
        <v>96.143232588699107</v>
      </c>
      <c r="AK39" t="str">
        <f>IF(AND(Table2[[#This Row],[20D EMA]]&gt;Table2[[#This Row],[50D EMA]],Table2[[#This Row],[50D EMA]]&gt;Table2[[#This Row],[200D EMA]]),"Uptrend","Downtrend/NoTrend")</f>
        <v>Downtrend/NoTrend</v>
      </c>
      <c r="AL39">
        <v>-0.08</v>
      </c>
      <c r="AM39" t="s">
        <v>3153</v>
      </c>
      <c r="AN39">
        <v>-11.91</v>
      </c>
      <c r="AO39" t="s">
        <v>3153</v>
      </c>
      <c r="AP39">
        <v>0.142383793692615</v>
      </c>
      <c r="AQ39">
        <f>(Table2[[#This Row],[Sharpe Ratio]]-AVERAGE(Table2[Sharpe Ratio]))/_xlfn.STDEV.P(Table2[Sharpe Ratio])</f>
        <v>0.99393357847601471</v>
      </c>
      <c r="AR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">
        <f>_xlfn.RANK.AVG(Table2[[#This Row],[1Y Return vs Nifty Z-Score]],Table2[1Y Return vs Nifty Z-Score])</f>
        <v>79</v>
      </c>
      <c r="AT39">
        <f>_xlfn.RANK.AVG(Table2[[#This Row],[6M Return vs Nifty Z-Score]],Table2[6M Return vs Nifty Z-Score])</f>
        <v>63</v>
      </c>
      <c r="AU39">
        <f>_xlfn.RANK.AVG(Table2[[#This Row],[Sharpe Ratio Z-Score]],Table2[Sharpe Ratio Z-Score])</f>
        <v>117</v>
      </c>
      <c r="AV39">
        <f>(Table2[[#This Row],[Rank 1Y]]+Table2[[#This Row],[Rank 6M]]+Table2[[#This Row],[Rank Sharpe]])/3</f>
        <v>86.333333333333329</v>
      </c>
    </row>
    <row r="40" spans="1:48" x14ac:dyDescent="0.3">
      <c r="A40" t="s">
        <v>294</v>
      </c>
      <c r="B40" t="s">
        <v>295</v>
      </c>
      <c r="C40" t="s">
        <v>3107</v>
      </c>
      <c r="D40" t="s">
        <v>255</v>
      </c>
      <c r="E40">
        <v>87509.481247489995</v>
      </c>
      <c r="F40">
        <v>5710.3</v>
      </c>
      <c r="G40">
        <v>55.310435734652899</v>
      </c>
      <c r="H40">
        <f>(Table2[[#This Row],[1Y Return vs Nifty]]-AVERAGE(Table2[1Y Return vs Nifty]))/_xlfn.STDEV.P(Table2[1Y Return vs Nifty])</f>
        <v>0.84571543916507375</v>
      </c>
      <c r="I40">
        <v>7.4339442737602299</v>
      </c>
      <c r="J40">
        <f>(Table2[[#This Row],[1M Return vs Nifty]]-AVERAGE(Table2[1M Return vs Nifty]))/_xlfn.STDEV.P(Table2[1M Return vs Nifty])</f>
        <v>1.148177317624373</v>
      </c>
      <c r="K40">
        <v>58.209984839491902</v>
      </c>
      <c r="L40">
        <f>(Table2[[#This Row],[6M Return vs Nifty]]-AVERAGE(Table2[6M Return vs Nifty]))/_xlfn.STDEV.P(Table2[6M Return vs Nifty])</f>
        <v>1.9264115336373591</v>
      </c>
      <c r="M40">
        <v>6.6408386969211503E-2</v>
      </c>
      <c r="N40">
        <f>(Table2[[#This Row],[1W Return vs Nifty]]-AVERAGE(Table2[1W Return vs Nifty]))/_xlfn.STDEV.P(Table2[1W Return vs Nifty])</f>
        <v>0.59231184516977753</v>
      </c>
      <c r="O40">
        <v>5598.3</v>
      </c>
      <c r="P40">
        <v>5421.0108281449902</v>
      </c>
      <c r="Q40">
        <v>4596.4457598456702</v>
      </c>
      <c r="R40">
        <v>58.222543532888103</v>
      </c>
      <c r="S40" s="1">
        <f>(Table2[[#This Row],[Close Price]]-Table2[[#This Row],[20D EMA]])/Table2[[#This Row],[20D EMA]]</f>
        <v>2.0006073272243359E-2</v>
      </c>
      <c r="T40" s="1">
        <f>(Table2[[#This Row],[Close Price]]-Table2[[#This Row],[50D EMA]])/Table2[[#This Row],[50D EMA]]</f>
        <v>5.3364433502524747E-2</v>
      </c>
      <c r="U40" s="1">
        <f>(Table2[[#This Row],[Close Price]]-Table2[[#This Row],[200D EMA]])/Table2[[#This Row],[200D EMA]]</f>
        <v>0.24232946462349392</v>
      </c>
      <c r="V40">
        <v>0.83889268634908198</v>
      </c>
      <c r="W40">
        <v>5632.05</v>
      </c>
      <c r="X40">
        <v>5798.15</v>
      </c>
      <c r="Y40">
        <v>5582</v>
      </c>
      <c r="Z40">
        <v>5798.15</v>
      </c>
      <c r="AA40">
        <v>5298</v>
      </c>
      <c r="AB40">
        <v>5830</v>
      </c>
      <c r="AC40" s="1">
        <f>(Table2[[#This Row],[Close Price]]/Table2[[#This Row],[Day Low]])-1</f>
        <v>1.3893697676689687E-2</v>
      </c>
      <c r="AD40" s="1">
        <f>(Table2[[#This Row],[Day High]]/Table2[[#This Row],[Close Price]])-1</f>
        <v>1.5384480675270984E-2</v>
      </c>
      <c r="AE40" s="1">
        <f>(Table2[[#This Row],[Close Price]]/Table2[[#This Row],[Current Week Low]])-1</f>
        <v>2.2984593335722003E-2</v>
      </c>
      <c r="AF40" s="1">
        <f>(Table2[[#This Row],[Current Week High]]/Table2[[#This Row],[Close Price]])-1</f>
        <v>1.5384480675270984E-2</v>
      </c>
      <c r="AG40" s="1">
        <f>(Table2[[#This Row],[Close Price]]/Table2[[#This Row],[Current Month Low]])-1</f>
        <v>7.782181955454881E-2</v>
      </c>
      <c r="AH40" s="1">
        <f>(Table2[[#This Row],[Current Month High]]/Table2[[#This Row],[Close Price]])-1</f>
        <v>2.0962121079452833E-2</v>
      </c>
      <c r="AI40">
        <v>2.0962121079452798</v>
      </c>
      <c r="AJ40">
        <v>82.123493015245202</v>
      </c>
      <c r="AK40" t="str">
        <f>IF(AND(Table2[[#This Row],[20D EMA]]&gt;Table2[[#This Row],[50D EMA]],Table2[[#This Row],[50D EMA]]&gt;Table2[[#This Row],[200D EMA]]),"Uptrend","Downtrend/NoTrend")</f>
        <v>Uptrend</v>
      </c>
      <c r="AL40">
        <v>0.13</v>
      </c>
      <c r="AM40" t="s">
        <v>3154</v>
      </c>
      <c r="AN40">
        <v>6.29</v>
      </c>
      <c r="AO40" t="s">
        <v>3154</v>
      </c>
      <c r="AP40">
        <v>0.137540359175227</v>
      </c>
      <c r="AQ40">
        <f>(Table2[[#This Row],[Sharpe Ratio]]-AVERAGE(Table2[Sharpe Ratio]))/_xlfn.STDEV.P(Table2[Sharpe Ratio])</f>
        <v>0.93734297381114706</v>
      </c>
      <c r="AR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5.4499591094077298</v>
      </c>
      <c r="AS40">
        <f>_xlfn.RANK.AVG(Table2[[#This Row],[1Y Return vs Nifty Z-Score]],Table2[1Y Return vs Nifty Z-Score])</f>
        <v>109</v>
      </c>
      <c r="AT40">
        <f>_xlfn.RANK.AVG(Table2[[#This Row],[6M Return vs Nifty Z-Score]],Table2[6M Return vs Nifty Z-Score])</f>
        <v>34</v>
      </c>
      <c r="AU40">
        <f>_xlfn.RANK.AVG(Table2[[#This Row],[Sharpe Ratio Z-Score]],Table2[Sharpe Ratio Z-Score])</f>
        <v>127</v>
      </c>
      <c r="AV40">
        <f>(Table2[[#This Row],[Rank 1Y]]+Table2[[#This Row],[Rank 6M]]+Table2[[#This Row],[Rank Sharpe]])/3</f>
        <v>90</v>
      </c>
    </row>
    <row r="41" spans="1:48" hidden="1" x14ac:dyDescent="0.3">
      <c r="A41" t="s">
        <v>854</v>
      </c>
      <c r="B41" t="s">
        <v>855</v>
      </c>
      <c r="C41" t="s">
        <v>3119</v>
      </c>
      <c r="D41" t="s">
        <v>270</v>
      </c>
      <c r="E41">
        <v>17367.92325009</v>
      </c>
      <c r="F41">
        <v>2187.15</v>
      </c>
      <c r="G41">
        <v>104.96796664181301</v>
      </c>
      <c r="H41">
        <f>(Table2[[#This Row],[1Y Return vs Nifty]]-AVERAGE(Table2[1Y Return vs Nifty]))/_xlfn.STDEV.P(Table2[1Y Return vs Nifty])</f>
        <v>1.8711930314186112</v>
      </c>
      <c r="I41">
        <v>14.5500939734596</v>
      </c>
      <c r="J41">
        <f>(Table2[[#This Row],[1M Return vs Nifty]]-AVERAGE(Table2[1M Return vs Nifty]))/_xlfn.STDEV.P(Table2[1M Return vs Nifty])</f>
        <v>1.9275055948643491</v>
      </c>
      <c r="K41">
        <v>18.315777320148801</v>
      </c>
      <c r="L41">
        <f>(Table2[[#This Row],[6M Return vs Nifty]]-AVERAGE(Table2[6M Return vs Nifty]))/_xlfn.STDEV.P(Table2[6M Return vs Nifty])</f>
        <v>0.54768538598759009</v>
      </c>
      <c r="M41">
        <v>-1.51090886294641</v>
      </c>
      <c r="N41">
        <f>(Table2[[#This Row],[1W Return vs Nifty]]-AVERAGE(Table2[1W Return vs Nifty]))/_xlfn.STDEV.P(Table2[1W Return vs Nifty])</f>
        <v>0.26801650392367965</v>
      </c>
      <c r="O41">
        <v>1966.29</v>
      </c>
      <c r="P41">
        <v>1886.2197673742201</v>
      </c>
      <c r="Q41">
        <v>1647.42326079022</v>
      </c>
      <c r="R41">
        <v>70.230552528539405</v>
      </c>
      <c r="S41" s="1">
        <f>(Table2[[#This Row],[Close Price]]-Table2[[#This Row],[20D EMA]])/Table2[[#This Row],[20D EMA]]</f>
        <v>0.11232320766519696</v>
      </c>
      <c r="T41" s="1">
        <f>(Table2[[#This Row],[Close Price]]-Table2[[#This Row],[50D EMA]])/Table2[[#This Row],[50D EMA]]</f>
        <v>0.15954144783706767</v>
      </c>
      <c r="U41" s="1">
        <f>(Table2[[#This Row],[Close Price]]-Table2[[#This Row],[200D EMA]])/Table2[[#This Row],[200D EMA]]</f>
        <v>0.32761874380169265</v>
      </c>
      <c r="V41">
        <v>2.2493895975620002</v>
      </c>
      <c r="W41">
        <v>2030</v>
      </c>
      <c r="X41">
        <v>2222</v>
      </c>
      <c r="Y41">
        <v>1960</v>
      </c>
      <c r="Z41">
        <v>2222</v>
      </c>
      <c r="AA41">
        <v>1905.05</v>
      </c>
      <c r="AB41">
        <v>2222</v>
      </c>
      <c r="AC41" s="1">
        <f>(Table2[[#This Row],[Close Price]]/Table2[[#This Row],[Day Low]])-1</f>
        <v>7.7413793103448425E-2</v>
      </c>
      <c r="AD41" s="1">
        <f>(Table2[[#This Row],[Day High]]/Table2[[#This Row],[Close Price]])-1</f>
        <v>1.5933978007909744E-2</v>
      </c>
      <c r="AE41" s="1">
        <f>(Table2[[#This Row],[Close Price]]/Table2[[#This Row],[Current Week Low]])-1</f>
        <v>0.11589285714285724</v>
      </c>
      <c r="AF41" s="1">
        <f>(Table2[[#This Row],[Current Week High]]/Table2[[#This Row],[Close Price]])-1</f>
        <v>1.5933978007909744E-2</v>
      </c>
      <c r="AG41" s="1">
        <f>(Table2[[#This Row],[Close Price]]/Table2[[#This Row],[Current Month Low]])-1</f>
        <v>0.14808010288443874</v>
      </c>
      <c r="AH41" s="1">
        <f>(Table2[[#This Row],[Current Month High]]/Table2[[#This Row],[Close Price]])-1</f>
        <v>1.5933978007909744E-2</v>
      </c>
      <c r="AI41">
        <v>22.716777541549501</v>
      </c>
      <c r="AJ41">
        <v>161.30824372759801</v>
      </c>
      <c r="AK41" t="str">
        <f>IF(AND(Table2[[#This Row],[20D EMA]]&gt;Table2[[#This Row],[50D EMA]],Table2[[#This Row],[50D EMA]]&gt;Table2[[#This Row],[200D EMA]]),"Uptrend","Downtrend/NoTrend")</f>
        <v>Uptrend</v>
      </c>
      <c r="AL41">
        <v>0.36</v>
      </c>
      <c r="AM41" t="s">
        <v>3154</v>
      </c>
      <c r="AN41">
        <v>13.23</v>
      </c>
      <c r="AO41" t="s">
        <v>3154</v>
      </c>
      <c r="AP41">
        <v>0.17197814131865899</v>
      </c>
      <c r="AQ41">
        <f>(Table2[[#This Row],[Sharpe Ratio]]-AVERAGE(Table2[Sharpe Ratio]))/_xlfn.STDEV.P(Table2[Sharpe Ratio])</f>
        <v>1.3397134214382138</v>
      </c>
      <c r="AR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5.9541139376324441</v>
      </c>
      <c r="AS41">
        <f>_xlfn.RANK.AVG(Table2[[#This Row],[1Y Return vs Nifty Z-Score]],Table2[1Y Return vs Nifty Z-Score])</f>
        <v>42</v>
      </c>
      <c r="AT41">
        <f>_xlfn.RANK.AVG(Table2[[#This Row],[6M Return vs Nifty Z-Score]],Table2[6M Return vs Nifty Z-Score])</f>
        <v>170</v>
      </c>
      <c r="AU41">
        <f>_xlfn.RANK.AVG(Table2[[#This Row],[Sharpe Ratio Z-Score]],Table2[Sharpe Ratio Z-Score])</f>
        <v>61</v>
      </c>
      <c r="AV41">
        <f>(Table2[[#This Row],[Rank 1Y]]+Table2[[#This Row],[Rank 6M]]+Table2[[#This Row],[Rank Sharpe]])/3</f>
        <v>91</v>
      </c>
    </row>
    <row r="42" spans="1:48" x14ac:dyDescent="0.3">
      <c r="A42" t="s">
        <v>253</v>
      </c>
      <c r="B42" t="s">
        <v>254</v>
      </c>
      <c r="C42" t="s">
        <v>3107</v>
      </c>
      <c r="D42" t="s">
        <v>255</v>
      </c>
      <c r="E42">
        <v>96943.263893890005</v>
      </c>
      <c r="F42">
        <v>11169.05</v>
      </c>
      <c r="G42">
        <v>149.76832898900099</v>
      </c>
      <c r="H42">
        <f>(Table2[[#This Row],[1Y Return vs Nifty]]-AVERAGE(Table2[1Y Return vs Nifty]))/_xlfn.STDEV.P(Table2[1Y Return vs Nifty])</f>
        <v>2.7963652434195114</v>
      </c>
      <c r="I42">
        <v>2.6175843704350599</v>
      </c>
      <c r="J42">
        <f>(Table2[[#This Row],[1M Return vs Nifty]]-AVERAGE(Table2[1M Return vs Nifty]))/_xlfn.STDEV.P(Table2[1M Return vs Nifty])</f>
        <v>0.62071153564613901</v>
      </c>
      <c r="K42">
        <v>41.336226996000498</v>
      </c>
      <c r="L42">
        <f>(Table2[[#This Row],[6M Return vs Nifty]]-AVERAGE(Table2[6M Return vs Nifty]))/_xlfn.STDEV.P(Table2[6M Return vs Nifty])</f>
        <v>1.3432619338702236</v>
      </c>
      <c r="M42">
        <v>-4.1558867699514801</v>
      </c>
      <c r="N42">
        <f>(Table2[[#This Row],[1W Return vs Nifty]]-AVERAGE(Table2[1W Return vs Nifty]))/_xlfn.STDEV.P(Table2[1W Return vs Nifty])</f>
        <v>-0.27578913377316577</v>
      </c>
      <c r="O42">
        <v>11375.02</v>
      </c>
      <c r="P42">
        <v>11235.836257037199</v>
      </c>
      <c r="Q42">
        <v>9486.6200257002802</v>
      </c>
      <c r="R42">
        <v>40.7691121522288</v>
      </c>
      <c r="S42" s="1">
        <f>(Table2[[#This Row],[Close Price]]-Table2[[#This Row],[20D EMA]])/Table2[[#This Row],[20D EMA]]</f>
        <v>-1.810722091038092E-2</v>
      </c>
      <c r="T42" s="1">
        <f>(Table2[[#This Row],[Close Price]]-Table2[[#This Row],[50D EMA]])/Table2[[#This Row],[50D EMA]]</f>
        <v>-5.9440397233780006E-3</v>
      </c>
      <c r="U42" s="1">
        <f>(Table2[[#This Row],[Close Price]]-Table2[[#This Row],[200D EMA]])/Table2[[#This Row],[200D EMA]]</f>
        <v>0.1773476717462947</v>
      </c>
      <c r="V42">
        <v>0.44901325496195599</v>
      </c>
      <c r="W42">
        <v>11096.55</v>
      </c>
      <c r="X42">
        <v>11562.55</v>
      </c>
      <c r="Y42">
        <v>11009.4</v>
      </c>
      <c r="Z42">
        <v>11844.9</v>
      </c>
      <c r="AA42">
        <v>10725.15</v>
      </c>
      <c r="AB42">
        <v>12141.95</v>
      </c>
      <c r="AC42" s="1">
        <f>(Table2[[#This Row],[Close Price]]/Table2[[#This Row],[Day Low]])-1</f>
        <v>6.5335622333067001E-3</v>
      </c>
      <c r="AD42" s="1">
        <f>(Table2[[#This Row],[Day High]]/Table2[[#This Row],[Close Price]])-1</f>
        <v>3.5231286456771205E-2</v>
      </c>
      <c r="AE42" s="1">
        <f>(Table2[[#This Row],[Close Price]]/Table2[[#This Row],[Current Week Low]])-1</f>
        <v>1.450124439115652E-2</v>
      </c>
      <c r="AF42" s="1">
        <f>(Table2[[#This Row],[Current Week High]]/Table2[[#This Row],[Close Price]])-1</f>
        <v>6.0510965570035102E-2</v>
      </c>
      <c r="AG42" s="1">
        <f>(Table2[[#This Row],[Close Price]]/Table2[[#This Row],[Current Month Low]])-1</f>
        <v>4.1388698526360956E-2</v>
      </c>
      <c r="AH42" s="1">
        <f>(Table2[[#This Row],[Current Month High]]/Table2[[#This Row],[Close Price]])-1</f>
        <v>8.7106781686893786E-2</v>
      </c>
      <c r="AI42">
        <v>12.9818561113076</v>
      </c>
      <c r="AJ42">
        <v>182.207062093361</v>
      </c>
      <c r="AK42" t="str">
        <f>IF(AND(Table2[[#This Row],[20D EMA]]&gt;Table2[[#This Row],[50D EMA]],Table2[[#This Row],[50D EMA]]&gt;Table2[[#This Row],[200D EMA]]),"Uptrend","Downtrend/NoTrend")</f>
        <v>Uptrend</v>
      </c>
      <c r="AL42">
        <v>0.04</v>
      </c>
      <c r="AM42" t="s">
        <v>3154</v>
      </c>
      <c r="AN42">
        <v>2.6</v>
      </c>
      <c r="AO42" t="s">
        <v>3154</v>
      </c>
      <c r="AP42">
        <v>0.10853645383766</v>
      </c>
      <c r="AQ42">
        <f>(Table2[[#This Row],[Sharpe Ratio]]-AVERAGE(Table2[Sharpe Ratio]))/_xlfn.STDEV.P(Table2[Sharpe Ratio])</f>
        <v>0.59846184827862847</v>
      </c>
      <c r="AR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5.0830114274413374</v>
      </c>
      <c r="AS42">
        <f>_xlfn.RANK.AVG(Table2[[#This Row],[1Y Return vs Nifty Z-Score]],Table2[1Y Return vs Nifty Z-Score])</f>
        <v>14</v>
      </c>
      <c r="AT42">
        <f>_xlfn.RANK.AVG(Table2[[#This Row],[6M Return vs Nifty Z-Score]],Table2[6M Return vs Nifty Z-Score])</f>
        <v>61</v>
      </c>
      <c r="AU42">
        <f>_xlfn.RANK.AVG(Table2[[#This Row],[Sharpe Ratio Z-Score]],Table2[Sharpe Ratio Z-Score])</f>
        <v>199</v>
      </c>
      <c r="AV42">
        <f>(Table2[[#This Row],[Rank 1Y]]+Table2[[#This Row],[Rank 6M]]+Table2[[#This Row],[Rank Sharpe]])/3</f>
        <v>91.333333333333329</v>
      </c>
    </row>
    <row r="43" spans="1:48" hidden="1" x14ac:dyDescent="0.3">
      <c r="A43" t="s">
        <v>1331</v>
      </c>
      <c r="B43" t="s">
        <v>1332</v>
      </c>
      <c r="C43" t="s">
        <v>3119</v>
      </c>
      <c r="D43" t="s">
        <v>387</v>
      </c>
      <c r="E43">
        <v>8316.9502689000001</v>
      </c>
      <c r="F43">
        <v>366.5</v>
      </c>
      <c r="G43">
        <v>89.122846569200306</v>
      </c>
      <c r="H43">
        <f>(Table2[[#This Row],[1Y Return vs Nifty]]-AVERAGE(Table2[1Y Return vs Nifty]))/_xlfn.STDEV.P(Table2[1Y Return vs Nifty])</f>
        <v>1.5439754818507538</v>
      </c>
      <c r="I43">
        <v>-12.317572895199101</v>
      </c>
      <c r="J43">
        <f>(Table2[[#This Row],[1M Return vs Nifty]]-AVERAGE(Table2[1M Return vs Nifty]))/_xlfn.STDEV.P(Table2[1M Return vs Nifty])</f>
        <v>-1.0149188084747141</v>
      </c>
      <c r="K43">
        <v>23.895612838767001</v>
      </c>
      <c r="L43">
        <f>(Table2[[#This Row],[6M Return vs Nifty]]-AVERAGE(Table2[6M Return vs Nifty]))/_xlfn.STDEV.P(Table2[6M Return vs Nifty])</f>
        <v>0.74052203089083235</v>
      </c>
      <c r="M43">
        <v>-9.3060958678687697</v>
      </c>
      <c r="N43">
        <f>(Table2[[#This Row],[1W Return vs Nifty]]-AVERAGE(Table2[1W Return vs Nifty]))/_xlfn.STDEV.P(Table2[1W Return vs Nifty])</f>
        <v>-1.3346685804965135</v>
      </c>
      <c r="O43">
        <v>399.03</v>
      </c>
      <c r="P43">
        <v>398.70271693253301</v>
      </c>
      <c r="Q43">
        <v>326.07383185592801</v>
      </c>
      <c r="R43">
        <v>32.373103837973296</v>
      </c>
      <c r="S43" s="1">
        <f>(Table2[[#This Row],[Close Price]]-Table2[[#This Row],[20D EMA]])/Table2[[#This Row],[20D EMA]]</f>
        <v>-8.1522692529383697E-2</v>
      </c>
      <c r="T43" s="1">
        <f>(Table2[[#This Row],[Close Price]]-Table2[[#This Row],[50D EMA]])/Table2[[#This Row],[50D EMA]]</f>
        <v>-8.0768742135214067E-2</v>
      </c>
      <c r="U43" s="1">
        <f>(Table2[[#This Row],[Close Price]]-Table2[[#This Row],[200D EMA]])/Table2[[#This Row],[200D EMA]]</f>
        <v>0.12397857231896435</v>
      </c>
      <c r="V43">
        <v>0.91973541665267999</v>
      </c>
      <c r="W43">
        <v>363.95</v>
      </c>
      <c r="X43">
        <v>382.5</v>
      </c>
      <c r="Y43">
        <v>363.95</v>
      </c>
      <c r="Z43">
        <v>389.7</v>
      </c>
      <c r="AA43">
        <v>362.65</v>
      </c>
      <c r="AB43">
        <v>435.65</v>
      </c>
      <c r="AC43" s="1">
        <f>(Table2[[#This Row],[Close Price]]/Table2[[#This Row],[Day Low]])-1</f>
        <v>7.0064569308971869E-3</v>
      </c>
      <c r="AD43" s="1">
        <f>(Table2[[#This Row],[Day High]]/Table2[[#This Row],[Close Price]])-1</f>
        <v>4.3656207366985056E-2</v>
      </c>
      <c r="AE43" s="1">
        <f>(Table2[[#This Row],[Close Price]]/Table2[[#This Row],[Current Week Low]])-1</f>
        <v>7.0064569308971869E-3</v>
      </c>
      <c r="AF43" s="1">
        <f>(Table2[[#This Row],[Current Week High]]/Table2[[#This Row],[Close Price]])-1</f>
        <v>6.3301500682128253E-2</v>
      </c>
      <c r="AG43" s="1">
        <f>(Table2[[#This Row],[Close Price]]/Table2[[#This Row],[Current Month Low]])-1</f>
        <v>1.061629670481179E-2</v>
      </c>
      <c r="AH43" s="1">
        <f>(Table2[[#This Row],[Current Month High]]/Table2[[#This Row],[Close Price]])-1</f>
        <v>0.1886766712141883</v>
      </c>
      <c r="AI43">
        <v>29.331514324693</v>
      </c>
      <c r="AJ43">
        <v>126.58423493044801</v>
      </c>
      <c r="AK43" t="str">
        <f>IF(AND(Table2[[#This Row],[20D EMA]]&gt;Table2[[#This Row],[50D EMA]],Table2[[#This Row],[50D EMA]]&gt;Table2[[#This Row],[200D EMA]]),"Uptrend","Downtrend/NoTrend")</f>
        <v>Uptrend</v>
      </c>
      <c r="AL43">
        <v>-0.01</v>
      </c>
      <c r="AM43" t="s">
        <v>3153</v>
      </c>
      <c r="AN43">
        <v>-13.4</v>
      </c>
      <c r="AO43" t="s">
        <v>3153</v>
      </c>
      <c r="AP43">
        <v>0.156512801323338</v>
      </c>
      <c r="AQ43">
        <f>(Table2[[#This Row],[Sharpe Ratio]]-AVERAGE(Table2[Sharpe Ratio]))/_xlfn.STDEV.P(Table2[Sharpe Ratio])</f>
        <v>1.1590166579037797</v>
      </c>
      <c r="AR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1.0939267816741383</v>
      </c>
      <c r="AS43">
        <f>_xlfn.RANK.AVG(Table2[[#This Row],[1Y Return vs Nifty Z-Score]],Table2[1Y Return vs Nifty Z-Score])</f>
        <v>51</v>
      </c>
      <c r="AT43">
        <f>_xlfn.RANK.AVG(Table2[[#This Row],[6M Return vs Nifty Z-Score]],Table2[6M Return vs Nifty Z-Score])</f>
        <v>138</v>
      </c>
      <c r="AU43">
        <f>_xlfn.RANK.AVG(Table2[[#This Row],[Sharpe Ratio Z-Score]],Table2[Sharpe Ratio Z-Score])</f>
        <v>86</v>
      </c>
      <c r="AV43">
        <f>(Table2[[#This Row],[Rank 1Y]]+Table2[[#This Row],[Rank 6M]]+Table2[[#This Row],[Rank Sharpe]])/3</f>
        <v>91.666666666666671</v>
      </c>
    </row>
    <row r="44" spans="1:48" x14ac:dyDescent="0.3">
      <c r="A44" t="s">
        <v>1420</v>
      </c>
      <c r="B44" t="s">
        <v>1421</v>
      </c>
      <c r="C44" t="s">
        <v>3112</v>
      </c>
      <c r="D44" t="s">
        <v>51</v>
      </c>
      <c r="E44">
        <v>7308.1158394499998</v>
      </c>
      <c r="F44">
        <v>1440.9</v>
      </c>
      <c r="G44">
        <v>147.77139173475001</v>
      </c>
      <c r="H44">
        <f>(Table2[[#This Row],[1Y Return vs Nifty]]-AVERAGE(Table2[1Y Return vs Nifty]))/_xlfn.STDEV.P(Table2[1Y Return vs Nifty])</f>
        <v>2.7551264953391992</v>
      </c>
      <c r="I44">
        <v>10.4514495203873</v>
      </c>
      <c r="J44">
        <f>(Table2[[#This Row],[1M Return vs Nifty]]-AVERAGE(Table2[1M Return vs Nifty]))/_xlfn.STDEV.P(Table2[1M Return vs Nifty])</f>
        <v>1.4786407374026009</v>
      </c>
      <c r="K44">
        <v>27.268948384687</v>
      </c>
      <c r="L44">
        <f>(Table2[[#This Row],[6M Return vs Nifty]]-AVERAGE(Table2[6M Return vs Nifty]))/_xlfn.STDEV.P(Table2[6M Return vs Nifty])</f>
        <v>0.85710301372402364</v>
      </c>
      <c r="M44">
        <v>-0.24275218426033399</v>
      </c>
      <c r="N44">
        <f>(Table2[[#This Row],[1W Return vs Nifty]]-AVERAGE(Table2[1W Return vs Nifty]))/_xlfn.STDEV.P(Table2[1W Return vs Nifty])</f>
        <v>0.52874864445534464</v>
      </c>
      <c r="O44">
        <v>1418.54</v>
      </c>
      <c r="P44">
        <v>1389.97297470783</v>
      </c>
      <c r="Q44">
        <v>1193.31254095085</v>
      </c>
      <c r="R44">
        <v>52.741040332315997</v>
      </c>
      <c r="S44" s="1">
        <f>(Table2[[#This Row],[Close Price]]-Table2[[#This Row],[20D EMA]])/Table2[[#This Row],[20D EMA]]</f>
        <v>1.5762685578129716E-2</v>
      </c>
      <c r="T44" s="1">
        <f>(Table2[[#This Row],[Close Price]]-Table2[[#This Row],[50D EMA]])/Table2[[#This Row],[50D EMA]]</f>
        <v>3.6638860048969588E-2</v>
      </c>
      <c r="U44" s="1">
        <f>(Table2[[#This Row],[Close Price]]-Table2[[#This Row],[200D EMA]])/Table2[[#This Row],[200D EMA]]</f>
        <v>0.20747913941461518</v>
      </c>
      <c r="V44">
        <v>1.1654665248557301</v>
      </c>
      <c r="W44">
        <v>1407.85</v>
      </c>
      <c r="X44">
        <v>1477.9</v>
      </c>
      <c r="Y44">
        <v>1407.85</v>
      </c>
      <c r="Z44">
        <v>1477.9</v>
      </c>
      <c r="AA44">
        <v>1354.5</v>
      </c>
      <c r="AB44">
        <v>1548.95</v>
      </c>
      <c r="AC44" s="1">
        <f>(Table2[[#This Row],[Close Price]]/Table2[[#This Row],[Day Low]])-1</f>
        <v>2.3475512305998647E-2</v>
      </c>
      <c r="AD44" s="1">
        <f>(Table2[[#This Row],[Day High]]/Table2[[#This Row],[Close Price]])-1</f>
        <v>2.5678395447289892E-2</v>
      </c>
      <c r="AE44" s="1">
        <f>(Table2[[#This Row],[Close Price]]/Table2[[#This Row],[Current Week Low]])-1</f>
        <v>2.3475512305998647E-2</v>
      </c>
      <c r="AF44" s="1">
        <f>(Table2[[#This Row],[Current Week High]]/Table2[[#This Row],[Close Price]])-1</f>
        <v>2.5678395447289892E-2</v>
      </c>
      <c r="AG44" s="1">
        <f>(Table2[[#This Row],[Close Price]]/Table2[[#This Row],[Current Month Low]])-1</f>
        <v>6.3787375415282455E-2</v>
      </c>
      <c r="AH44" s="1">
        <f>(Table2[[#This Row],[Current Month High]]/Table2[[#This Row],[Close Price]])-1</f>
        <v>7.4987854812964105E-2</v>
      </c>
      <c r="AI44">
        <v>10.34769935457</v>
      </c>
      <c r="AJ44">
        <v>175.059654481244</v>
      </c>
      <c r="AK44" t="str">
        <f>IF(AND(Table2[[#This Row],[20D EMA]]&gt;Table2[[#This Row],[50D EMA]],Table2[[#This Row],[50D EMA]]&gt;Table2[[#This Row],[200D EMA]]),"Uptrend","Downtrend/NoTrend")</f>
        <v>Uptrend</v>
      </c>
      <c r="AL44">
        <v>0.01</v>
      </c>
      <c r="AM44" t="s">
        <v>3154</v>
      </c>
      <c r="AN44">
        <v>-1.1599999999999999</v>
      </c>
      <c r="AO44" t="s">
        <v>3153</v>
      </c>
      <c r="AP44">
        <v>0.12613497511351801</v>
      </c>
      <c r="AQ44">
        <f>(Table2[[#This Row],[Sharpe Ratio]]-AVERAGE(Table2[Sharpe Ratio]))/_xlfn.STDEV.P(Table2[Sharpe Ratio])</f>
        <v>0.80408266479488499</v>
      </c>
      <c r="AR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6.4237015557160539</v>
      </c>
      <c r="AS44">
        <f>_xlfn.RANK.AVG(Table2[[#This Row],[1Y Return vs Nifty Z-Score]],Table2[1Y Return vs Nifty Z-Score])</f>
        <v>17</v>
      </c>
      <c r="AT44">
        <f>_xlfn.RANK.AVG(Table2[[#This Row],[6M Return vs Nifty Z-Score]],Table2[6M Return vs Nifty Z-Score])</f>
        <v>111</v>
      </c>
      <c r="AU44">
        <f>_xlfn.RANK.AVG(Table2[[#This Row],[Sharpe Ratio Z-Score]],Table2[Sharpe Ratio Z-Score])</f>
        <v>147</v>
      </c>
      <c r="AV44">
        <f>(Table2[[#This Row],[Rank 1Y]]+Table2[[#This Row],[Rank 6M]]+Table2[[#This Row],[Rank Sharpe]])/3</f>
        <v>91.666666666666671</v>
      </c>
    </row>
    <row r="45" spans="1:48" x14ac:dyDescent="0.3">
      <c r="A45" t="s">
        <v>496</v>
      </c>
      <c r="B45" t="s">
        <v>497</v>
      </c>
      <c r="C45" t="s">
        <v>3108</v>
      </c>
      <c r="D45" t="s">
        <v>498</v>
      </c>
      <c r="E45">
        <v>41318.929137749998</v>
      </c>
      <c r="F45">
        <v>1065.5</v>
      </c>
      <c r="G45">
        <v>72.801381509577993</v>
      </c>
      <c r="H45">
        <f>(Table2[[#This Row],[1Y Return vs Nifty]]-AVERAGE(Table2[1Y Return vs Nifty]))/_xlfn.STDEV.P(Table2[1Y Return vs Nifty])</f>
        <v>1.2069209327092787</v>
      </c>
      <c r="I45">
        <v>3.2350318457763101</v>
      </c>
      <c r="J45">
        <f>(Table2[[#This Row],[1M Return vs Nifty]]-AVERAGE(Table2[1M Return vs Nifty]))/_xlfn.STDEV.P(Table2[1M Return vs Nifty])</f>
        <v>0.68833156860640654</v>
      </c>
      <c r="K45">
        <v>31.505619813713299</v>
      </c>
      <c r="L45">
        <f>(Table2[[#This Row],[6M Return vs Nifty]]-AVERAGE(Table2[6M Return vs Nifty]))/_xlfn.STDEV.P(Table2[6M Return vs Nifty])</f>
        <v>1.0035205024125031</v>
      </c>
      <c r="M45">
        <v>1.4131951856278699</v>
      </c>
      <c r="N45">
        <f>(Table2[[#This Row],[1W Return vs Nifty]]-AVERAGE(Table2[1W Return vs Nifty]))/_xlfn.STDEV.P(Table2[1W Return vs Nifty])</f>
        <v>0.86921028426319003</v>
      </c>
      <c r="O45">
        <v>1047.3800000000001</v>
      </c>
      <c r="P45">
        <v>1045.1210875606</v>
      </c>
      <c r="Q45">
        <v>911.419916946184</v>
      </c>
      <c r="R45">
        <v>57.690971479344398</v>
      </c>
      <c r="S45" s="1">
        <f>(Table2[[#This Row],[Close Price]]-Table2[[#This Row],[20D EMA]])/Table2[[#This Row],[20D EMA]]</f>
        <v>1.7300311252840313E-2</v>
      </c>
      <c r="T45" s="1">
        <f>(Table2[[#This Row],[Close Price]]-Table2[[#This Row],[50D EMA]])/Table2[[#This Row],[50D EMA]]</f>
        <v>1.9499092193198463E-2</v>
      </c>
      <c r="U45" s="1">
        <f>(Table2[[#This Row],[Close Price]]-Table2[[#This Row],[200D EMA]])/Table2[[#This Row],[200D EMA]]</f>
        <v>0.16905498792486215</v>
      </c>
      <c r="V45">
        <v>0.46687558222519498</v>
      </c>
      <c r="W45">
        <v>1039.05</v>
      </c>
      <c r="X45">
        <v>1075.5</v>
      </c>
      <c r="Y45">
        <v>1031.5</v>
      </c>
      <c r="Z45">
        <v>1075.5</v>
      </c>
      <c r="AA45">
        <v>1001.05</v>
      </c>
      <c r="AB45">
        <v>1099.8</v>
      </c>
      <c r="AC45" s="1">
        <f>(Table2[[#This Row],[Close Price]]/Table2[[#This Row],[Day Low]])-1</f>
        <v>2.5455945334680763E-2</v>
      </c>
      <c r="AD45" s="1">
        <f>(Table2[[#This Row],[Day High]]/Table2[[#This Row],[Close Price]])-1</f>
        <v>9.3852651337400506E-3</v>
      </c>
      <c r="AE45" s="1">
        <f>(Table2[[#This Row],[Close Price]]/Table2[[#This Row],[Current Week Low]])-1</f>
        <v>3.2961706253029632E-2</v>
      </c>
      <c r="AF45" s="1">
        <f>(Table2[[#This Row],[Current Week High]]/Table2[[#This Row],[Close Price]])-1</f>
        <v>9.3852651337400506E-3</v>
      </c>
      <c r="AG45" s="1">
        <f>(Table2[[#This Row],[Close Price]]/Table2[[#This Row],[Current Month Low]])-1</f>
        <v>6.4382398481594327E-2</v>
      </c>
      <c r="AH45" s="1">
        <f>(Table2[[#This Row],[Current Month High]]/Table2[[#This Row],[Close Price]])-1</f>
        <v>3.2191459408728251E-2</v>
      </c>
      <c r="AI45">
        <v>14.0309713749413</v>
      </c>
      <c r="AJ45">
        <v>99.419801609582606</v>
      </c>
      <c r="AK45" t="str">
        <f>IF(AND(Table2[[#This Row],[20D EMA]]&gt;Table2[[#This Row],[50D EMA]],Table2[[#This Row],[50D EMA]]&gt;Table2[[#This Row],[200D EMA]]),"Uptrend","Downtrend/NoTrend")</f>
        <v>Uptrend</v>
      </c>
      <c r="AL45">
        <v>0</v>
      </c>
      <c r="AM45" t="s">
        <v>3155</v>
      </c>
      <c r="AN45">
        <v>-2.29</v>
      </c>
      <c r="AO45" t="s">
        <v>3153</v>
      </c>
      <c r="AP45">
        <v>0.14472319150648499</v>
      </c>
      <c r="AQ45">
        <f>(Table2[[#This Row],[Sharpe Ratio]]-AVERAGE(Table2[Sharpe Ratio]))/_xlfn.STDEV.P(Table2[Sharpe Ratio])</f>
        <v>1.0212670618468123</v>
      </c>
      <c r="AR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4.7892503498381904</v>
      </c>
      <c r="AS45">
        <f>_xlfn.RANK.AVG(Table2[[#This Row],[1Y Return vs Nifty Z-Score]],Table2[1Y Return vs Nifty Z-Score])</f>
        <v>74</v>
      </c>
      <c r="AT45">
        <f>_xlfn.RANK.AVG(Table2[[#This Row],[6M Return vs Nifty Z-Score]],Table2[6M Return vs Nifty Z-Score])</f>
        <v>92</v>
      </c>
      <c r="AU45">
        <f>_xlfn.RANK.AVG(Table2[[#This Row],[Sharpe Ratio Z-Score]],Table2[Sharpe Ratio Z-Score])</f>
        <v>113</v>
      </c>
      <c r="AV45">
        <f>(Table2[[#This Row],[Rank 1Y]]+Table2[[#This Row],[Rank 6M]]+Table2[[#This Row],[Rank Sharpe]])/3</f>
        <v>93</v>
      </c>
    </row>
    <row r="46" spans="1:48" x14ac:dyDescent="0.3">
      <c r="A46" t="s">
        <v>610</v>
      </c>
      <c r="B46" t="s">
        <v>611</v>
      </c>
      <c r="C46" t="s">
        <v>3106</v>
      </c>
      <c r="D46" t="s">
        <v>467</v>
      </c>
      <c r="E46">
        <v>29480.49</v>
      </c>
      <c r="F46">
        <v>839.9</v>
      </c>
      <c r="G46">
        <v>147.67548426166201</v>
      </c>
      <c r="H46">
        <f>(Table2[[#This Row],[1Y Return vs Nifty]]-AVERAGE(Table2[1Y Return vs Nifty]))/_xlfn.STDEV.P(Table2[1Y Return vs Nifty])</f>
        <v>2.7531459102640916</v>
      </c>
      <c r="I46">
        <v>21.715862815106298</v>
      </c>
      <c r="J46">
        <f>(Table2[[#This Row],[1M Return vs Nifty]]-AVERAGE(Table2[1M Return vs Nifty]))/_xlfn.STDEV.P(Table2[1M Return vs Nifty])</f>
        <v>2.7122679343491898</v>
      </c>
      <c r="K46">
        <v>24.345383284730101</v>
      </c>
      <c r="L46">
        <f>(Table2[[#This Row],[6M Return vs Nifty]]-AVERAGE(Table2[6M Return vs Nifty]))/_xlfn.STDEV.P(Table2[6M Return vs Nifty])</f>
        <v>0.75606589835552018</v>
      </c>
      <c r="M46">
        <v>11.3464411254567</v>
      </c>
      <c r="N46">
        <f>(Table2[[#This Row],[1W Return vs Nifty]]-AVERAGE(Table2[1W Return vs Nifty]))/_xlfn.STDEV.P(Table2[1W Return vs Nifty])</f>
        <v>2.911478814522737</v>
      </c>
      <c r="O46">
        <v>786.9</v>
      </c>
      <c r="P46">
        <v>773.52722928681999</v>
      </c>
      <c r="Q46">
        <v>679.77287741091402</v>
      </c>
      <c r="R46">
        <v>71.690064161252593</v>
      </c>
      <c r="S46" s="1">
        <f>(Table2[[#This Row],[Close Price]]-Table2[[#This Row],[20D EMA]])/Table2[[#This Row],[20D EMA]]</f>
        <v>6.7352903799720421E-2</v>
      </c>
      <c r="T46" s="1">
        <f>(Table2[[#This Row],[Close Price]]-Table2[[#This Row],[50D EMA]])/Table2[[#This Row],[50D EMA]]</f>
        <v>8.5805344918981896E-2</v>
      </c>
      <c r="U46" s="1">
        <f>(Table2[[#This Row],[Close Price]]-Table2[[#This Row],[200D EMA]])/Table2[[#This Row],[200D EMA]]</f>
        <v>0.23555974048121833</v>
      </c>
      <c r="V46">
        <v>0.93136007806083998</v>
      </c>
      <c r="W46">
        <v>833</v>
      </c>
      <c r="X46">
        <v>858</v>
      </c>
      <c r="Y46">
        <v>819.5</v>
      </c>
      <c r="Z46">
        <v>858</v>
      </c>
      <c r="AA46">
        <v>747.25</v>
      </c>
      <c r="AB46">
        <v>858</v>
      </c>
      <c r="AC46" s="1">
        <f>(Table2[[#This Row],[Close Price]]/Table2[[#This Row],[Day Low]])-1</f>
        <v>8.2833133253301661E-3</v>
      </c>
      <c r="AD46" s="1">
        <f>(Table2[[#This Row],[Day High]]/Table2[[#This Row],[Close Price]])-1</f>
        <v>2.1550184545779283E-2</v>
      </c>
      <c r="AE46" s="1">
        <f>(Table2[[#This Row],[Close Price]]/Table2[[#This Row],[Current Week Low]])-1</f>
        <v>2.4893227577791333E-2</v>
      </c>
      <c r="AF46" s="1">
        <f>(Table2[[#This Row],[Current Week High]]/Table2[[#This Row],[Close Price]])-1</f>
        <v>2.1550184545779283E-2</v>
      </c>
      <c r="AG46" s="1">
        <f>(Table2[[#This Row],[Close Price]]/Table2[[#This Row],[Current Month Low]])-1</f>
        <v>0.12398795583807298</v>
      </c>
      <c r="AH46" s="1">
        <f>(Table2[[#This Row],[Current Month High]]/Table2[[#This Row],[Close Price]])-1</f>
        <v>2.1550184545779283E-2</v>
      </c>
      <c r="AI46">
        <v>15.489939278485499</v>
      </c>
      <c r="AJ46">
        <v>173.58306188924999</v>
      </c>
      <c r="AK46" t="str">
        <f>IF(AND(Table2[[#This Row],[20D EMA]]&gt;Table2[[#This Row],[50D EMA]],Table2[[#This Row],[50D EMA]]&gt;Table2[[#This Row],[200D EMA]]),"Uptrend","Downtrend/NoTrend")</f>
        <v>Uptrend</v>
      </c>
      <c r="AL46">
        <v>0.26</v>
      </c>
      <c r="AM46" t="s">
        <v>3154</v>
      </c>
      <c r="AN46">
        <v>4.91</v>
      </c>
      <c r="AO46" t="s">
        <v>3154</v>
      </c>
      <c r="AP46">
        <v>0.132769988102592</v>
      </c>
      <c r="AQ46">
        <f>(Table2[[#This Row],[Sharpe Ratio]]-AVERAGE(Table2[Sharpe Ratio]))/_xlfn.STDEV.P(Table2[Sharpe Ratio])</f>
        <v>0.88160604116406494</v>
      </c>
      <c r="AR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10.014564598655603</v>
      </c>
      <c r="AS46">
        <f>_xlfn.RANK.AVG(Table2[[#This Row],[1Y Return vs Nifty Z-Score]],Table2[1Y Return vs Nifty Z-Score])</f>
        <v>18</v>
      </c>
      <c r="AT46">
        <f>_xlfn.RANK.AVG(Table2[[#This Row],[6M Return vs Nifty Z-Score]],Table2[6M Return vs Nifty Z-Score])</f>
        <v>131</v>
      </c>
      <c r="AU46">
        <f>_xlfn.RANK.AVG(Table2[[#This Row],[Sharpe Ratio Z-Score]],Table2[Sharpe Ratio Z-Score])</f>
        <v>134</v>
      </c>
      <c r="AV46">
        <f>(Table2[[#This Row],[Rank 1Y]]+Table2[[#This Row],[Rank 6M]]+Table2[[#This Row],[Rank Sharpe]])/3</f>
        <v>94.333333333333329</v>
      </c>
    </row>
    <row r="47" spans="1:48" hidden="1" x14ac:dyDescent="0.3">
      <c r="A47" t="s">
        <v>1333</v>
      </c>
      <c r="B47" t="s">
        <v>1334</v>
      </c>
      <c r="C47" t="s">
        <v>3122</v>
      </c>
      <c r="D47" t="s">
        <v>278</v>
      </c>
      <c r="E47">
        <v>8316.7871396399896</v>
      </c>
      <c r="F47">
        <v>1927.8</v>
      </c>
      <c r="G47">
        <v>99.446367423879593</v>
      </c>
      <c r="H47">
        <f>(Table2[[#This Row],[1Y Return vs Nifty]]-AVERAGE(Table2[1Y Return vs Nifty]))/_xlfn.STDEV.P(Table2[1Y Return vs Nifty])</f>
        <v>1.7571664946989023</v>
      </c>
      <c r="I47">
        <v>-5.1020710911203997</v>
      </c>
      <c r="J47">
        <f>(Table2[[#This Row],[1M Return vs Nifty]]-AVERAGE(Table2[1M Return vs Nifty]))/_xlfn.STDEV.P(Table2[1M Return vs Nifty])</f>
        <v>-0.22470994164436112</v>
      </c>
      <c r="K47">
        <v>47.1474348157412</v>
      </c>
      <c r="L47">
        <f>(Table2[[#This Row],[6M Return vs Nifty]]-AVERAGE(Table2[6M Return vs Nifty]))/_xlfn.STDEV.P(Table2[6M Return vs Nifty])</f>
        <v>1.5440947030540351</v>
      </c>
      <c r="M47">
        <v>-5.2793753751713899</v>
      </c>
      <c r="N47">
        <f>(Table2[[#This Row],[1W Return vs Nifty]]-AVERAGE(Table2[1W Return vs Nifty]))/_xlfn.STDEV.P(Table2[1W Return vs Nifty])</f>
        <v>-0.50677761794487175</v>
      </c>
      <c r="O47">
        <v>2057.61</v>
      </c>
      <c r="P47">
        <v>2044.14988494461</v>
      </c>
      <c r="Q47">
        <v>1665.96704262811</v>
      </c>
      <c r="R47">
        <v>36.904586535387097</v>
      </c>
      <c r="S47" s="1">
        <f>(Table2[[#This Row],[Close Price]]-Table2[[#This Row],[20D EMA]])/Table2[[#This Row],[20D EMA]]</f>
        <v>-6.3087757155146099E-2</v>
      </c>
      <c r="T47" s="1">
        <f>(Table2[[#This Row],[Close Price]]-Table2[[#This Row],[50D EMA]])/Table2[[#This Row],[50D EMA]]</f>
        <v>-5.6918470510181181E-2</v>
      </c>
      <c r="U47" s="1">
        <f>(Table2[[#This Row],[Close Price]]-Table2[[#This Row],[200D EMA]])/Table2[[#This Row],[200D EMA]]</f>
        <v>0.15716574858458249</v>
      </c>
      <c r="V47">
        <v>0.95989016381755898</v>
      </c>
      <c r="W47">
        <v>1916</v>
      </c>
      <c r="X47">
        <v>2027.95</v>
      </c>
      <c r="Y47">
        <v>1916</v>
      </c>
      <c r="Z47">
        <v>2117.4</v>
      </c>
      <c r="AA47">
        <v>1892.9</v>
      </c>
      <c r="AB47">
        <v>2242.5500000000002</v>
      </c>
      <c r="AC47" s="1">
        <f>(Table2[[#This Row],[Close Price]]/Table2[[#This Row],[Day Low]])-1</f>
        <v>6.1586638830897211E-3</v>
      </c>
      <c r="AD47" s="1">
        <f>(Table2[[#This Row],[Day High]]/Table2[[#This Row],[Close Price]])-1</f>
        <v>5.1950409793547037E-2</v>
      </c>
      <c r="AE47" s="1">
        <f>(Table2[[#This Row],[Close Price]]/Table2[[#This Row],[Current Week Low]])-1</f>
        <v>6.1586638830897211E-3</v>
      </c>
      <c r="AF47" s="1">
        <f>(Table2[[#This Row],[Current Week High]]/Table2[[#This Row],[Close Price]])-1</f>
        <v>9.8350451291627783E-2</v>
      </c>
      <c r="AG47" s="1">
        <f>(Table2[[#This Row],[Close Price]]/Table2[[#This Row],[Current Month Low]])-1</f>
        <v>1.8437318400338132E-2</v>
      </c>
      <c r="AH47" s="1">
        <f>(Table2[[#This Row],[Current Month High]]/Table2[[#This Row],[Close Price]])-1</f>
        <v>0.16326901130822713</v>
      </c>
      <c r="AI47">
        <v>24.844382197323299</v>
      </c>
      <c r="AJ47">
        <v>117.07014975791</v>
      </c>
      <c r="AK47" t="str">
        <f>IF(AND(Table2[[#This Row],[20D EMA]]&gt;Table2[[#This Row],[50D EMA]],Table2[[#This Row],[50D EMA]]&gt;Table2[[#This Row],[200D EMA]]),"Uptrend","Downtrend/NoTrend")</f>
        <v>Uptrend</v>
      </c>
      <c r="AL47">
        <v>0.18</v>
      </c>
      <c r="AM47" t="s">
        <v>3154</v>
      </c>
      <c r="AN47">
        <v>-8.9700000000000006</v>
      </c>
      <c r="AO47" t="s">
        <v>3153</v>
      </c>
      <c r="AP47">
        <v>0.103459801262668</v>
      </c>
      <c r="AQ47">
        <f>(Table2[[#This Row],[Sharpe Ratio]]-AVERAGE(Table2[Sharpe Ratio]))/_xlfn.STDEV.P(Table2[Sharpe Ratio])</f>
        <v>0.53914632788480954</v>
      </c>
      <c r="AR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3.1089199660485143</v>
      </c>
      <c r="AS47">
        <f>_xlfn.RANK.AVG(Table2[[#This Row],[1Y Return vs Nifty Z-Score]],Table2[1Y Return vs Nifty Z-Score])</f>
        <v>44</v>
      </c>
      <c r="AT47">
        <f>_xlfn.RANK.AVG(Table2[[#This Row],[6M Return vs Nifty Z-Score]],Table2[6M Return vs Nifty Z-Score])</f>
        <v>49</v>
      </c>
      <c r="AU47">
        <f>_xlfn.RANK.AVG(Table2[[#This Row],[Sharpe Ratio Z-Score]],Table2[Sharpe Ratio Z-Score])</f>
        <v>210</v>
      </c>
      <c r="AV47">
        <f>(Table2[[#This Row],[Rank 1Y]]+Table2[[#This Row],[Rank 6M]]+Table2[[#This Row],[Rank Sharpe]])/3</f>
        <v>101</v>
      </c>
    </row>
    <row r="48" spans="1:48" hidden="1" x14ac:dyDescent="0.3">
      <c r="A48" t="s">
        <v>963</v>
      </c>
      <c r="B48" t="s">
        <v>964</v>
      </c>
      <c r="C48" t="s">
        <v>3122</v>
      </c>
      <c r="D48" t="s">
        <v>278</v>
      </c>
      <c r="E48">
        <v>14721.041556</v>
      </c>
      <c r="F48">
        <v>390</v>
      </c>
      <c r="G48">
        <v>47.226301803332397</v>
      </c>
      <c r="H48">
        <f>(Table2[[#This Row],[1Y Return vs Nifty]]-AVERAGE(Table2[1Y Return vs Nifty]))/_xlfn.STDEV.P(Table2[1Y Return vs Nifty])</f>
        <v>0.67877000213066163</v>
      </c>
      <c r="I48">
        <v>-14.803301140207401</v>
      </c>
      <c r="J48">
        <f>(Table2[[#This Row],[1M Return vs Nifty]]-AVERAGE(Table2[1M Return vs Nifty]))/_xlfn.STDEV.P(Table2[1M Return vs Nifty])</f>
        <v>-1.2871444350591164</v>
      </c>
      <c r="K48">
        <v>43.459194105185198</v>
      </c>
      <c r="L48">
        <f>(Table2[[#This Row],[6M Return vs Nifty]]-AVERAGE(Table2[6M Return vs Nifty]))/_xlfn.STDEV.P(Table2[6M Return vs Nifty])</f>
        <v>1.4166307371636393</v>
      </c>
      <c r="M48">
        <v>-5.4260424883932004</v>
      </c>
      <c r="N48">
        <f>(Table2[[#This Row],[1W Return vs Nifty]]-AVERAGE(Table2[1W Return vs Nifty]))/_xlfn.STDEV.P(Table2[1W Return vs Nifty])</f>
        <v>-0.53693227550307154</v>
      </c>
      <c r="O48">
        <v>424.12</v>
      </c>
      <c r="P48">
        <v>443.262477630646</v>
      </c>
      <c r="Q48">
        <v>363.61182071935599</v>
      </c>
      <c r="R48">
        <v>33.466606617220997</v>
      </c>
      <c r="S48" s="1">
        <f>(Table2[[#This Row],[Close Price]]-Table2[[#This Row],[20D EMA]])/Table2[[#This Row],[20D EMA]]</f>
        <v>-8.044892954824108E-2</v>
      </c>
      <c r="T48" s="1">
        <f>(Table2[[#This Row],[Close Price]]-Table2[[#This Row],[50D EMA]])/Table2[[#This Row],[50D EMA]]</f>
        <v>-0.12016013156662367</v>
      </c>
      <c r="U48" s="1">
        <f>(Table2[[#This Row],[Close Price]]-Table2[[#This Row],[200D EMA]])/Table2[[#This Row],[200D EMA]]</f>
        <v>7.2572391151747004E-2</v>
      </c>
      <c r="V48">
        <v>0.42028003966931798</v>
      </c>
      <c r="W48">
        <v>386.5</v>
      </c>
      <c r="X48">
        <v>404.85</v>
      </c>
      <c r="Y48">
        <v>384.45</v>
      </c>
      <c r="Z48">
        <v>404.85</v>
      </c>
      <c r="AA48">
        <v>383</v>
      </c>
      <c r="AB48">
        <v>448.9</v>
      </c>
      <c r="AC48" s="1">
        <f>(Table2[[#This Row],[Close Price]]/Table2[[#This Row],[Day Low]])-1</f>
        <v>9.0556274256143876E-3</v>
      </c>
      <c r="AD48" s="1">
        <f>(Table2[[#This Row],[Day High]]/Table2[[#This Row],[Close Price]])-1</f>
        <v>3.8076923076923119E-2</v>
      </c>
      <c r="AE48" s="1">
        <f>(Table2[[#This Row],[Close Price]]/Table2[[#This Row],[Current Week Low]])-1</f>
        <v>1.4436207569254789E-2</v>
      </c>
      <c r="AF48" s="1">
        <f>(Table2[[#This Row],[Current Week High]]/Table2[[#This Row],[Close Price]])-1</f>
        <v>3.8076923076923119E-2</v>
      </c>
      <c r="AG48" s="1">
        <f>(Table2[[#This Row],[Close Price]]/Table2[[#This Row],[Current Month Low]])-1</f>
        <v>1.8276762402088753E-2</v>
      </c>
      <c r="AH48" s="1">
        <f>(Table2[[#This Row],[Current Month High]]/Table2[[#This Row],[Close Price]])-1</f>
        <v>0.15102564102564098</v>
      </c>
      <c r="AI48">
        <v>49.846153846153797</v>
      </c>
      <c r="AJ48">
        <v>86.602870813397104</v>
      </c>
      <c r="AK48" t="str">
        <f>IF(AND(Table2[[#This Row],[20D EMA]]&gt;Table2[[#This Row],[50D EMA]],Table2[[#This Row],[50D EMA]]&gt;Table2[[#This Row],[200D EMA]]),"Uptrend","Downtrend/NoTrend")</f>
        <v>Downtrend/NoTrend</v>
      </c>
      <c r="AL48">
        <v>-0.1</v>
      </c>
      <c r="AM48" t="s">
        <v>3153</v>
      </c>
      <c r="AN48">
        <v>-5.0999999999999996</v>
      </c>
      <c r="AO48" t="s">
        <v>3153</v>
      </c>
      <c r="AP48">
        <v>0.13578102987453999</v>
      </c>
      <c r="AQ48">
        <f>(Table2[[#This Row],[Sharpe Ratio]]-AVERAGE(Table2[Sharpe Ratio]))/_xlfn.STDEV.P(Table2[Sharpe Ratio])</f>
        <v>0.91678700085991405</v>
      </c>
      <c r="AR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">
        <f>_xlfn.RANK.AVG(Table2[[#This Row],[1Y Return vs Nifty Z-Score]],Table2[1Y Return vs Nifty Z-Score])</f>
        <v>137</v>
      </c>
      <c r="AT48">
        <f>_xlfn.RANK.AVG(Table2[[#This Row],[6M Return vs Nifty Z-Score]],Table2[6M Return vs Nifty Z-Score])</f>
        <v>56</v>
      </c>
      <c r="AU48">
        <f>_xlfn.RANK.AVG(Table2[[#This Row],[Sharpe Ratio Z-Score]],Table2[Sharpe Ratio Z-Score])</f>
        <v>130</v>
      </c>
      <c r="AV48">
        <f>(Table2[[#This Row],[Rank 1Y]]+Table2[[#This Row],[Rank 6M]]+Table2[[#This Row],[Rank Sharpe]])/3</f>
        <v>107.66666666666667</v>
      </c>
    </row>
    <row r="49" spans="1:48" hidden="1" x14ac:dyDescent="0.3">
      <c r="A49" t="s">
        <v>58</v>
      </c>
      <c r="B49" t="s">
        <v>59</v>
      </c>
      <c r="C49" t="s">
        <v>3114</v>
      </c>
      <c r="D49" t="s">
        <v>60</v>
      </c>
      <c r="E49">
        <v>353486.23578191397</v>
      </c>
      <c r="F49">
        <v>2948.95</v>
      </c>
      <c r="G49">
        <v>64.472178145237294</v>
      </c>
      <c r="H49">
        <f>(Table2[[#This Row],[1Y Return vs Nifty]]-AVERAGE(Table2[1Y Return vs Nifty]))/_xlfn.STDEV.P(Table2[1Y Return vs Nifty])</f>
        <v>1.0349145672010294</v>
      </c>
      <c r="I49">
        <v>1.7529947196598501</v>
      </c>
      <c r="J49">
        <f>(Table2[[#This Row],[1M Return vs Nifty]]-AVERAGE(Table2[1M Return vs Nifty]))/_xlfn.STDEV.P(Table2[1M Return vs Nifty])</f>
        <v>0.52602561819184168</v>
      </c>
      <c r="K49">
        <v>12.602833430004001</v>
      </c>
      <c r="L49">
        <f>(Table2[[#This Row],[6M Return vs Nifty]]-AVERAGE(Table2[6M Return vs Nifty]))/_xlfn.STDEV.P(Table2[6M Return vs Nifty])</f>
        <v>0.35024857470165127</v>
      </c>
      <c r="M49">
        <v>-1.31634405461723</v>
      </c>
      <c r="N49">
        <f>(Table2[[#This Row],[1W Return vs Nifty]]-AVERAGE(Table2[1W Return vs Nifty]))/_xlfn.STDEV.P(Table2[1W Return vs Nifty])</f>
        <v>0.30801889463801968</v>
      </c>
      <c r="O49">
        <v>2885.54</v>
      </c>
      <c r="P49">
        <v>2890.2060658474502</v>
      </c>
      <c r="Q49">
        <v>2549.1934457120401</v>
      </c>
      <c r="R49">
        <v>59.740504409385402</v>
      </c>
      <c r="S49" s="1">
        <f>(Table2[[#This Row],[Close Price]]-Table2[[#This Row],[20D EMA]])/Table2[[#This Row],[20D EMA]]</f>
        <v>2.1975089584618426E-2</v>
      </c>
      <c r="T49" s="1">
        <f>(Table2[[#This Row],[Close Price]]-Table2[[#This Row],[50D EMA]])/Table2[[#This Row],[50D EMA]]</f>
        <v>2.0325171567074772E-2</v>
      </c>
      <c r="U49" s="1">
        <f>(Table2[[#This Row],[Close Price]]-Table2[[#This Row],[200D EMA]])/Table2[[#This Row],[200D EMA]]</f>
        <v>0.15681687671070402</v>
      </c>
      <c r="V49">
        <v>1.0241324436557699</v>
      </c>
      <c r="W49">
        <v>2845</v>
      </c>
      <c r="X49">
        <v>2998</v>
      </c>
      <c r="Y49">
        <v>2800.05</v>
      </c>
      <c r="Z49">
        <v>2998</v>
      </c>
      <c r="AA49">
        <v>2736.25</v>
      </c>
      <c r="AB49">
        <v>3009.6</v>
      </c>
      <c r="AC49" s="1">
        <f>(Table2[[#This Row],[Close Price]]/Table2[[#This Row],[Day Low]])-1</f>
        <v>3.6537785588752092E-2</v>
      </c>
      <c r="AD49" s="1">
        <f>(Table2[[#This Row],[Day High]]/Table2[[#This Row],[Close Price]])-1</f>
        <v>1.6633038878244966E-2</v>
      </c>
      <c r="AE49" s="1">
        <f>(Table2[[#This Row],[Close Price]]/Table2[[#This Row],[Current Week Low]])-1</f>
        <v>5.3177621828181421E-2</v>
      </c>
      <c r="AF49" s="1">
        <f>(Table2[[#This Row],[Current Week High]]/Table2[[#This Row],[Close Price]])-1</f>
        <v>1.6633038878244966E-2</v>
      </c>
      <c r="AG49" s="1">
        <f>(Table2[[#This Row],[Close Price]]/Table2[[#This Row],[Current Month Low]])-1</f>
        <v>7.7734125171311064E-2</v>
      </c>
      <c r="AH49" s="1">
        <f>(Table2[[#This Row],[Current Month High]]/Table2[[#This Row],[Close Price]])-1</f>
        <v>2.0566642364231447E-2</v>
      </c>
      <c r="AI49">
        <v>9.2626188982519295</v>
      </c>
      <c r="AJ49">
        <v>92.114006514657902</v>
      </c>
      <c r="AK49" t="str">
        <f>IF(AND(Table2[[#This Row],[20D EMA]]&gt;Table2[[#This Row],[50D EMA]],Table2[[#This Row],[50D EMA]]&gt;Table2[[#This Row],[200D EMA]]),"Uptrend","Downtrend/NoTrend")</f>
        <v>Downtrend/NoTrend</v>
      </c>
      <c r="AL49">
        <v>0.18</v>
      </c>
      <c r="AM49" t="s">
        <v>3154</v>
      </c>
      <c r="AN49">
        <v>8.08</v>
      </c>
      <c r="AO49" t="s">
        <v>3154</v>
      </c>
      <c r="AP49">
        <v>0.19391144493908699</v>
      </c>
      <c r="AQ49">
        <f>(Table2[[#This Row],[Sharpe Ratio]]-AVERAGE(Table2[Sharpe Ratio]))/_xlfn.STDEV.P(Table2[Sharpe Ratio])</f>
        <v>1.5959817594785353</v>
      </c>
      <c r="AR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">
        <f>_xlfn.RANK.AVG(Table2[[#This Row],[1Y Return vs Nifty Z-Score]],Table2[1Y Return vs Nifty Z-Score])</f>
        <v>89</v>
      </c>
      <c r="AT49">
        <f>_xlfn.RANK.AVG(Table2[[#This Row],[6M Return vs Nifty Z-Score]],Table2[6M Return vs Nifty Z-Score])</f>
        <v>207</v>
      </c>
      <c r="AU49">
        <f>_xlfn.RANK.AVG(Table2[[#This Row],[Sharpe Ratio Z-Score]],Table2[Sharpe Ratio Z-Score])</f>
        <v>39</v>
      </c>
      <c r="AV49">
        <f>(Table2[[#This Row],[Rank 1Y]]+Table2[[#This Row],[Rank 6M]]+Table2[[#This Row],[Rank Sharpe]])/3</f>
        <v>111.66666666666667</v>
      </c>
    </row>
    <row r="50" spans="1:48" hidden="1" x14ac:dyDescent="0.3">
      <c r="A50" t="s">
        <v>303</v>
      </c>
      <c r="B50" t="s">
        <v>304</v>
      </c>
      <c r="C50" t="s">
        <v>3119</v>
      </c>
      <c r="D50" t="s">
        <v>305</v>
      </c>
      <c r="E50">
        <v>84909.578848511999</v>
      </c>
      <c r="F50">
        <v>62.22</v>
      </c>
      <c r="G50">
        <v>24.3747153561422</v>
      </c>
      <c r="H50">
        <f>(Table2[[#This Row],[1Y Return vs Nifty]]-AVERAGE(Table2[1Y Return vs Nifty]))/_xlfn.STDEV.P(Table2[1Y Return vs Nifty])</f>
        <v>0.20686192653886323</v>
      </c>
      <c r="I50">
        <v>-12.9017781402822</v>
      </c>
      <c r="J50">
        <f>(Table2[[#This Row],[1M Return vs Nifty]]-AVERAGE(Table2[1M Return vs Nifty]))/_xlfn.STDEV.P(Table2[1M Return vs Nifty])</f>
        <v>-1.0788983039066895</v>
      </c>
      <c r="K50">
        <v>36.952518585559403</v>
      </c>
      <c r="L50">
        <f>(Table2[[#This Row],[6M Return vs Nifty]]-AVERAGE(Table2[6M Return vs Nifty]))/_xlfn.STDEV.P(Table2[6M Return vs Nifty])</f>
        <v>1.1917629122085731</v>
      </c>
      <c r="M50">
        <v>-3.2650449173423302</v>
      </c>
      <c r="N50">
        <f>(Table2[[#This Row],[1W Return vs Nifty]]-AVERAGE(Table2[1W Return vs Nifty]))/_xlfn.STDEV.P(Table2[1W Return vs Nifty])</f>
        <v>-9.2632661856279816E-2</v>
      </c>
      <c r="O50">
        <v>64.66</v>
      </c>
      <c r="P50">
        <v>68.777792049895794</v>
      </c>
      <c r="Q50">
        <v>58.655848984247001</v>
      </c>
      <c r="R50">
        <v>47.916514054666401</v>
      </c>
      <c r="S50" s="1">
        <f>(Table2[[#This Row],[Close Price]]-Table2[[#This Row],[20D EMA]])/Table2[[#This Row],[20D EMA]]</f>
        <v>-3.7735849056603737E-2</v>
      </c>
      <c r="T50" s="1">
        <f>(Table2[[#This Row],[Close Price]]-Table2[[#This Row],[50D EMA]])/Table2[[#This Row],[50D EMA]]</f>
        <v>-9.5347522135318843E-2</v>
      </c>
      <c r="U50" s="1">
        <f>(Table2[[#This Row],[Close Price]]-Table2[[#This Row],[200D EMA]])/Table2[[#This Row],[200D EMA]]</f>
        <v>6.0763778505877726E-2</v>
      </c>
      <c r="V50">
        <v>1.3398321549558001</v>
      </c>
      <c r="W50">
        <v>59.42</v>
      </c>
      <c r="X50">
        <v>62.22</v>
      </c>
      <c r="Y50">
        <v>56.8</v>
      </c>
      <c r="Z50">
        <v>62.22</v>
      </c>
      <c r="AA50">
        <v>53.45</v>
      </c>
      <c r="AB50">
        <v>69.849999999999994</v>
      </c>
      <c r="AC50" s="1">
        <f>(Table2[[#This Row],[Close Price]]/Table2[[#This Row],[Day Low]])-1</f>
        <v>4.7122181083810055E-2</v>
      </c>
      <c r="AD50" s="1">
        <f>(Table2[[#This Row],[Day High]]/Table2[[#This Row],[Close Price]])-1</f>
        <v>0</v>
      </c>
      <c r="AE50" s="1">
        <f>(Table2[[#This Row],[Close Price]]/Table2[[#This Row],[Current Week Low]])-1</f>
        <v>9.5422535211267645E-2</v>
      </c>
      <c r="AF50" s="1">
        <f>(Table2[[#This Row],[Current Week High]]/Table2[[#This Row],[Close Price]])-1</f>
        <v>0</v>
      </c>
      <c r="AG50" s="1">
        <f>(Table2[[#This Row],[Close Price]]/Table2[[#This Row],[Current Month Low]])-1</f>
        <v>0.16407857811038351</v>
      </c>
      <c r="AH50" s="1">
        <f>(Table2[[#This Row],[Current Month High]]/Table2[[#This Row],[Close Price]])-1</f>
        <v>0.12262937962070075</v>
      </c>
      <c r="AI50">
        <v>38.283510125361602</v>
      </c>
      <c r="AJ50">
        <v>83.539823008849496</v>
      </c>
      <c r="AK50" t="str">
        <f>IF(AND(Table2[[#This Row],[20D EMA]]&gt;Table2[[#This Row],[50D EMA]],Table2[[#This Row],[50D EMA]]&gt;Table2[[#This Row],[200D EMA]]),"Uptrend","Downtrend/NoTrend")</f>
        <v>Downtrend/NoTrend</v>
      </c>
      <c r="AL50">
        <v>-0.08</v>
      </c>
      <c r="AM50" t="s">
        <v>3153</v>
      </c>
      <c r="AN50">
        <v>-7.06</v>
      </c>
      <c r="AO50" t="s">
        <v>3153</v>
      </c>
      <c r="AP50">
        <v>0.20020371992881</v>
      </c>
      <c r="AQ50">
        <f>(Table2[[#This Row],[Sharpe Ratio]]-AVERAGE(Table2[Sharpe Ratio]))/_xlfn.STDEV.P(Table2[Sharpe Ratio])</f>
        <v>1.6695005910241469</v>
      </c>
      <c r="AR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">
        <f>_xlfn.RANK.AVG(Table2[[#This Row],[1Y Return vs Nifty Z-Score]],Table2[1Y Return vs Nifty Z-Score])</f>
        <v>244</v>
      </c>
      <c r="AT50">
        <f>_xlfn.RANK.AVG(Table2[[#This Row],[6M Return vs Nifty Z-Score]],Table2[6M Return vs Nifty Z-Score])</f>
        <v>71</v>
      </c>
      <c r="AU50">
        <f>_xlfn.RANK.AVG(Table2[[#This Row],[Sharpe Ratio Z-Score]],Table2[Sharpe Ratio Z-Score])</f>
        <v>33</v>
      </c>
      <c r="AV50">
        <f>(Table2[[#This Row],[Rank 1Y]]+Table2[[#This Row],[Rank 6M]]+Table2[[#This Row],[Rank Sharpe]])/3</f>
        <v>116</v>
      </c>
    </row>
    <row r="51" spans="1:48" x14ac:dyDescent="0.3">
      <c r="A51" t="s">
        <v>439</v>
      </c>
      <c r="B51" t="s">
        <v>440</v>
      </c>
      <c r="C51" t="s">
        <v>3112</v>
      </c>
      <c r="D51" t="s">
        <v>252</v>
      </c>
      <c r="E51">
        <v>49661.146975440002</v>
      </c>
      <c r="F51">
        <v>657.8</v>
      </c>
      <c r="G51">
        <v>60.925631706062497</v>
      </c>
      <c r="H51">
        <f>(Table2[[#This Row],[1Y Return vs Nifty]]-AVERAGE(Table2[1Y Return vs Nifty]))/_xlfn.STDEV.P(Table2[1Y Return vs Nifty])</f>
        <v>0.96167484229283973</v>
      </c>
      <c r="I51">
        <v>12.235124876132099</v>
      </c>
      <c r="J51">
        <f>(Table2[[#This Row],[1M Return vs Nifty]]-AVERAGE(Table2[1M Return vs Nifty]))/_xlfn.STDEV.P(Table2[1M Return vs Nifty])</f>
        <v>1.6739807317547044</v>
      </c>
      <c r="K51">
        <v>38.069482282237097</v>
      </c>
      <c r="L51">
        <f>(Table2[[#This Row],[6M Return vs Nifty]]-AVERAGE(Table2[6M Return vs Nifty]))/_xlfn.STDEV.P(Table2[6M Return vs Nifty])</f>
        <v>1.2303646830004455</v>
      </c>
      <c r="M51">
        <v>5.0008893707583297</v>
      </c>
      <c r="N51">
        <f>(Table2[[#This Row],[1W Return vs Nifty]]-AVERAGE(Table2[1W Return vs Nifty]))/_xlfn.STDEV.P(Table2[1W Return vs Nifty])</f>
        <v>1.6068377400687761</v>
      </c>
      <c r="O51">
        <v>624.66999999999996</v>
      </c>
      <c r="P51">
        <v>600.70788929308401</v>
      </c>
      <c r="Q51">
        <v>511.39241597167802</v>
      </c>
      <c r="R51">
        <v>68.956722615921095</v>
      </c>
      <c r="S51" s="1">
        <f>(Table2[[#This Row],[Close Price]]-Table2[[#This Row],[20D EMA]])/Table2[[#This Row],[20D EMA]]</f>
        <v>5.3036003009589057E-2</v>
      </c>
      <c r="T51" s="1">
        <f>(Table2[[#This Row],[Close Price]]-Table2[[#This Row],[50D EMA]])/Table2[[#This Row],[50D EMA]]</f>
        <v>9.5041386544968173E-2</v>
      </c>
      <c r="U51" s="1">
        <f>(Table2[[#This Row],[Close Price]]-Table2[[#This Row],[200D EMA]])/Table2[[#This Row],[200D EMA]]</f>
        <v>0.28629205177033812</v>
      </c>
      <c r="V51">
        <v>0.89682735797447699</v>
      </c>
      <c r="W51">
        <v>645</v>
      </c>
      <c r="X51">
        <v>662</v>
      </c>
      <c r="Y51">
        <v>627.04999999999995</v>
      </c>
      <c r="Z51">
        <v>662</v>
      </c>
      <c r="AA51">
        <v>604.9</v>
      </c>
      <c r="AB51">
        <v>662</v>
      </c>
      <c r="AC51" s="1">
        <f>(Table2[[#This Row],[Close Price]]/Table2[[#This Row],[Day Low]])-1</f>
        <v>1.9844961240309988E-2</v>
      </c>
      <c r="AD51" s="1">
        <f>(Table2[[#This Row],[Day High]]/Table2[[#This Row],[Close Price]])-1</f>
        <v>6.3849194283978061E-3</v>
      </c>
      <c r="AE51" s="1">
        <f>(Table2[[#This Row],[Close Price]]/Table2[[#This Row],[Current Week Low]])-1</f>
        <v>4.903915158280836E-2</v>
      </c>
      <c r="AF51" s="1">
        <f>(Table2[[#This Row],[Current Week High]]/Table2[[#This Row],[Close Price]])-1</f>
        <v>6.3849194283978061E-3</v>
      </c>
      <c r="AG51" s="1">
        <f>(Table2[[#This Row],[Close Price]]/Table2[[#This Row],[Current Month Low]])-1</f>
        <v>8.7452471482889704E-2</v>
      </c>
      <c r="AH51" s="1">
        <f>(Table2[[#This Row],[Current Month High]]/Table2[[#This Row],[Close Price]])-1</f>
        <v>6.3849194283978061E-3</v>
      </c>
      <c r="AI51">
        <v>0.63849194283977995</v>
      </c>
      <c r="AJ51">
        <v>84.671532846715294</v>
      </c>
      <c r="AK51" t="str">
        <f>IF(AND(Table2[[#This Row],[20D EMA]]&gt;Table2[[#This Row],[50D EMA]],Table2[[#This Row],[50D EMA]]&gt;Table2[[#This Row],[200D EMA]]),"Uptrend","Downtrend/NoTrend")</f>
        <v>Uptrend</v>
      </c>
      <c r="AL51">
        <v>0.27</v>
      </c>
      <c r="AM51" t="s">
        <v>3154</v>
      </c>
      <c r="AN51">
        <v>5.3</v>
      </c>
      <c r="AO51" t="s">
        <v>3154</v>
      </c>
      <c r="AP51">
        <v>0.112672356342381</v>
      </c>
      <c r="AQ51">
        <f>(Table2[[#This Row],[Sharpe Ratio]]-AVERAGE(Table2[Sharpe Ratio]))/_xlfn.STDEV.P(Table2[Sharpe Ratio])</f>
        <v>0.64678566121278647</v>
      </c>
      <c r="AR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6.1196436583295526</v>
      </c>
      <c r="AS51">
        <f>_xlfn.RANK.AVG(Table2[[#This Row],[1Y Return vs Nifty Z-Score]],Table2[1Y Return vs Nifty Z-Score])</f>
        <v>96</v>
      </c>
      <c r="AT51">
        <f>_xlfn.RANK.AVG(Table2[[#This Row],[6M Return vs Nifty Z-Score]],Table2[6M Return vs Nifty Z-Score])</f>
        <v>68</v>
      </c>
      <c r="AU51">
        <f>_xlfn.RANK.AVG(Table2[[#This Row],[Sharpe Ratio Z-Score]],Table2[Sharpe Ratio Z-Score])</f>
        <v>184</v>
      </c>
      <c r="AV51">
        <f>(Table2[[#This Row],[Rank 1Y]]+Table2[[#This Row],[Rank 6M]]+Table2[[#This Row],[Rank Sharpe]])/3</f>
        <v>116</v>
      </c>
    </row>
    <row r="52" spans="1:48" x14ac:dyDescent="0.3">
      <c r="A52" t="s">
        <v>719</v>
      </c>
      <c r="B52" t="s">
        <v>720</v>
      </c>
      <c r="C52" t="s">
        <v>3118</v>
      </c>
      <c r="D52" t="s">
        <v>721</v>
      </c>
      <c r="E52">
        <v>23426.825899949999</v>
      </c>
      <c r="F52">
        <v>339.9</v>
      </c>
      <c r="G52">
        <v>84.786377481839196</v>
      </c>
      <c r="H52">
        <f>(Table2[[#This Row],[1Y Return vs Nifty]]-AVERAGE(Table2[1Y Return vs Nifty]))/_xlfn.STDEV.P(Table2[1Y Return vs Nifty])</f>
        <v>1.4544230655837629</v>
      </c>
      <c r="I52">
        <v>7.6817395213721298</v>
      </c>
      <c r="J52">
        <f>(Table2[[#This Row],[1M Return vs Nifty]]-AVERAGE(Table2[1M Return vs Nifty]))/_xlfn.STDEV.P(Table2[1M Return vs Nifty])</f>
        <v>1.1753147236064021</v>
      </c>
      <c r="K52">
        <v>68.637033332134195</v>
      </c>
      <c r="L52">
        <f>(Table2[[#This Row],[6M Return vs Nifty]]-AVERAGE(Table2[6M Return vs Nifty]))/_xlfn.STDEV.P(Table2[6M Return vs Nifty])</f>
        <v>2.2867657126907384</v>
      </c>
      <c r="M52">
        <v>-4.5376264718263304</v>
      </c>
      <c r="N52">
        <f>(Table2[[#This Row],[1W Return vs Nifty]]-AVERAGE(Table2[1W Return vs Nifty]))/_xlfn.STDEV.P(Table2[1W Return vs Nifty])</f>
        <v>-0.35427455380728434</v>
      </c>
      <c r="O52">
        <v>347.43</v>
      </c>
      <c r="P52">
        <v>331.61176613769697</v>
      </c>
      <c r="Q52">
        <v>265.744717057728</v>
      </c>
      <c r="R52">
        <v>39.661748741167997</v>
      </c>
      <c r="S52" s="1">
        <f>(Table2[[#This Row],[Close Price]]-Table2[[#This Row],[20D EMA]])/Table2[[#This Row],[20D EMA]]</f>
        <v>-2.1673430619117605E-2</v>
      </c>
      <c r="T52" s="1">
        <f>(Table2[[#This Row],[Close Price]]-Table2[[#This Row],[50D EMA]])/Table2[[#This Row],[50D EMA]]</f>
        <v>2.4993787038489562E-2</v>
      </c>
      <c r="U52" s="1">
        <f>(Table2[[#This Row],[Close Price]]-Table2[[#This Row],[200D EMA]])/Table2[[#This Row],[200D EMA]]</f>
        <v>0.27904706352511666</v>
      </c>
      <c r="V52">
        <v>0.97886802847957399</v>
      </c>
      <c r="W52">
        <v>337.5</v>
      </c>
      <c r="X52">
        <v>352.05</v>
      </c>
      <c r="Y52">
        <v>335.15</v>
      </c>
      <c r="Z52">
        <v>352.05</v>
      </c>
      <c r="AA52">
        <v>334.9</v>
      </c>
      <c r="AB52">
        <v>390.85</v>
      </c>
      <c r="AC52" s="1">
        <f>(Table2[[#This Row],[Close Price]]/Table2[[#This Row],[Day Low]])-1</f>
        <v>7.1111111111110681E-3</v>
      </c>
      <c r="AD52" s="1">
        <f>(Table2[[#This Row],[Day High]]/Table2[[#This Row],[Close Price]])-1</f>
        <v>3.5745807590467971E-2</v>
      </c>
      <c r="AE52" s="1">
        <f>(Table2[[#This Row],[Close Price]]/Table2[[#This Row],[Current Week Low]])-1</f>
        <v>1.4172758466358237E-2</v>
      </c>
      <c r="AF52" s="1">
        <f>(Table2[[#This Row],[Current Week High]]/Table2[[#This Row],[Close Price]])-1</f>
        <v>3.5745807590467971E-2</v>
      </c>
      <c r="AG52" s="1">
        <f>(Table2[[#This Row],[Close Price]]/Table2[[#This Row],[Current Month Low]])-1</f>
        <v>1.4929829799940286E-2</v>
      </c>
      <c r="AH52" s="1">
        <f>(Table2[[#This Row],[Current Month High]]/Table2[[#This Row],[Close Price]])-1</f>
        <v>0.1498970285378054</v>
      </c>
      <c r="AI52">
        <v>14.9897028537805</v>
      </c>
      <c r="AJ52">
        <v>107.69935838680099</v>
      </c>
      <c r="AK52" t="str">
        <f>IF(AND(Table2[[#This Row],[20D EMA]]&gt;Table2[[#This Row],[50D EMA]],Table2[[#This Row],[50D EMA]]&gt;Table2[[#This Row],[200D EMA]]),"Uptrend","Downtrend/NoTrend")</f>
        <v>Uptrend</v>
      </c>
      <c r="AL52">
        <v>0.15</v>
      </c>
      <c r="AM52" t="s">
        <v>3154</v>
      </c>
      <c r="AN52">
        <v>-0.09</v>
      </c>
      <c r="AO52" t="s">
        <v>3153</v>
      </c>
      <c r="AP52">
        <v>8.3526493311760999E-2</v>
      </c>
      <c r="AQ52">
        <f>(Table2[[#This Row],[Sharpe Ratio]]-AVERAGE(Table2[Sharpe Ratio]))/_xlfn.STDEV.P(Table2[Sharpe Ratio])</f>
        <v>0.30624590446354366</v>
      </c>
      <c r="AR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4.8684748525371626</v>
      </c>
      <c r="AS52">
        <f>_xlfn.RANK.AVG(Table2[[#This Row],[1Y Return vs Nifty Z-Score]],Table2[1Y Return vs Nifty Z-Score])</f>
        <v>60</v>
      </c>
      <c r="AT52">
        <f>_xlfn.RANK.AVG(Table2[[#This Row],[6M Return vs Nifty Z-Score]],Table2[6M Return vs Nifty Z-Score])</f>
        <v>22</v>
      </c>
      <c r="AU52">
        <f>_xlfn.RANK.AVG(Table2[[#This Row],[Sharpe Ratio Z-Score]],Table2[Sharpe Ratio Z-Score])</f>
        <v>268</v>
      </c>
      <c r="AV52">
        <f>(Table2[[#This Row],[Rank 1Y]]+Table2[[#This Row],[Rank 6M]]+Table2[[#This Row],[Rank Sharpe]])/3</f>
        <v>116.66666666666667</v>
      </c>
    </row>
    <row r="53" spans="1:48" x14ac:dyDescent="0.3">
      <c r="A53" t="s">
        <v>477</v>
      </c>
      <c r="B53" t="s">
        <v>478</v>
      </c>
      <c r="C53" t="s">
        <v>3115</v>
      </c>
      <c r="D53" t="s">
        <v>175</v>
      </c>
      <c r="E53">
        <v>44136.098473396902</v>
      </c>
      <c r="F53">
        <v>240.31</v>
      </c>
      <c r="G53">
        <v>140.16520689311901</v>
      </c>
      <c r="H53">
        <f>(Table2[[#This Row],[1Y Return vs Nifty]]-AVERAGE(Table2[1Y Return vs Nifty]))/_xlfn.STDEV.P(Table2[1Y Return vs Nifty])</f>
        <v>2.5980511842003113</v>
      </c>
      <c r="I53">
        <v>7.78054343450889</v>
      </c>
      <c r="J53">
        <f>(Table2[[#This Row],[1M Return vs Nifty]]-AVERAGE(Table2[1M Return vs Nifty]))/_xlfn.STDEV.P(Table2[1M Return vs Nifty])</f>
        <v>1.1861352777907375</v>
      </c>
      <c r="K53">
        <v>16.432397613667099</v>
      </c>
      <c r="L53">
        <f>(Table2[[#This Row],[6M Return vs Nifty]]-AVERAGE(Table2[6M Return vs Nifty]))/_xlfn.STDEV.P(Table2[6M Return vs Nifty])</f>
        <v>0.48259661724791153</v>
      </c>
      <c r="M53">
        <v>4.5651699978792104</v>
      </c>
      <c r="N53">
        <f>(Table2[[#This Row],[1W Return vs Nifty]]-AVERAGE(Table2[1W Return vs Nifty]))/_xlfn.STDEV.P(Table2[1W Return vs Nifty])</f>
        <v>1.5172541368190628</v>
      </c>
      <c r="O53">
        <v>228.96</v>
      </c>
      <c r="P53">
        <v>216.97119619651701</v>
      </c>
      <c r="Q53">
        <v>183.36156935293999</v>
      </c>
      <c r="R53">
        <v>62.888954909670197</v>
      </c>
      <c r="S53" s="1">
        <f>(Table2[[#This Row],[Close Price]]-Table2[[#This Row],[20D EMA]])/Table2[[#This Row],[20D EMA]]</f>
        <v>4.9571977638015345E-2</v>
      </c>
      <c r="T53" s="1">
        <f>(Table2[[#This Row],[Close Price]]-Table2[[#This Row],[50D EMA]])/Table2[[#This Row],[50D EMA]]</f>
        <v>0.10756636923522497</v>
      </c>
      <c r="U53" s="1">
        <f>(Table2[[#This Row],[Close Price]]-Table2[[#This Row],[200D EMA]])/Table2[[#This Row],[200D EMA]]</f>
        <v>0.31057996966334811</v>
      </c>
      <c r="V53">
        <v>1.45931661809022</v>
      </c>
      <c r="W53">
        <v>237.32</v>
      </c>
      <c r="X53">
        <v>245.68</v>
      </c>
      <c r="Y53">
        <v>225</v>
      </c>
      <c r="Z53">
        <v>247.9</v>
      </c>
      <c r="AA53">
        <v>218.6</v>
      </c>
      <c r="AB53">
        <v>247.99</v>
      </c>
      <c r="AC53" s="1">
        <f>(Table2[[#This Row],[Close Price]]/Table2[[#This Row],[Day Low]])-1</f>
        <v>1.2599022416989847E-2</v>
      </c>
      <c r="AD53" s="1">
        <f>(Table2[[#This Row],[Day High]]/Table2[[#This Row],[Close Price]])-1</f>
        <v>2.2346136240689152E-2</v>
      </c>
      <c r="AE53" s="1">
        <f>(Table2[[#This Row],[Close Price]]/Table2[[#This Row],[Current Week Low]])-1</f>
        <v>6.8044444444444352E-2</v>
      </c>
      <c r="AF53" s="1">
        <f>(Table2[[#This Row],[Current Week High]]/Table2[[#This Row],[Close Price]])-1</f>
        <v>3.15842037368399E-2</v>
      </c>
      <c r="AG53" s="1">
        <f>(Table2[[#This Row],[Close Price]]/Table2[[#This Row],[Current Month Low]])-1</f>
        <v>9.9313815187557219E-2</v>
      </c>
      <c r="AH53" s="1">
        <f>(Table2[[#This Row],[Current Month High]]/Table2[[#This Row],[Close Price]])-1</f>
        <v>3.1958719986683981E-2</v>
      </c>
      <c r="AI53">
        <v>3.1958719986683901</v>
      </c>
      <c r="AJ53">
        <v>166.71476137624799</v>
      </c>
      <c r="AK53" t="str">
        <f>IF(AND(Table2[[#This Row],[20D EMA]]&gt;Table2[[#This Row],[50D EMA]],Table2[[#This Row],[50D EMA]]&gt;Table2[[#This Row],[200D EMA]]),"Uptrend","Downtrend/NoTrend")</f>
        <v>Uptrend</v>
      </c>
      <c r="AL53">
        <v>0.39</v>
      </c>
      <c r="AM53" t="s">
        <v>3154</v>
      </c>
      <c r="AN53">
        <v>5.71</v>
      </c>
      <c r="AO53" t="s">
        <v>3154</v>
      </c>
      <c r="AP53">
        <v>0.118590460780035</v>
      </c>
      <c r="AQ53">
        <f>(Table2[[#This Row],[Sharpe Ratio]]-AVERAGE(Table2[Sharpe Ratio]))/_xlfn.STDEV.P(Table2[Sharpe Ratio])</f>
        <v>0.71593269053554232</v>
      </c>
      <c r="AR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6.4999699065935657</v>
      </c>
      <c r="AS53">
        <f>_xlfn.RANK.AVG(Table2[[#This Row],[1Y Return vs Nifty Z-Score]],Table2[1Y Return vs Nifty Z-Score])</f>
        <v>21</v>
      </c>
      <c r="AT53">
        <f>_xlfn.RANK.AVG(Table2[[#This Row],[6M Return vs Nifty Z-Score]],Table2[6M Return vs Nifty Z-Score])</f>
        <v>180</v>
      </c>
      <c r="AU53">
        <f>_xlfn.RANK.AVG(Table2[[#This Row],[Sharpe Ratio Z-Score]],Table2[Sharpe Ratio Z-Score])</f>
        <v>164</v>
      </c>
      <c r="AV53">
        <f>(Table2[[#This Row],[Rank 1Y]]+Table2[[#This Row],[Rank 6M]]+Table2[[#This Row],[Rank Sharpe]])/3</f>
        <v>121.66666666666667</v>
      </c>
    </row>
    <row r="54" spans="1:48" x14ac:dyDescent="0.3">
      <c r="A54" t="s">
        <v>824</v>
      </c>
      <c r="B54" t="s">
        <v>825</v>
      </c>
      <c r="C54" t="s">
        <v>3110</v>
      </c>
      <c r="D54" t="s">
        <v>275</v>
      </c>
      <c r="E54">
        <v>17916.028482000002</v>
      </c>
      <c r="F54">
        <v>2567.8000000000002</v>
      </c>
      <c r="G54">
        <v>53.3239144343055</v>
      </c>
      <c r="H54">
        <f>(Table2[[#This Row],[1Y Return vs Nifty]]-AVERAGE(Table2[1Y Return vs Nifty]))/_xlfn.STDEV.P(Table2[1Y Return vs Nifty])</f>
        <v>0.80469179093235665</v>
      </c>
      <c r="I54">
        <v>0.53539748607278104</v>
      </c>
      <c r="J54">
        <f>(Table2[[#This Row],[1M Return vs Nifty]]-AVERAGE(Table2[1M Return vs Nifty]))/_xlfn.STDEV.P(Table2[1M Return vs Nifty])</f>
        <v>0.39267991939862223</v>
      </c>
      <c r="K54">
        <v>60.475498002732799</v>
      </c>
      <c r="L54">
        <f>(Table2[[#This Row],[6M Return vs Nifty]]-AVERAGE(Table2[6M Return vs Nifty]))/_xlfn.STDEV.P(Table2[6M Return vs Nifty])</f>
        <v>2.0047066654429098</v>
      </c>
      <c r="M54">
        <v>-5.1977484087758103</v>
      </c>
      <c r="N54">
        <f>(Table2[[#This Row],[1W Return vs Nifty]]-AVERAGE(Table2[1W Return vs Nifty]))/_xlfn.STDEV.P(Table2[1W Return vs Nifty])</f>
        <v>-0.48999516982065683</v>
      </c>
      <c r="O54">
        <v>2665.35</v>
      </c>
      <c r="P54">
        <v>2632.5615545707701</v>
      </c>
      <c r="Q54">
        <v>2162.1477337777001</v>
      </c>
      <c r="R54">
        <v>35.779709063719601</v>
      </c>
      <c r="S54" s="1">
        <f>(Table2[[#This Row],[Close Price]]-Table2[[#This Row],[20D EMA]])/Table2[[#This Row],[20D EMA]]</f>
        <v>-3.6599320914701534E-2</v>
      </c>
      <c r="T54" s="1">
        <f>(Table2[[#This Row],[Close Price]]-Table2[[#This Row],[50D EMA]])/Table2[[#This Row],[50D EMA]]</f>
        <v>-2.4600205248127265E-2</v>
      </c>
      <c r="U54" s="1">
        <f>(Table2[[#This Row],[Close Price]]-Table2[[#This Row],[200D EMA]])/Table2[[#This Row],[200D EMA]]</f>
        <v>0.18761542510952539</v>
      </c>
      <c r="V54">
        <v>0.440825216787046</v>
      </c>
      <c r="W54">
        <v>2551.5500000000002</v>
      </c>
      <c r="X54">
        <v>2625</v>
      </c>
      <c r="Y54">
        <v>2469.25</v>
      </c>
      <c r="Z54">
        <v>2629.65</v>
      </c>
      <c r="AA54">
        <v>2469.25</v>
      </c>
      <c r="AB54">
        <v>2873.95</v>
      </c>
      <c r="AC54" s="1">
        <f>(Table2[[#This Row],[Close Price]]/Table2[[#This Row],[Day Low]])-1</f>
        <v>6.3686778624758578E-3</v>
      </c>
      <c r="AD54" s="1">
        <f>(Table2[[#This Row],[Day High]]/Table2[[#This Row],[Close Price]])-1</f>
        <v>2.227587818365917E-2</v>
      </c>
      <c r="AE54" s="1">
        <f>(Table2[[#This Row],[Close Price]]/Table2[[#This Row],[Current Week Low]])-1</f>
        <v>3.9910904120684432E-2</v>
      </c>
      <c r="AF54" s="1">
        <f>(Table2[[#This Row],[Current Week High]]/Table2[[#This Row],[Close Price]])-1</f>
        <v>2.408676688215583E-2</v>
      </c>
      <c r="AG54" s="1">
        <f>(Table2[[#This Row],[Close Price]]/Table2[[#This Row],[Current Month Low]])-1</f>
        <v>3.9910904120684432E-2</v>
      </c>
      <c r="AH54" s="1">
        <f>(Table2[[#This Row],[Current Month High]]/Table2[[#This Row],[Close Price]])-1</f>
        <v>0.11922657527844827</v>
      </c>
      <c r="AI54">
        <v>15.8579328608146</v>
      </c>
      <c r="AJ54">
        <v>103.90693242277401</v>
      </c>
      <c r="AK54" t="str">
        <f>IF(AND(Table2[[#This Row],[20D EMA]]&gt;Table2[[#This Row],[50D EMA]],Table2[[#This Row],[50D EMA]]&gt;Table2[[#This Row],[200D EMA]]),"Uptrend","Downtrend/NoTrend")</f>
        <v>Uptrend</v>
      </c>
      <c r="AL54">
        <v>0.15</v>
      </c>
      <c r="AM54" t="s">
        <v>3154</v>
      </c>
      <c r="AN54">
        <v>-7.28</v>
      </c>
      <c r="AO54" t="s">
        <v>3153</v>
      </c>
      <c r="AP54">
        <v>9.8825735684465996E-2</v>
      </c>
      <c r="AQ54">
        <f>(Table2[[#This Row],[Sharpe Ratio]]-AVERAGE(Table2[Sharpe Ratio]))/_xlfn.STDEV.P(Table2[Sharpe Ratio])</f>
        <v>0.48500198626407764</v>
      </c>
      <c r="AR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3.1970851922173091</v>
      </c>
      <c r="AS54">
        <f>_xlfn.RANK.AVG(Table2[[#This Row],[1Y Return vs Nifty Z-Score]],Table2[1Y Return vs Nifty Z-Score])</f>
        <v>118</v>
      </c>
      <c r="AT54">
        <f>_xlfn.RANK.AVG(Table2[[#This Row],[6M Return vs Nifty Z-Score]],Table2[6M Return vs Nifty Z-Score])</f>
        <v>30</v>
      </c>
      <c r="AU54">
        <f>_xlfn.RANK.AVG(Table2[[#This Row],[Sharpe Ratio Z-Score]],Table2[Sharpe Ratio Z-Score])</f>
        <v>222</v>
      </c>
      <c r="AV54">
        <f>(Table2[[#This Row],[Rank 1Y]]+Table2[[#This Row],[Rank 6M]]+Table2[[#This Row],[Rank Sharpe]])/3</f>
        <v>123.33333333333333</v>
      </c>
    </row>
    <row r="55" spans="1:48" hidden="1" x14ac:dyDescent="0.3">
      <c r="A55" t="s">
        <v>530</v>
      </c>
      <c r="B55" t="s">
        <v>531</v>
      </c>
      <c r="C55" t="s">
        <v>3117</v>
      </c>
      <c r="D55" t="s">
        <v>287</v>
      </c>
      <c r="E55">
        <v>37289.26987774</v>
      </c>
      <c r="F55">
        <v>1809.55</v>
      </c>
      <c r="G55">
        <v>65.587104962004801</v>
      </c>
      <c r="H55">
        <f>(Table2[[#This Row],[1Y Return vs Nifty]]-AVERAGE(Table2[1Y Return vs Nifty]))/_xlfn.STDEV.P(Table2[1Y Return vs Nifty])</f>
        <v>1.0579389191313584</v>
      </c>
      <c r="I55">
        <v>-5.2900561818401304</v>
      </c>
      <c r="J55">
        <f>(Table2[[#This Row],[1M Return vs Nifty]]-AVERAGE(Table2[1M Return vs Nifty]))/_xlfn.STDEV.P(Table2[1M Return vs Nifty])</f>
        <v>-0.24529721187893722</v>
      </c>
      <c r="K55">
        <v>10.403015169995699</v>
      </c>
      <c r="L55">
        <f>(Table2[[#This Row],[6M Return vs Nifty]]-AVERAGE(Table2[6M Return vs Nifty]))/_xlfn.STDEV.P(Table2[6M Return vs Nifty])</f>
        <v>0.27422382966365771</v>
      </c>
      <c r="M55">
        <v>2.3257907684774102</v>
      </c>
      <c r="N55">
        <f>(Table2[[#This Row],[1W Return vs Nifty]]-AVERAGE(Table2[1W Return vs Nifty]))/_xlfn.STDEV.P(Table2[1W Return vs Nifty])</f>
        <v>1.0568393081489713</v>
      </c>
      <c r="O55">
        <v>1842.34</v>
      </c>
      <c r="P55">
        <v>1861.67904024923</v>
      </c>
      <c r="Q55">
        <v>1607.3699680324</v>
      </c>
      <c r="R55">
        <v>46.796777989656903</v>
      </c>
      <c r="S55" s="1">
        <f>(Table2[[#This Row],[Close Price]]-Table2[[#This Row],[20D EMA]])/Table2[[#This Row],[20D EMA]]</f>
        <v>-1.7798017738311044E-2</v>
      </c>
      <c r="T55" s="1">
        <f>(Table2[[#This Row],[Close Price]]-Table2[[#This Row],[50D EMA]])/Table2[[#This Row],[50D EMA]]</f>
        <v>-2.8001088867741289E-2</v>
      </c>
      <c r="U55" s="1">
        <f>(Table2[[#This Row],[Close Price]]-Table2[[#This Row],[200D EMA]])/Table2[[#This Row],[200D EMA]]</f>
        <v>0.12578313393219037</v>
      </c>
      <c r="V55">
        <v>1.1972364157645601</v>
      </c>
      <c r="W55">
        <v>1792.5</v>
      </c>
      <c r="X55">
        <v>1835</v>
      </c>
      <c r="Y55">
        <v>1781.3</v>
      </c>
      <c r="Z55">
        <v>1835</v>
      </c>
      <c r="AA55">
        <v>1730.1</v>
      </c>
      <c r="AB55">
        <v>1931.1</v>
      </c>
      <c r="AC55" s="1">
        <f>(Table2[[#This Row],[Close Price]]/Table2[[#This Row],[Day Low]])-1</f>
        <v>9.51185495118545E-3</v>
      </c>
      <c r="AD55" s="1">
        <f>(Table2[[#This Row],[Day High]]/Table2[[#This Row],[Close Price]])-1</f>
        <v>1.4064270122406075E-2</v>
      </c>
      <c r="AE55" s="1">
        <f>(Table2[[#This Row],[Close Price]]/Table2[[#This Row],[Current Week Low]])-1</f>
        <v>1.5859203952169665E-2</v>
      </c>
      <c r="AF55" s="1">
        <f>(Table2[[#This Row],[Current Week High]]/Table2[[#This Row],[Close Price]])-1</f>
        <v>1.4064270122406075E-2</v>
      </c>
      <c r="AG55" s="1">
        <f>(Table2[[#This Row],[Close Price]]/Table2[[#This Row],[Current Month Low]])-1</f>
        <v>4.5922201028842258E-2</v>
      </c>
      <c r="AH55" s="1">
        <f>(Table2[[#This Row],[Current Month High]]/Table2[[#This Row],[Close Price]])-1</f>
        <v>6.7171396203475897E-2</v>
      </c>
      <c r="AI55">
        <v>21.552319637478899</v>
      </c>
      <c r="AJ55">
        <v>100.715434529421</v>
      </c>
      <c r="AK55" t="str">
        <f>IF(AND(Table2[[#This Row],[20D EMA]]&gt;Table2[[#This Row],[50D EMA]],Table2[[#This Row],[50D EMA]]&gt;Table2[[#This Row],[200D EMA]]),"Uptrend","Downtrend/NoTrend")</f>
        <v>Downtrend/NoTrend</v>
      </c>
      <c r="AL55">
        <v>0.15</v>
      </c>
      <c r="AM55" t="s">
        <v>3154</v>
      </c>
      <c r="AN55">
        <v>-3.07</v>
      </c>
      <c r="AO55" t="s">
        <v>3153</v>
      </c>
      <c r="AP55">
        <v>0.17345276006442201</v>
      </c>
      <c r="AQ55">
        <f>(Table2[[#This Row],[Sharpe Ratio]]-AVERAGE(Table2[Sharpe Ratio]))/_xlfn.STDEV.P(Table2[Sharpe Ratio])</f>
        <v>1.3569428412173588</v>
      </c>
      <c r="AR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">
        <f>_xlfn.RANK.AVG(Table2[[#This Row],[1Y Return vs Nifty Z-Score]],Table2[1Y Return vs Nifty Z-Score])</f>
        <v>86</v>
      </c>
      <c r="AT55">
        <f>_xlfn.RANK.AVG(Table2[[#This Row],[6M Return vs Nifty Z-Score]],Table2[6M Return vs Nifty Z-Score])</f>
        <v>227</v>
      </c>
      <c r="AU55">
        <f>_xlfn.RANK.AVG(Table2[[#This Row],[Sharpe Ratio Z-Score]],Table2[Sharpe Ratio Z-Score])</f>
        <v>58</v>
      </c>
      <c r="AV55">
        <f>(Table2[[#This Row],[Rank 1Y]]+Table2[[#This Row],[Rank 6M]]+Table2[[#This Row],[Rank Sharpe]])/3</f>
        <v>123.66666666666667</v>
      </c>
    </row>
    <row r="56" spans="1:48" hidden="1" x14ac:dyDescent="0.3">
      <c r="A56" t="s">
        <v>631</v>
      </c>
      <c r="B56" t="s">
        <v>632</v>
      </c>
      <c r="C56" t="s">
        <v>3126</v>
      </c>
      <c r="D56" t="s">
        <v>572</v>
      </c>
      <c r="E56">
        <v>28375.591575400002</v>
      </c>
      <c r="F56">
        <v>2567.3000000000002</v>
      </c>
      <c r="G56">
        <v>88.569580976565206</v>
      </c>
      <c r="H56">
        <f>(Table2[[#This Row],[1Y Return vs Nifty]]-AVERAGE(Table2[1Y Return vs Nifty]))/_xlfn.STDEV.P(Table2[1Y Return vs Nifty])</f>
        <v>1.5325499949719779</v>
      </c>
      <c r="I56">
        <v>-10.7760503021573</v>
      </c>
      <c r="J56">
        <f>(Table2[[#This Row],[1M Return vs Nifty]]-AVERAGE(Table2[1M Return vs Nifty]))/_xlfn.STDEV.P(Table2[1M Return vs Nifty])</f>
        <v>-0.84609828087781414</v>
      </c>
      <c r="K56">
        <v>14.0645100286924</v>
      </c>
      <c r="L56">
        <f>(Table2[[#This Row],[6M Return vs Nifty]]-AVERAGE(Table2[6M Return vs Nifty]))/_xlfn.STDEV.P(Table2[6M Return vs Nifty])</f>
        <v>0.40076347075623164</v>
      </c>
      <c r="M56">
        <v>-4.7993415807123903</v>
      </c>
      <c r="N56">
        <f>(Table2[[#This Row],[1W Return vs Nifty]]-AVERAGE(Table2[1W Return vs Nifty]))/_xlfn.STDEV.P(Table2[1W Return vs Nifty])</f>
        <v>-0.40808300011065463</v>
      </c>
      <c r="O56">
        <v>2702.68</v>
      </c>
      <c r="P56">
        <v>2673.8129199407799</v>
      </c>
      <c r="Q56">
        <v>2206.36475816542</v>
      </c>
      <c r="R56">
        <v>34.723411357846999</v>
      </c>
      <c r="S56" s="1">
        <f>(Table2[[#This Row],[Close Price]]-Table2[[#This Row],[20D EMA]])/Table2[[#This Row],[20D EMA]]</f>
        <v>-5.00910207645743E-2</v>
      </c>
      <c r="T56" s="1">
        <f>(Table2[[#This Row],[Close Price]]-Table2[[#This Row],[50D EMA]])/Table2[[#This Row],[50D EMA]]</f>
        <v>-3.9835591767257525E-2</v>
      </c>
      <c r="U56" s="1">
        <f>(Table2[[#This Row],[Close Price]]-Table2[[#This Row],[200D EMA]])/Table2[[#This Row],[200D EMA]]</f>
        <v>0.16358820113438355</v>
      </c>
      <c r="V56">
        <v>0.35082732888089102</v>
      </c>
      <c r="W56">
        <v>2552.5500000000002</v>
      </c>
      <c r="X56">
        <v>2630</v>
      </c>
      <c r="Y56">
        <v>2528.1999999999998</v>
      </c>
      <c r="Z56">
        <v>2659.25</v>
      </c>
      <c r="AA56">
        <v>2511</v>
      </c>
      <c r="AB56">
        <v>2925</v>
      </c>
      <c r="AC56" s="1">
        <f>(Table2[[#This Row],[Close Price]]/Table2[[#This Row],[Day Low]])-1</f>
        <v>5.778535190299916E-3</v>
      </c>
      <c r="AD56" s="1">
        <f>(Table2[[#This Row],[Day High]]/Table2[[#This Row],[Close Price]])-1</f>
        <v>2.4422545086277392E-2</v>
      </c>
      <c r="AE56" s="1">
        <f>(Table2[[#This Row],[Close Price]]/Table2[[#This Row],[Current Week Low]])-1</f>
        <v>1.5465548611660607E-2</v>
      </c>
      <c r="AF56" s="1">
        <f>(Table2[[#This Row],[Current Week High]]/Table2[[#This Row],[Close Price]])-1</f>
        <v>3.5815837650449822E-2</v>
      </c>
      <c r="AG56" s="1">
        <f>(Table2[[#This Row],[Close Price]]/Table2[[#This Row],[Current Month Low]])-1</f>
        <v>2.2421346077260207E-2</v>
      </c>
      <c r="AH56" s="1">
        <f>(Table2[[#This Row],[Current Month High]]/Table2[[#This Row],[Close Price]])-1</f>
        <v>0.13932925641724769</v>
      </c>
      <c r="AI56">
        <v>22.3074825692361</v>
      </c>
      <c r="AJ56">
        <v>117.93718166383699</v>
      </c>
      <c r="AK56" t="str">
        <f>IF(AND(Table2[[#This Row],[20D EMA]]&gt;Table2[[#This Row],[50D EMA]],Table2[[#This Row],[50D EMA]]&gt;Table2[[#This Row],[200D EMA]]),"Uptrend","Downtrend/NoTrend")</f>
        <v>Uptrend</v>
      </c>
      <c r="AL56">
        <v>0.16</v>
      </c>
      <c r="AM56" t="s">
        <v>3154</v>
      </c>
      <c r="AN56">
        <v>-6.4</v>
      </c>
      <c r="AO56" t="s">
        <v>3153</v>
      </c>
      <c r="AP56">
        <v>0.13943522534350899</v>
      </c>
      <c r="AQ56">
        <f>(Table2[[#This Row],[Sharpe Ratio]]-AVERAGE(Table2[Sharpe Ratio]))/_xlfn.STDEV.P(Table2[Sharpe Ratio])</f>
        <v>0.95948255716612296</v>
      </c>
      <c r="AR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1.6386147419058634</v>
      </c>
      <c r="AS56">
        <f>_xlfn.RANK.AVG(Table2[[#This Row],[1Y Return vs Nifty Z-Score]],Table2[1Y Return vs Nifty Z-Score])</f>
        <v>53</v>
      </c>
      <c r="AT56">
        <f>_xlfn.RANK.AVG(Table2[[#This Row],[6M Return vs Nifty Z-Score]],Table2[6M Return vs Nifty Z-Score])</f>
        <v>195</v>
      </c>
      <c r="AU56">
        <f>_xlfn.RANK.AVG(Table2[[#This Row],[Sharpe Ratio Z-Score]],Table2[Sharpe Ratio Z-Score])</f>
        <v>125</v>
      </c>
      <c r="AV56">
        <f>(Table2[[#This Row],[Rank 1Y]]+Table2[[#This Row],[Rank 6M]]+Table2[[#This Row],[Rank Sharpe]])/3</f>
        <v>124.33333333333333</v>
      </c>
    </row>
    <row r="57" spans="1:48" x14ac:dyDescent="0.3">
      <c r="A57" t="s">
        <v>826</v>
      </c>
      <c r="B57" t="s">
        <v>827</v>
      </c>
      <c r="C57" t="s">
        <v>3112</v>
      </c>
      <c r="D57" t="s">
        <v>51</v>
      </c>
      <c r="E57">
        <v>17906.750213449999</v>
      </c>
      <c r="F57">
        <v>1130.5</v>
      </c>
      <c r="G57">
        <v>144.148706428385</v>
      </c>
      <c r="H57">
        <f>(Table2[[#This Row],[1Y Return vs Nifty]]-AVERAGE(Table2[1Y Return vs Nifty]))/_xlfn.STDEV.P(Table2[1Y Return vs Nifty])</f>
        <v>2.6803144268050425</v>
      </c>
      <c r="I57">
        <v>3.1044894798434601</v>
      </c>
      <c r="J57">
        <f>(Table2[[#This Row],[1M Return vs Nifty]]-AVERAGE(Table2[1M Return vs Nifty]))/_xlfn.STDEV.P(Table2[1M Return vs Nifty])</f>
        <v>0.67403516374668637</v>
      </c>
      <c r="K57">
        <v>56.652115104321702</v>
      </c>
      <c r="L57">
        <f>(Table2[[#This Row],[6M Return vs Nifty]]-AVERAGE(Table2[6M Return vs Nifty]))/_xlfn.STDEV.P(Table2[6M Return vs Nifty])</f>
        <v>1.8725722453780307</v>
      </c>
      <c r="M57">
        <v>-5.0052893336313504</v>
      </c>
      <c r="N57">
        <f>(Table2[[#This Row],[1W Return vs Nifty]]-AVERAGE(Table2[1W Return vs Nifty]))/_xlfn.STDEV.P(Table2[1W Return vs Nifty])</f>
        <v>-0.45042571640016082</v>
      </c>
      <c r="O57">
        <v>1177.19</v>
      </c>
      <c r="P57">
        <v>1127.2430998654499</v>
      </c>
      <c r="Q57">
        <v>869.88608510998802</v>
      </c>
      <c r="R57">
        <v>34.862779199654703</v>
      </c>
      <c r="S57" s="1">
        <f>(Table2[[#This Row],[Close Price]]-Table2[[#This Row],[20D EMA]])/Table2[[#This Row],[20D EMA]]</f>
        <v>-3.9662246536243131E-2</v>
      </c>
      <c r="T57" s="1">
        <f>(Table2[[#This Row],[Close Price]]-Table2[[#This Row],[50D EMA]])/Table2[[#This Row],[50D EMA]]</f>
        <v>2.8892615398921503E-3</v>
      </c>
      <c r="U57" s="1">
        <f>(Table2[[#This Row],[Close Price]]-Table2[[#This Row],[200D EMA]])/Table2[[#This Row],[200D EMA]]</f>
        <v>0.29959545203790688</v>
      </c>
      <c r="V57">
        <v>0.49661965293157601</v>
      </c>
      <c r="W57">
        <v>1115</v>
      </c>
      <c r="X57">
        <v>1167.95</v>
      </c>
      <c r="Y57">
        <v>1115</v>
      </c>
      <c r="Z57">
        <v>1167.95</v>
      </c>
      <c r="AA57">
        <v>1085.8</v>
      </c>
      <c r="AB57">
        <v>1309.9000000000001</v>
      </c>
      <c r="AC57" s="1">
        <f>(Table2[[#This Row],[Close Price]]/Table2[[#This Row],[Day Low]])-1</f>
        <v>1.3901345291479794E-2</v>
      </c>
      <c r="AD57" s="1">
        <f>(Table2[[#This Row],[Day High]]/Table2[[#This Row],[Close Price]])-1</f>
        <v>3.312693498452024E-2</v>
      </c>
      <c r="AE57" s="1">
        <f>(Table2[[#This Row],[Close Price]]/Table2[[#This Row],[Current Week Low]])-1</f>
        <v>1.3901345291479794E-2</v>
      </c>
      <c r="AF57" s="1">
        <f>(Table2[[#This Row],[Current Week High]]/Table2[[#This Row],[Close Price]])-1</f>
        <v>3.312693498452024E-2</v>
      </c>
      <c r="AG57" s="1">
        <f>(Table2[[#This Row],[Close Price]]/Table2[[#This Row],[Current Month Low]])-1</f>
        <v>4.1167802541904663E-2</v>
      </c>
      <c r="AH57" s="1">
        <f>(Table2[[#This Row],[Current Month High]]/Table2[[#This Row],[Close Price]])-1</f>
        <v>0.15869084475895634</v>
      </c>
      <c r="AI57">
        <v>15.869084475895599</v>
      </c>
      <c r="AJ57">
        <v>176.135808500244</v>
      </c>
      <c r="AK57" t="str">
        <f>IF(AND(Table2[[#This Row],[20D EMA]]&gt;Table2[[#This Row],[50D EMA]],Table2[[#This Row],[50D EMA]]&gt;Table2[[#This Row],[200D EMA]]),"Uptrend","Downtrend/NoTrend")</f>
        <v>Uptrend</v>
      </c>
      <c r="AL57">
        <v>0.31</v>
      </c>
      <c r="AM57" t="s">
        <v>3154</v>
      </c>
      <c r="AN57">
        <v>-6.71</v>
      </c>
      <c r="AO57" t="s">
        <v>3153</v>
      </c>
      <c r="AP57">
        <v>6.6399360441019004E-2</v>
      </c>
      <c r="AQ57">
        <f>(Table2[[#This Row],[Sharpe Ratio]]-AVERAGE(Table2[Sharpe Ratio]))/_xlfn.STDEV.P(Table2[Sharpe Ratio])</f>
        <v>0.10613278187434552</v>
      </c>
      <c r="AR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4.8826289014039448</v>
      </c>
      <c r="AS57">
        <f>_xlfn.RANK.AVG(Table2[[#This Row],[1Y Return vs Nifty Z-Score]],Table2[1Y Return vs Nifty Z-Score])</f>
        <v>20</v>
      </c>
      <c r="AT57">
        <f>_xlfn.RANK.AVG(Table2[[#This Row],[6M Return vs Nifty Z-Score]],Table2[6M Return vs Nifty Z-Score])</f>
        <v>38</v>
      </c>
      <c r="AU57">
        <f>_xlfn.RANK.AVG(Table2[[#This Row],[Sharpe Ratio Z-Score]],Table2[Sharpe Ratio Z-Score])</f>
        <v>323</v>
      </c>
      <c r="AV57">
        <f>(Table2[[#This Row],[Rank 1Y]]+Table2[[#This Row],[Rank 6M]]+Table2[[#This Row],[Rank Sharpe]])/3</f>
        <v>127</v>
      </c>
    </row>
    <row r="58" spans="1:48" x14ac:dyDescent="0.3">
      <c r="A58" t="s">
        <v>1338</v>
      </c>
      <c r="B58" t="s">
        <v>1339</v>
      </c>
      <c r="C58" t="s">
        <v>3112</v>
      </c>
      <c r="D58" t="s">
        <v>51</v>
      </c>
      <c r="E58">
        <v>8291.8890924649895</v>
      </c>
      <c r="F58">
        <v>2025.65</v>
      </c>
      <c r="G58">
        <v>73.103507514834106</v>
      </c>
      <c r="H58">
        <f>(Table2[[#This Row],[1Y Return vs Nifty]]-AVERAGE(Table2[1Y Return vs Nifty]))/_xlfn.STDEV.P(Table2[1Y Return vs Nifty])</f>
        <v>1.2131601363661513</v>
      </c>
      <c r="I58">
        <v>34.830190665605798</v>
      </c>
      <c r="J58">
        <f>(Table2[[#This Row],[1M Return vs Nifty]]-AVERAGE(Table2[1M Return vs Nifty]))/_xlfn.STDEV.P(Table2[1M Return vs Nifty])</f>
        <v>4.1484893408946126</v>
      </c>
      <c r="K58">
        <v>59.956927494680599</v>
      </c>
      <c r="L58">
        <f>(Table2[[#This Row],[6M Return vs Nifty]]-AVERAGE(Table2[6M Return vs Nifty]))/_xlfn.STDEV.P(Table2[6M Return vs Nifty])</f>
        <v>1.9867850982954753</v>
      </c>
      <c r="M58">
        <v>6.2229927586574796</v>
      </c>
      <c r="N58">
        <f>(Table2[[#This Row],[1W Return vs Nifty]]-AVERAGE(Table2[1W Return vs Nifty]))/_xlfn.STDEV.P(Table2[1W Return vs Nifty])</f>
        <v>1.8581013557034674</v>
      </c>
      <c r="O58">
        <v>1918.5</v>
      </c>
      <c r="P58">
        <v>1747.76540075297</v>
      </c>
      <c r="Q58">
        <v>1436.63966309031</v>
      </c>
      <c r="R58">
        <v>58.469723762738298</v>
      </c>
      <c r="S58" s="1">
        <f>(Table2[[#This Row],[Close Price]]-Table2[[#This Row],[20D EMA]])/Table2[[#This Row],[20D EMA]]</f>
        <v>5.5850925201980761E-2</v>
      </c>
      <c r="T58" s="1">
        <f>(Table2[[#This Row],[Close Price]]-Table2[[#This Row],[50D EMA]])/Table2[[#This Row],[50D EMA]]</f>
        <v>0.15899422149409312</v>
      </c>
      <c r="U58" s="1">
        <f>(Table2[[#This Row],[Close Price]]-Table2[[#This Row],[200D EMA]])/Table2[[#This Row],[200D EMA]]</f>
        <v>0.40999169940964081</v>
      </c>
      <c r="V58">
        <v>0.93943261453482596</v>
      </c>
      <c r="W58">
        <v>2001.15</v>
      </c>
      <c r="X58">
        <v>2184.15</v>
      </c>
      <c r="Y58">
        <v>1995.45</v>
      </c>
      <c r="Z58">
        <v>2184.15</v>
      </c>
      <c r="AA58">
        <v>1923.5</v>
      </c>
      <c r="AB58">
        <v>2184.15</v>
      </c>
      <c r="AC58" s="1">
        <f>(Table2[[#This Row],[Close Price]]/Table2[[#This Row],[Day Low]])-1</f>
        <v>1.2242960297828676E-2</v>
      </c>
      <c r="AD58" s="1">
        <f>(Table2[[#This Row],[Day High]]/Table2[[#This Row],[Close Price]])-1</f>
        <v>7.8246488781378742E-2</v>
      </c>
      <c r="AE58" s="1">
        <f>(Table2[[#This Row],[Close Price]]/Table2[[#This Row],[Current Week Low]])-1</f>
        <v>1.5134430830138657E-2</v>
      </c>
      <c r="AF58" s="1">
        <f>(Table2[[#This Row],[Current Week High]]/Table2[[#This Row],[Close Price]])-1</f>
        <v>7.8246488781378742E-2</v>
      </c>
      <c r="AG58" s="1">
        <f>(Table2[[#This Row],[Close Price]]/Table2[[#This Row],[Current Month Low]])-1</f>
        <v>5.3106316610345816E-2</v>
      </c>
      <c r="AH58" s="1">
        <f>(Table2[[#This Row],[Current Month High]]/Table2[[#This Row],[Close Price]])-1</f>
        <v>7.8246488781378742E-2</v>
      </c>
      <c r="AI58">
        <v>7.8246488781378698</v>
      </c>
      <c r="AJ58">
        <v>101.667579272238</v>
      </c>
      <c r="AK58" t="str">
        <f>IF(AND(Table2[[#This Row],[20D EMA]]&gt;Table2[[#This Row],[50D EMA]],Table2[[#This Row],[50D EMA]]&gt;Table2[[#This Row],[200D EMA]]),"Uptrend","Downtrend/NoTrend")</f>
        <v>Uptrend</v>
      </c>
      <c r="AL58">
        <v>0.56000000000000005</v>
      </c>
      <c r="AM58" t="s">
        <v>3154</v>
      </c>
      <c r="AN58">
        <v>2.4300000000000002</v>
      </c>
      <c r="AO58" t="s">
        <v>3154</v>
      </c>
      <c r="AP58">
        <v>8.0832242846036004E-2</v>
      </c>
      <c r="AQ58">
        <f>(Table2[[#This Row],[Sharpe Ratio]]-AVERAGE(Table2[Sharpe Ratio]))/_xlfn.STDEV.P(Table2[Sharpe Ratio])</f>
        <v>0.27476632888001679</v>
      </c>
      <c r="AR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9.4813022601397225</v>
      </c>
      <c r="AS58">
        <f>_xlfn.RANK.AVG(Table2[[#This Row],[1Y Return vs Nifty Z-Score]],Table2[1Y Return vs Nifty Z-Score])</f>
        <v>73</v>
      </c>
      <c r="AT58">
        <f>_xlfn.RANK.AVG(Table2[[#This Row],[6M Return vs Nifty Z-Score]],Table2[6M Return vs Nifty Z-Score])</f>
        <v>32</v>
      </c>
      <c r="AU58">
        <f>_xlfn.RANK.AVG(Table2[[#This Row],[Sharpe Ratio Z-Score]],Table2[Sharpe Ratio Z-Score])</f>
        <v>277</v>
      </c>
      <c r="AV58">
        <f>(Table2[[#This Row],[Rank 1Y]]+Table2[[#This Row],[Rank 6M]]+Table2[[#This Row],[Rank Sharpe]])/3</f>
        <v>127.33333333333333</v>
      </c>
    </row>
    <row r="59" spans="1:48" x14ac:dyDescent="0.3">
      <c r="A59" t="s">
        <v>421</v>
      </c>
      <c r="B59" t="s">
        <v>422</v>
      </c>
      <c r="C59" t="s">
        <v>3122</v>
      </c>
      <c r="D59" t="s">
        <v>414</v>
      </c>
      <c r="E59">
        <v>51982.537742940003</v>
      </c>
      <c r="F59">
        <v>1764.6</v>
      </c>
      <c r="G59">
        <v>35.753248291295698</v>
      </c>
      <c r="H59">
        <f>(Table2[[#This Row],[1Y Return vs Nifty]]-AVERAGE(Table2[1Y Return vs Nifty]))/_xlfn.STDEV.P(Table2[1Y Return vs Nifty])</f>
        <v>0.44183999219287506</v>
      </c>
      <c r="I59">
        <v>12.143600108330199</v>
      </c>
      <c r="J59">
        <f>(Table2[[#This Row],[1M Return vs Nifty]]-AVERAGE(Table2[1M Return vs Nifty]))/_xlfn.STDEV.P(Table2[1M Return vs Nifty])</f>
        <v>1.6639573563865813</v>
      </c>
      <c r="K59">
        <v>37.924368618596098</v>
      </c>
      <c r="L59">
        <f>(Table2[[#This Row],[6M Return vs Nifty]]-AVERAGE(Table2[6M Return vs Nifty]))/_xlfn.STDEV.P(Table2[6M Return vs Nifty])</f>
        <v>1.2253496190379369</v>
      </c>
      <c r="M59">
        <v>0.806927997953923</v>
      </c>
      <c r="N59">
        <f>(Table2[[#This Row],[1W Return vs Nifty]]-AVERAGE(Table2[1W Return vs Nifty]))/_xlfn.STDEV.P(Table2[1W Return vs Nifty])</f>
        <v>0.74456216764394145</v>
      </c>
      <c r="O59">
        <v>1694.27</v>
      </c>
      <c r="P59">
        <v>1668.6573912620199</v>
      </c>
      <c r="Q59">
        <v>1488.0731011022201</v>
      </c>
      <c r="R59">
        <v>65.014364328732697</v>
      </c>
      <c r="S59" s="1">
        <f>(Table2[[#This Row],[Close Price]]-Table2[[#This Row],[20D EMA]])/Table2[[#This Row],[20D EMA]]</f>
        <v>4.1510503048510526E-2</v>
      </c>
      <c r="T59" s="1">
        <f>(Table2[[#This Row],[Close Price]]-Table2[[#This Row],[50D EMA]])/Table2[[#This Row],[50D EMA]]</f>
        <v>5.7496888960182388E-2</v>
      </c>
      <c r="U59" s="1">
        <f>(Table2[[#This Row],[Close Price]]-Table2[[#This Row],[200D EMA]])/Table2[[#This Row],[200D EMA]]</f>
        <v>0.18582884046015988</v>
      </c>
      <c r="V59">
        <v>1.1137843225764801</v>
      </c>
      <c r="W59">
        <v>1724.55</v>
      </c>
      <c r="X59">
        <v>1775.7</v>
      </c>
      <c r="Y59">
        <v>1695.05</v>
      </c>
      <c r="Z59">
        <v>1775.7</v>
      </c>
      <c r="AA59">
        <v>1623</v>
      </c>
      <c r="AB59">
        <v>1799</v>
      </c>
      <c r="AC59" s="1">
        <f>(Table2[[#This Row],[Close Price]]/Table2[[#This Row],[Day Low]])-1</f>
        <v>2.3223449595546564E-2</v>
      </c>
      <c r="AD59" s="1">
        <f>(Table2[[#This Row],[Day High]]/Table2[[#This Row],[Close Price]])-1</f>
        <v>6.2903774226454878E-3</v>
      </c>
      <c r="AE59" s="1">
        <f>(Table2[[#This Row],[Close Price]]/Table2[[#This Row],[Current Week Low]])-1</f>
        <v>4.1031238016577598E-2</v>
      </c>
      <c r="AF59" s="1">
        <f>(Table2[[#This Row],[Current Week High]]/Table2[[#This Row],[Close Price]])-1</f>
        <v>6.2903774226454878E-3</v>
      </c>
      <c r="AG59" s="1">
        <f>(Table2[[#This Row],[Close Price]]/Table2[[#This Row],[Current Month Low]])-1</f>
        <v>8.7245841035120009E-2</v>
      </c>
      <c r="AH59" s="1">
        <f>(Table2[[#This Row],[Current Month High]]/Table2[[#This Row],[Close Price]])-1</f>
        <v>1.949450300351363E-2</v>
      </c>
      <c r="AI59">
        <v>1.9494503003513599</v>
      </c>
      <c r="AJ59">
        <v>72.223306656256099</v>
      </c>
      <c r="AK59" t="str">
        <f>IF(AND(Table2[[#This Row],[20D EMA]]&gt;Table2[[#This Row],[50D EMA]],Table2[[#This Row],[50D EMA]]&gt;Table2[[#This Row],[200D EMA]]),"Uptrend","Downtrend/NoTrend")</f>
        <v>Uptrend</v>
      </c>
      <c r="AL59">
        <v>0.14000000000000001</v>
      </c>
      <c r="AM59" t="s">
        <v>3154</v>
      </c>
      <c r="AN59">
        <v>5.75</v>
      </c>
      <c r="AO59" t="s">
        <v>3154</v>
      </c>
      <c r="AP59">
        <v>0.13684715714308299</v>
      </c>
      <c r="AQ59">
        <f>(Table2[[#This Row],[Sharpe Ratio]]-AVERAGE(Table2[Sharpe Ratio]))/_xlfn.STDEV.P(Table2[Sharpe Ratio])</f>
        <v>0.92924361332364325</v>
      </c>
      <c r="AR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5.0049527485849783</v>
      </c>
      <c r="AS59">
        <f>_xlfn.RANK.AVG(Table2[[#This Row],[1Y Return vs Nifty Z-Score]],Table2[1Y Return vs Nifty Z-Score])</f>
        <v>187</v>
      </c>
      <c r="AT59">
        <f>_xlfn.RANK.AVG(Table2[[#This Row],[6M Return vs Nifty Z-Score]],Table2[6M Return vs Nifty Z-Score])</f>
        <v>69</v>
      </c>
      <c r="AU59">
        <f>_xlfn.RANK.AVG(Table2[[#This Row],[Sharpe Ratio Z-Score]],Table2[Sharpe Ratio Z-Score])</f>
        <v>129</v>
      </c>
      <c r="AV59">
        <f>(Table2[[#This Row],[Rank 1Y]]+Table2[[#This Row],[Rank 6M]]+Table2[[#This Row],[Rank Sharpe]])/3</f>
        <v>128.33333333333334</v>
      </c>
    </row>
    <row r="60" spans="1:48" hidden="1" x14ac:dyDescent="0.3">
      <c r="A60" t="s">
        <v>528</v>
      </c>
      <c r="B60" t="s">
        <v>529</v>
      </c>
      <c r="C60" t="s">
        <v>3119</v>
      </c>
      <c r="D60" t="s">
        <v>239</v>
      </c>
      <c r="E60">
        <v>38076.75083795</v>
      </c>
      <c r="F60">
        <v>9479.2999999999993</v>
      </c>
      <c r="G60">
        <v>31.290172305261599</v>
      </c>
      <c r="H60">
        <f>(Table2[[#This Row],[1Y Return vs Nifty]]-AVERAGE(Table2[1Y Return vs Nifty]))/_xlfn.STDEV.P(Table2[1Y Return vs Nifty])</f>
        <v>0.34967301706155807</v>
      </c>
      <c r="I60">
        <v>-6.9343041036150499</v>
      </c>
      <c r="J60">
        <f>(Table2[[#This Row],[1M Return vs Nifty]]-AVERAGE(Table2[1M Return vs Nifty]))/_xlfn.STDEV.P(Table2[1M Return vs Nifty])</f>
        <v>-0.42536774922111731</v>
      </c>
      <c r="K60">
        <v>15.3958468946234</v>
      </c>
      <c r="L60">
        <f>(Table2[[#This Row],[6M Return vs Nifty]]-AVERAGE(Table2[6M Return vs Nifty]))/_xlfn.STDEV.P(Table2[6M Return vs Nifty])</f>
        <v>0.44677388335809071</v>
      </c>
      <c r="M60">
        <v>1.9820280478897401</v>
      </c>
      <c r="N60">
        <f>(Table2[[#This Row],[1W Return vs Nifty]]-AVERAGE(Table2[1W Return vs Nifty]))/_xlfn.STDEV.P(Table2[1W Return vs Nifty])</f>
        <v>0.98616192933590807</v>
      </c>
      <c r="O60">
        <v>9341.16</v>
      </c>
      <c r="P60">
        <v>9425.0732544337297</v>
      </c>
      <c r="Q60">
        <v>8189.3135154429901</v>
      </c>
      <c r="R60">
        <v>56.8053877644045</v>
      </c>
      <c r="S60" s="1">
        <f>(Table2[[#This Row],[Close Price]]-Table2[[#This Row],[20D EMA]])/Table2[[#This Row],[20D EMA]]</f>
        <v>1.4788313228763818E-2</v>
      </c>
      <c r="T60" s="1">
        <f>(Table2[[#This Row],[Close Price]]-Table2[[#This Row],[50D EMA]])/Table2[[#This Row],[50D EMA]]</f>
        <v>5.7534561379414487E-3</v>
      </c>
      <c r="U60" s="1">
        <f>(Table2[[#This Row],[Close Price]]-Table2[[#This Row],[200D EMA]])/Table2[[#This Row],[200D EMA]]</f>
        <v>0.15752071063397663</v>
      </c>
      <c r="V60">
        <v>1.09809345480201</v>
      </c>
      <c r="W60">
        <v>8830</v>
      </c>
      <c r="X60">
        <v>9689</v>
      </c>
      <c r="Y60">
        <v>8692.5</v>
      </c>
      <c r="Z60">
        <v>9689</v>
      </c>
      <c r="AA60">
        <v>8574.35</v>
      </c>
      <c r="AB60">
        <v>10263.200000000001</v>
      </c>
      <c r="AC60" s="1">
        <f>(Table2[[#This Row],[Close Price]]/Table2[[#This Row],[Day Low]])-1</f>
        <v>7.3533408833521996E-2</v>
      </c>
      <c r="AD60" s="1">
        <f>(Table2[[#This Row],[Day High]]/Table2[[#This Row],[Close Price]])-1</f>
        <v>2.2121886637199051E-2</v>
      </c>
      <c r="AE60" s="1">
        <f>(Table2[[#This Row],[Close Price]]/Table2[[#This Row],[Current Week Low]])-1</f>
        <v>9.0514811619211821E-2</v>
      </c>
      <c r="AF60" s="1">
        <f>(Table2[[#This Row],[Current Week High]]/Table2[[#This Row],[Close Price]])-1</f>
        <v>2.2121886637199051E-2</v>
      </c>
      <c r="AG60" s="1">
        <f>(Table2[[#This Row],[Close Price]]/Table2[[#This Row],[Current Month Low]])-1</f>
        <v>0.10554152792923066</v>
      </c>
      <c r="AH60" s="1">
        <f>(Table2[[#This Row],[Current Month High]]/Table2[[#This Row],[Close Price]])-1</f>
        <v>8.2695979660945662E-2</v>
      </c>
      <c r="AI60">
        <v>16.042323800280599</v>
      </c>
      <c r="AJ60">
        <v>84.028344010871606</v>
      </c>
      <c r="AK60" t="str">
        <f>IF(AND(Table2[[#This Row],[20D EMA]]&gt;Table2[[#This Row],[50D EMA]],Table2[[#This Row],[50D EMA]]&gt;Table2[[#This Row],[200D EMA]]),"Uptrend","Downtrend/NoTrend")</f>
        <v>Downtrend/NoTrend</v>
      </c>
      <c r="AL60">
        <v>0.16</v>
      </c>
      <c r="AM60" t="s">
        <v>3154</v>
      </c>
      <c r="AN60">
        <v>-5.79</v>
      </c>
      <c r="AO60" t="s">
        <v>3153</v>
      </c>
      <c r="AP60">
        <v>0.27608729792484699</v>
      </c>
      <c r="AQ60">
        <f>(Table2[[#This Row],[Sharpe Ratio]]-AVERAGE(Table2[Sharpe Ratio]))/_xlfn.STDEV.P(Table2[Sharpe Ratio])</f>
        <v>2.5561229965739241</v>
      </c>
      <c r="AR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">
        <f>_xlfn.RANK.AVG(Table2[[#This Row],[1Y Return vs Nifty Z-Score]],Table2[1Y Return vs Nifty Z-Score])</f>
        <v>198</v>
      </c>
      <c r="AT60">
        <f>_xlfn.RANK.AVG(Table2[[#This Row],[6M Return vs Nifty Z-Score]],Table2[6M Return vs Nifty Z-Score])</f>
        <v>185</v>
      </c>
      <c r="AU60">
        <f>_xlfn.RANK.AVG(Table2[[#This Row],[Sharpe Ratio Z-Score]],Table2[Sharpe Ratio Z-Score])</f>
        <v>3</v>
      </c>
      <c r="AV60">
        <f>(Table2[[#This Row],[Rank 1Y]]+Table2[[#This Row],[Rank 6M]]+Table2[[#This Row],[Rank Sharpe]])/3</f>
        <v>128.66666666666666</v>
      </c>
    </row>
    <row r="61" spans="1:48" x14ac:dyDescent="0.3">
      <c r="A61" t="s">
        <v>1470</v>
      </c>
      <c r="B61" t="s">
        <v>1471</v>
      </c>
      <c r="C61" t="s">
        <v>3119</v>
      </c>
      <c r="D61" t="s">
        <v>178</v>
      </c>
      <c r="E61">
        <v>6883.01178083999</v>
      </c>
      <c r="F61">
        <v>440.7</v>
      </c>
      <c r="G61">
        <v>29.923118128669898</v>
      </c>
      <c r="H61">
        <f>(Table2[[#This Row],[1Y Return vs Nifty]]-AVERAGE(Table2[1Y Return vs Nifty]))/_xlfn.STDEV.P(Table2[1Y Return vs Nifty])</f>
        <v>0.32144198342212144</v>
      </c>
      <c r="I61">
        <v>6.0373552997521296</v>
      </c>
      <c r="J61">
        <f>(Table2[[#This Row],[1M Return vs Nifty]]-AVERAGE(Table2[1M Return vs Nifty]))/_xlfn.STDEV.P(Table2[1M Return vs Nifty])</f>
        <v>0.99522925932649053</v>
      </c>
      <c r="K61">
        <v>25.550725877990399</v>
      </c>
      <c r="L61">
        <f>(Table2[[#This Row],[6M Return vs Nifty]]-AVERAGE(Table2[6M Return vs Nifty]))/_xlfn.STDEV.P(Table2[6M Return vs Nifty])</f>
        <v>0.79772200468118648</v>
      </c>
      <c r="M61">
        <v>0.81052087854680399</v>
      </c>
      <c r="N61">
        <f>(Table2[[#This Row],[1W Return vs Nifty]]-AVERAGE(Table2[1W Return vs Nifty]))/_xlfn.STDEV.P(Table2[1W Return vs Nifty])</f>
        <v>0.74530086142161178</v>
      </c>
      <c r="O61">
        <v>412.78</v>
      </c>
      <c r="P61">
        <v>407.62606847490201</v>
      </c>
      <c r="Q61">
        <v>363.570809178594</v>
      </c>
      <c r="R61">
        <v>70.057173183216605</v>
      </c>
      <c r="S61" s="1">
        <f>(Table2[[#This Row],[Close Price]]-Table2[[#This Row],[20D EMA]])/Table2[[#This Row],[20D EMA]]</f>
        <v>6.7638935994961041E-2</v>
      </c>
      <c r="T61" s="1">
        <f>(Table2[[#This Row],[Close Price]]-Table2[[#This Row],[50D EMA]])/Table2[[#This Row],[50D EMA]]</f>
        <v>8.1137920469221345E-2</v>
      </c>
      <c r="U61" s="1">
        <f>(Table2[[#This Row],[Close Price]]-Table2[[#This Row],[200D EMA]])/Table2[[#This Row],[200D EMA]]</f>
        <v>0.21214351888057775</v>
      </c>
      <c r="V61">
        <v>1.4621059074896301</v>
      </c>
      <c r="W61">
        <v>410.65</v>
      </c>
      <c r="X61">
        <v>447.4</v>
      </c>
      <c r="Y61">
        <v>400.5</v>
      </c>
      <c r="Z61">
        <v>447.4</v>
      </c>
      <c r="AA61">
        <v>400.05</v>
      </c>
      <c r="AB61">
        <v>451.9</v>
      </c>
      <c r="AC61" s="1">
        <f>(Table2[[#This Row],[Close Price]]/Table2[[#This Row],[Day Low]])-1</f>
        <v>7.3176671131133686E-2</v>
      </c>
      <c r="AD61" s="1">
        <f>(Table2[[#This Row],[Day High]]/Table2[[#This Row],[Close Price]])-1</f>
        <v>1.5203085999546229E-2</v>
      </c>
      <c r="AE61" s="1">
        <f>(Table2[[#This Row],[Close Price]]/Table2[[#This Row],[Current Week Low]])-1</f>
        <v>0.10037453183520606</v>
      </c>
      <c r="AF61" s="1">
        <f>(Table2[[#This Row],[Current Week High]]/Table2[[#This Row],[Close Price]])-1</f>
        <v>1.5203085999546229E-2</v>
      </c>
      <c r="AG61" s="1">
        <f>(Table2[[#This Row],[Close Price]]/Table2[[#This Row],[Current Month Low]])-1</f>
        <v>0.10161229846269215</v>
      </c>
      <c r="AH61" s="1">
        <f>(Table2[[#This Row],[Current Month High]]/Table2[[#This Row],[Close Price]])-1</f>
        <v>2.5414113909689062E-2</v>
      </c>
      <c r="AI61">
        <v>2.5414113909689</v>
      </c>
      <c r="AJ61">
        <v>71.511967308814903</v>
      </c>
      <c r="AK61" t="str">
        <f>IF(AND(Table2[[#This Row],[20D EMA]]&gt;Table2[[#This Row],[50D EMA]],Table2[[#This Row],[50D EMA]]&gt;Table2[[#This Row],[200D EMA]]),"Uptrend","Downtrend/NoTrend")</f>
        <v>Uptrend</v>
      </c>
      <c r="AL61">
        <v>0.16</v>
      </c>
      <c r="AM61" t="s">
        <v>3154</v>
      </c>
      <c r="AN61">
        <v>6.77</v>
      </c>
      <c r="AO61" t="s">
        <v>3154</v>
      </c>
      <c r="AP61">
        <v>0.17334615386436</v>
      </c>
      <c r="AQ61">
        <f>(Table2[[#This Row],[Sharpe Ratio]]-AVERAGE(Table2[Sharpe Ratio]))/_xlfn.STDEV.P(Table2[Sharpe Ratio])</f>
        <v>1.3556972562299134</v>
      </c>
      <c r="AR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4.2153913650813237</v>
      </c>
      <c r="AS61">
        <f>_xlfn.RANK.AVG(Table2[[#This Row],[1Y Return vs Nifty Z-Score]],Table2[1Y Return vs Nifty Z-Score])</f>
        <v>206</v>
      </c>
      <c r="AT61">
        <f>_xlfn.RANK.AVG(Table2[[#This Row],[6M Return vs Nifty Z-Score]],Table2[6M Return vs Nifty Z-Score])</f>
        <v>122</v>
      </c>
      <c r="AU61">
        <f>_xlfn.RANK.AVG(Table2[[#This Row],[Sharpe Ratio Z-Score]],Table2[Sharpe Ratio Z-Score])</f>
        <v>59</v>
      </c>
      <c r="AV61">
        <f>(Table2[[#This Row],[Rank 1Y]]+Table2[[#This Row],[Rank 6M]]+Table2[[#This Row],[Rank Sharpe]])/3</f>
        <v>129</v>
      </c>
    </row>
    <row r="62" spans="1:48" hidden="1" x14ac:dyDescent="0.3">
      <c r="A62" t="s">
        <v>1574</v>
      </c>
      <c r="B62" t="s">
        <v>1575</v>
      </c>
      <c r="C62" t="s">
        <v>3121</v>
      </c>
      <c r="D62" t="s">
        <v>142</v>
      </c>
      <c r="E62">
        <v>5946.4862465850001</v>
      </c>
      <c r="F62">
        <v>201.51</v>
      </c>
      <c r="G62">
        <v>54.065790506004603</v>
      </c>
      <c r="H62">
        <f>(Table2[[#This Row],[1Y Return vs Nifty]]-AVERAGE(Table2[1Y Return vs Nifty]))/_xlfn.STDEV.P(Table2[1Y Return vs Nifty])</f>
        <v>0.82001227251608377</v>
      </c>
      <c r="I62">
        <v>-13.711348196812301</v>
      </c>
      <c r="J62">
        <f>(Table2[[#This Row],[1M Return vs Nifty]]-AVERAGE(Table2[1M Return vs Nifty]))/_xlfn.STDEV.P(Table2[1M Return vs Nifty])</f>
        <v>-1.1675587261975988</v>
      </c>
      <c r="K62">
        <v>18.725915449762201</v>
      </c>
      <c r="L62">
        <f>(Table2[[#This Row],[6M Return vs Nifty]]-AVERAGE(Table2[6M Return vs Nifty]))/_xlfn.STDEV.P(Table2[6M Return vs Nifty])</f>
        <v>0.56185957814749188</v>
      </c>
      <c r="M62">
        <v>-6.0813268385257997</v>
      </c>
      <c r="N62">
        <f>(Table2[[#This Row],[1W Return vs Nifty]]-AVERAGE(Table2[1W Return vs Nifty]))/_xlfn.STDEV.P(Table2[1W Return vs Nifty])</f>
        <v>-0.67165828699558949</v>
      </c>
      <c r="O62">
        <v>221.38</v>
      </c>
      <c r="P62">
        <v>228.877827538703</v>
      </c>
      <c r="Q62">
        <v>195.907642392111</v>
      </c>
      <c r="R62">
        <v>24.558296617705</v>
      </c>
      <c r="S62" s="1">
        <f>(Table2[[#This Row],[Close Price]]-Table2[[#This Row],[20D EMA]])/Table2[[#This Row],[20D EMA]]</f>
        <v>-8.9755172102267619E-2</v>
      </c>
      <c r="T62" s="1">
        <f>(Table2[[#This Row],[Close Price]]-Table2[[#This Row],[50D EMA]])/Table2[[#This Row],[50D EMA]]</f>
        <v>-0.11957395713254548</v>
      </c>
      <c r="U62" s="1">
        <f>(Table2[[#This Row],[Close Price]]-Table2[[#This Row],[200D EMA]])/Table2[[#This Row],[200D EMA]]</f>
        <v>2.8596932408975748E-2</v>
      </c>
      <c r="V62">
        <v>1.0611393676396901</v>
      </c>
      <c r="W62">
        <v>200</v>
      </c>
      <c r="X62">
        <v>209</v>
      </c>
      <c r="Y62">
        <v>199.3</v>
      </c>
      <c r="Z62">
        <v>209</v>
      </c>
      <c r="AA62">
        <v>195.51</v>
      </c>
      <c r="AB62">
        <v>246</v>
      </c>
      <c r="AC62" s="1">
        <f>(Table2[[#This Row],[Close Price]]/Table2[[#This Row],[Day Low]])-1</f>
        <v>7.5499999999999456E-3</v>
      </c>
      <c r="AD62" s="1">
        <f>(Table2[[#This Row],[Day High]]/Table2[[#This Row],[Close Price]])-1</f>
        <v>3.7169371247084637E-2</v>
      </c>
      <c r="AE62" s="1">
        <f>(Table2[[#This Row],[Close Price]]/Table2[[#This Row],[Current Week Low]])-1</f>
        <v>1.1088810837932561E-2</v>
      </c>
      <c r="AF62" s="1">
        <f>(Table2[[#This Row],[Current Week High]]/Table2[[#This Row],[Close Price]])-1</f>
        <v>3.7169371247084637E-2</v>
      </c>
      <c r="AG62" s="1">
        <f>(Table2[[#This Row],[Close Price]]/Table2[[#This Row],[Current Month Low]])-1</f>
        <v>3.0688967316249816E-2</v>
      </c>
      <c r="AH62" s="1">
        <f>(Table2[[#This Row],[Current Month High]]/Table2[[#This Row],[Close Price]])-1</f>
        <v>0.22078308768795596</v>
      </c>
      <c r="AI62">
        <v>33.963575008684401</v>
      </c>
      <c r="AJ62">
        <v>87.364016736401595</v>
      </c>
      <c r="AK62" t="str">
        <f>IF(AND(Table2[[#This Row],[20D EMA]]&gt;Table2[[#This Row],[50D EMA]],Table2[[#This Row],[50D EMA]]&gt;Table2[[#This Row],[200D EMA]]),"Uptrend","Downtrend/NoTrend")</f>
        <v>Downtrend/NoTrend</v>
      </c>
      <c r="AL62">
        <v>-0.04</v>
      </c>
      <c r="AM62" t="s">
        <v>3153</v>
      </c>
      <c r="AN62">
        <v>-15.56</v>
      </c>
      <c r="AO62" t="s">
        <v>3153</v>
      </c>
      <c r="AP62">
        <v>0.14647554145628</v>
      </c>
      <c r="AQ62">
        <f>(Table2[[#This Row],[Sharpe Ratio]]-AVERAGE(Table2[Sharpe Ratio]))/_xlfn.STDEV.P(Table2[Sharpe Ratio])</f>
        <v>1.0417414881836071</v>
      </c>
      <c r="AR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">
        <f>_xlfn.RANK.AVG(Table2[[#This Row],[1Y Return vs Nifty Z-Score]],Table2[1Y Return vs Nifty Z-Score])</f>
        <v>115</v>
      </c>
      <c r="AT62">
        <f>_xlfn.RANK.AVG(Table2[[#This Row],[6M Return vs Nifty Z-Score]],Table2[6M Return vs Nifty Z-Score])</f>
        <v>167</v>
      </c>
      <c r="AU62">
        <f>_xlfn.RANK.AVG(Table2[[#This Row],[Sharpe Ratio Z-Score]],Table2[Sharpe Ratio Z-Score])</f>
        <v>108</v>
      </c>
      <c r="AV62">
        <f>(Table2[[#This Row],[Rank 1Y]]+Table2[[#This Row],[Rank 6M]]+Table2[[#This Row],[Rank Sharpe]])/3</f>
        <v>130</v>
      </c>
    </row>
    <row r="63" spans="1:48" hidden="1" x14ac:dyDescent="0.3">
      <c r="A63" t="s">
        <v>901</v>
      </c>
      <c r="B63" t="s">
        <v>902</v>
      </c>
      <c r="C63" t="s">
        <v>3119</v>
      </c>
      <c r="D63" t="s">
        <v>313</v>
      </c>
      <c r="E63">
        <v>16143.240599999999</v>
      </c>
      <c r="F63">
        <v>1409.25</v>
      </c>
      <c r="G63">
        <v>57.496964702974502</v>
      </c>
      <c r="H63">
        <f>(Table2[[#This Row],[1Y Return vs Nifty]]-AVERAGE(Table2[1Y Return vs Nifty]))/_xlfn.STDEV.P(Table2[1Y Return vs Nifty])</f>
        <v>0.89086944543290736</v>
      </c>
      <c r="I63">
        <v>-18.599421087686999</v>
      </c>
      <c r="J63">
        <f>(Table2[[#This Row],[1M Return vs Nifty]]-AVERAGE(Table2[1M Return vs Nifty]))/_xlfn.STDEV.P(Table2[1M Return vs Nifty])</f>
        <v>-1.7028781876796615</v>
      </c>
      <c r="K63">
        <v>11.8493200461548</v>
      </c>
      <c r="L63">
        <f>(Table2[[#This Row],[6M Return vs Nifty]]-AVERAGE(Table2[6M Return vs Nifty]))/_xlfn.STDEV.P(Table2[6M Return vs Nifty])</f>
        <v>0.32420748579386344</v>
      </c>
      <c r="M63">
        <v>-6.3065238609737504</v>
      </c>
      <c r="N63">
        <f>(Table2[[#This Row],[1W Return vs Nifty]]-AVERAGE(Table2[1W Return vs Nifty]))/_xlfn.STDEV.P(Table2[1W Return vs Nifty])</f>
        <v>-0.71795863985502228</v>
      </c>
      <c r="O63">
        <v>1523.74</v>
      </c>
      <c r="P63">
        <v>1638.5166164868799</v>
      </c>
      <c r="Q63">
        <v>1510.9573798239001</v>
      </c>
      <c r="R63">
        <v>31.969060620197201</v>
      </c>
      <c r="S63" s="1">
        <f>(Table2[[#This Row],[Close Price]]-Table2[[#This Row],[20D EMA]])/Table2[[#This Row],[20D EMA]]</f>
        <v>-7.5137490648010827E-2</v>
      </c>
      <c r="T63" s="1">
        <f>(Table2[[#This Row],[Close Price]]-Table2[[#This Row],[50D EMA]])/Table2[[#This Row],[50D EMA]]</f>
        <v>-0.1399232782749846</v>
      </c>
      <c r="U63" s="1">
        <f>(Table2[[#This Row],[Close Price]]-Table2[[#This Row],[200D EMA]])/Table2[[#This Row],[200D EMA]]</f>
        <v>-6.7313202332519737E-2</v>
      </c>
      <c r="V63">
        <v>0.38326104240480602</v>
      </c>
      <c r="W63">
        <v>1401.4</v>
      </c>
      <c r="X63">
        <v>1456</v>
      </c>
      <c r="Y63">
        <v>1371.1</v>
      </c>
      <c r="Z63">
        <v>1456</v>
      </c>
      <c r="AA63">
        <v>1370</v>
      </c>
      <c r="AB63">
        <v>1628.85</v>
      </c>
      <c r="AC63" s="1">
        <f>(Table2[[#This Row],[Close Price]]/Table2[[#This Row],[Day Low]])-1</f>
        <v>5.6015413158270189E-3</v>
      </c>
      <c r="AD63" s="1">
        <f>(Table2[[#This Row],[Day High]]/Table2[[#This Row],[Close Price]])-1</f>
        <v>3.3173673940039006E-2</v>
      </c>
      <c r="AE63" s="1">
        <f>(Table2[[#This Row],[Close Price]]/Table2[[#This Row],[Current Week Low]])-1</f>
        <v>2.7824374589745515E-2</v>
      </c>
      <c r="AF63" s="1">
        <f>(Table2[[#This Row],[Current Week High]]/Table2[[#This Row],[Close Price]])-1</f>
        <v>3.3173673940039006E-2</v>
      </c>
      <c r="AG63" s="1">
        <f>(Table2[[#This Row],[Close Price]]/Table2[[#This Row],[Current Month Low]])-1</f>
        <v>2.8649635036496424E-2</v>
      </c>
      <c r="AH63" s="1">
        <f>(Table2[[#This Row],[Current Month High]]/Table2[[#This Row],[Close Price]])-1</f>
        <v>0.1558275678552421</v>
      </c>
      <c r="AI63">
        <v>101.085683874401</v>
      </c>
      <c r="AJ63">
        <v>109.258296829757</v>
      </c>
      <c r="AK63" t="str">
        <f>IF(AND(Table2[[#This Row],[20D EMA]]&gt;Table2[[#This Row],[50D EMA]],Table2[[#This Row],[50D EMA]]&gt;Table2[[#This Row],[200D EMA]]),"Uptrend","Downtrend/NoTrend")</f>
        <v>Downtrend/NoTrend</v>
      </c>
      <c r="AL63">
        <v>-0.12</v>
      </c>
      <c r="AM63" t="s">
        <v>3153</v>
      </c>
      <c r="AN63">
        <v>-12.71</v>
      </c>
      <c r="AO63" t="s">
        <v>3153</v>
      </c>
      <c r="AP63">
        <v>0.16263846185633399</v>
      </c>
      <c r="AQ63">
        <f>(Table2[[#This Row],[Sharpe Ratio]]-AVERAGE(Table2[Sharpe Ratio]))/_xlfn.STDEV.P(Table2[Sharpe Ratio])</f>
        <v>1.2305887690347266</v>
      </c>
      <c r="AR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">
        <f>_xlfn.RANK.AVG(Table2[[#This Row],[1Y Return vs Nifty Z-Score]],Table2[1Y Return vs Nifty Z-Score])</f>
        <v>103</v>
      </c>
      <c r="AT63">
        <f>_xlfn.RANK.AVG(Table2[[#This Row],[6M Return vs Nifty Z-Score]],Table2[6M Return vs Nifty Z-Score])</f>
        <v>213</v>
      </c>
      <c r="AU63">
        <f>_xlfn.RANK.AVG(Table2[[#This Row],[Sharpe Ratio Z-Score]],Table2[Sharpe Ratio Z-Score])</f>
        <v>76</v>
      </c>
      <c r="AV63">
        <f>(Table2[[#This Row],[Rank 1Y]]+Table2[[#This Row],[Rank 6M]]+Table2[[#This Row],[Rank Sharpe]])/3</f>
        <v>130.66666666666666</v>
      </c>
    </row>
    <row r="64" spans="1:48" hidden="1" x14ac:dyDescent="0.3">
      <c r="A64" t="s">
        <v>216</v>
      </c>
      <c r="B64" t="s">
        <v>217</v>
      </c>
      <c r="C64" t="s">
        <v>3119</v>
      </c>
      <c r="D64" t="s">
        <v>178</v>
      </c>
      <c r="E64">
        <v>109791.29979202</v>
      </c>
      <c r="F64">
        <v>718.3</v>
      </c>
      <c r="G64">
        <v>59.3240589661835</v>
      </c>
      <c r="H64">
        <f>(Table2[[#This Row],[1Y Return vs Nifty]]-AVERAGE(Table2[1Y Return vs Nifty]))/_xlfn.STDEV.P(Table2[1Y Return vs Nifty])</f>
        <v>0.92860076617373899</v>
      </c>
      <c r="I64">
        <v>-9.4493348316434496</v>
      </c>
      <c r="J64">
        <f>(Table2[[#This Row],[1M Return vs Nifty]]-AVERAGE(Table2[1M Return vs Nifty]))/_xlfn.STDEV.P(Table2[1M Return vs Nifty])</f>
        <v>-0.70080245017503062</v>
      </c>
      <c r="K64">
        <v>7.4146683764622496</v>
      </c>
      <c r="L64">
        <f>(Table2[[#This Row],[6M Return vs Nifty]]-AVERAGE(Table2[6M Return vs Nifty]))/_xlfn.STDEV.P(Table2[6M Return vs Nifty])</f>
        <v>0.1709478876489621</v>
      </c>
      <c r="M64">
        <v>-1.39899417903718</v>
      </c>
      <c r="N64">
        <f>(Table2[[#This Row],[1W Return vs Nifty]]-AVERAGE(Table2[1W Return vs Nifty]))/_xlfn.STDEV.P(Table2[1W Return vs Nifty])</f>
        <v>0.29102608592801926</v>
      </c>
      <c r="O64">
        <v>724.32</v>
      </c>
      <c r="P64">
        <v>733.990039289994</v>
      </c>
      <c r="Q64">
        <v>650.05016360307195</v>
      </c>
      <c r="R64">
        <v>50.5917547397136</v>
      </c>
      <c r="S64" s="1">
        <f>(Table2[[#This Row],[Close Price]]-Table2[[#This Row],[20D EMA]])/Table2[[#This Row],[20D EMA]]</f>
        <v>-8.3112436492159478E-3</v>
      </c>
      <c r="T64" s="1">
        <f>(Table2[[#This Row],[Close Price]]-Table2[[#This Row],[50D EMA]])/Table2[[#This Row],[50D EMA]]</f>
        <v>-2.1376365413856836E-2</v>
      </c>
      <c r="U64" s="1">
        <f>(Table2[[#This Row],[Close Price]]-Table2[[#This Row],[200D EMA]])/Table2[[#This Row],[200D EMA]]</f>
        <v>0.1049916455964499</v>
      </c>
      <c r="V64">
        <v>0.67886652279293802</v>
      </c>
      <c r="W64">
        <v>693.05</v>
      </c>
      <c r="X64">
        <v>726.7</v>
      </c>
      <c r="Y64">
        <v>693.05</v>
      </c>
      <c r="Z64">
        <v>726.7</v>
      </c>
      <c r="AA64">
        <v>681.1</v>
      </c>
      <c r="AB64">
        <v>750</v>
      </c>
      <c r="AC64" s="1">
        <f>(Table2[[#This Row],[Close Price]]/Table2[[#This Row],[Day Low]])-1</f>
        <v>3.6433157780823899E-2</v>
      </c>
      <c r="AD64" s="1">
        <f>(Table2[[#This Row],[Day High]]/Table2[[#This Row],[Close Price]])-1</f>
        <v>1.1694278156759053E-2</v>
      </c>
      <c r="AE64" s="1">
        <f>(Table2[[#This Row],[Close Price]]/Table2[[#This Row],[Current Week Low]])-1</f>
        <v>3.6433157780823899E-2</v>
      </c>
      <c r="AF64" s="1">
        <f>(Table2[[#This Row],[Current Week High]]/Table2[[#This Row],[Close Price]])-1</f>
        <v>1.1694278156759053E-2</v>
      </c>
      <c r="AG64" s="1">
        <f>(Table2[[#This Row],[Close Price]]/Table2[[#This Row],[Current Month Low]])-1</f>
        <v>5.4617530465423503E-2</v>
      </c>
      <c r="AH64" s="1">
        <f>(Table2[[#This Row],[Current Month High]]/Table2[[#This Row],[Close Price]])-1</f>
        <v>4.413197828205484E-2</v>
      </c>
      <c r="AI64">
        <v>21.773632187108401</v>
      </c>
      <c r="AJ64">
        <v>87.766305058162303</v>
      </c>
      <c r="AK64" t="str">
        <f>IF(AND(Table2[[#This Row],[20D EMA]]&gt;Table2[[#This Row],[50D EMA]],Table2[[#This Row],[50D EMA]]&gt;Table2[[#This Row],[200D EMA]]),"Uptrend","Downtrend/NoTrend")</f>
        <v>Downtrend/NoTrend</v>
      </c>
      <c r="AL64">
        <v>0.16</v>
      </c>
      <c r="AM64" t="s">
        <v>3154</v>
      </c>
      <c r="AN64">
        <v>1.97</v>
      </c>
      <c r="AO64" t="s">
        <v>3154</v>
      </c>
      <c r="AP64">
        <v>0.190928196560811</v>
      </c>
      <c r="AQ64">
        <f>(Table2[[#This Row],[Sharpe Ratio]]-AVERAGE(Table2[Sharpe Ratio]))/_xlfn.STDEV.P(Table2[Sharpe Ratio])</f>
        <v>1.5611255373109714</v>
      </c>
      <c r="AR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">
        <f>_xlfn.RANK.AVG(Table2[[#This Row],[1Y Return vs Nifty Z-Score]],Table2[1Y Return vs Nifty Z-Score])</f>
        <v>100</v>
      </c>
      <c r="AT64">
        <f>_xlfn.RANK.AVG(Table2[[#This Row],[6M Return vs Nifty Z-Score]],Table2[6M Return vs Nifty Z-Score])</f>
        <v>255</v>
      </c>
      <c r="AU64">
        <f>_xlfn.RANK.AVG(Table2[[#This Row],[Sharpe Ratio Z-Score]],Table2[Sharpe Ratio Z-Score])</f>
        <v>41</v>
      </c>
      <c r="AV64">
        <f>(Table2[[#This Row],[Rank 1Y]]+Table2[[#This Row],[Rank 6M]]+Table2[[#This Row],[Rank Sharpe]])/3</f>
        <v>132</v>
      </c>
    </row>
    <row r="65" spans="1:48" hidden="1" x14ac:dyDescent="0.3">
      <c r="A65" t="s">
        <v>663</v>
      </c>
      <c r="B65" t="s">
        <v>664</v>
      </c>
      <c r="C65" t="s">
        <v>3112</v>
      </c>
      <c r="D65" t="s">
        <v>665</v>
      </c>
      <c r="E65">
        <v>26422.706700549999</v>
      </c>
      <c r="F65">
        <v>2607.6999999999998</v>
      </c>
      <c r="G65">
        <v>49.401999046346802</v>
      </c>
      <c r="H65">
        <f>(Table2[[#This Row],[1Y Return vs Nifty]]-AVERAGE(Table2[1Y Return vs Nifty]))/_xlfn.STDEV.P(Table2[1Y Return vs Nifty])</f>
        <v>0.72370032245630156</v>
      </c>
      <c r="I65">
        <v>11.2951527868179</v>
      </c>
      <c r="J65">
        <f>(Table2[[#This Row],[1M Return vs Nifty]]-AVERAGE(Table2[1M Return vs Nifty]))/_xlfn.STDEV.P(Table2[1M Return vs Nifty])</f>
        <v>1.5710392732508389</v>
      </c>
      <c r="K65">
        <v>45.185164140309197</v>
      </c>
      <c r="L65">
        <f>(Table2[[#This Row],[6M Return vs Nifty]]-AVERAGE(Table2[6M Return vs Nifty]))/_xlfn.STDEV.P(Table2[6M Return vs Nifty])</f>
        <v>1.4762794973585036</v>
      </c>
      <c r="M65">
        <v>-2.38919297529673</v>
      </c>
      <c r="N65">
        <f>(Table2[[#This Row],[1W Return vs Nifty]]-AVERAGE(Table2[1W Return vs Nifty]))/_xlfn.STDEV.P(Table2[1W Return vs Nifty])</f>
        <v>8.7441894763150993E-2</v>
      </c>
      <c r="O65">
        <v>2675.79</v>
      </c>
      <c r="P65">
        <v>2538.3001621150402</v>
      </c>
      <c r="Q65">
        <v>2075.7051695360401</v>
      </c>
      <c r="R65">
        <v>38.920466829983901</v>
      </c>
      <c r="S65" s="1">
        <f>(Table2[[#This Row],[Close Price]]-Table2[[#This Row],[20D EMA]])/Table2[[#This Row],[20D EMA]]</f>
        <v>-2.54466905100924E-2</v>
      </c>
      <c r="T65" s="1">
        <f>(Table2[[#This Row],[Close Price]]-Table2[[#This Row],[50D EMA]])/Table2[[#This Row],[50D EMA]]</f>
        <v>2.7341068215956065E-2</v>
      </c>
      <c r="U65" s="1">
        <f>(Table2[[#This Row],[Close Price]]-Table2[[#This Row],[200D EMA]])/Table2[[#This Row],[200D EMA]]</f>
        <v>0.25629595102028424</v>
      </c>
      <c r="V65">
        <v>0.76756214540108703</v>
      </c>
      <c r="W65">
        <v>2564.6999999999998</v>
      </c>
      <c r="X65">
        <v>2656.85</v>
      </c>
      <c r="Y65">
        <v>2564.6999999999998</v>
      </c>
      <c r="Z65">
        <v>2730</v>
      </c>
      <c r="AA65">
        <v>2504</v>
      </c>
      <c r="AB65">
        <v>3357.8</v>
      </c>
      <c r="AC65" s="1">
        <f>(Table2[[#This Row],[Close Price]]/Table2[[#This Row],[Day Low]])-1</f>
        <v>1.6766093500214518E-2</v>
      </c>
      <c r="AD65" s="1">
        <f>(Table2[[#This Row],[Day High]]/Table2[[#This Row],[Close Price]])-1</f>
        <v>1.8848026996970635E-2</v>
      </c>
      <c r="AE65" s="1">
        <f>(Table2[[#This Row],[Close Price]]/Table2[[#This Row],[Current Week Low]])-1</f>
        <v>1.6766093500214518E-2</v>
      </c>
      <c r="AF65" s="1">
        <f>(Table2[[#This Row],[Current Week High]]/Table2[[#This Row],[Close Price]])-1</f>
        <v>4.6899566667945036E-2</v>
      </c>
      <c r="AG65" s="1">
        <f>(Table2[[#This Row],[Close Price]]/Table2[[#This Row],[Current Month Low]])-1</f>
        <v>4.1413738019169255E-2</v>
      </c>
      <c r="AH65" s="1">
        <f>(Table2[[#This Row],[Current Month High]]/Table2[[#This Row],[Close Price]])-1</f>
        <v>0.28764811903209742</v>
      </c>
      <c r="AI65">
        <v>28.764811903209701</v>
      </c>
      <c r="AJ65">
        <v>91.601763409257799</v>
      </c>
      <c r="AK65" t="str">
        <f>IF(AND(Table2[[#This Row],[20D EMA]]&gt;Table2[[#This Row],[50D EMA]],Table2[[#This Row],[50D EMA]]&gt;Table2[[#This Row],[200D EMA]]),"Uptrend","Downtrend/NoTrend")</f>
        <v>Uptrend</v>
      </c>
      <c r="AL65">
        <v>0.19</v>
      </c>
      <c r="AM65" t="s">
        <v>3154</v>
      </c>
      <c r="AN65">
        <v>-9.2799999999999994</v>
      </c>
      <c r="AO65" t="s">
        <v>3153</v>
      </c>
      <c r="AP65">
        <v>0.102874208294696</v>
      </c>
      <c r="AQ65">
        <f>(Table2[[#This Row],[Sharpe Ratio]]-AVERAGE(Table2[Sharpe Ratio]))/_xlfn.STDEV.P(Table2[Sharpe Ratio])</f>
        <v>0.53230426983157064</v>
      </c>
      <c r="AR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4.390765257660366</v>
      </c>
      <c r="AS65">
        <f>_xlfn.RANK.AVG(Table2[[#This Row],[1Y Return vs Nifty Z-Score]],Table2[1Y Return vs Nifty Z-Score])</f>
        <v>131</v>
      </c>
      <c r="AT65">
        <f>_xlfn.RANK.AVG(Table2[[#This Row],[6M Return vs Nifty Z-Score]],Table2[6M Return vs Nifty Z-Score])</f>
        <v>54</v>
      </c>
      <c r="AU65">
        <f>_xlfn.RANK.AVG(Table2[[#This Row],[Sharpe Ratio Z-Score]],Table2[Sharpe Ratio Z-Score])</f>
        <v>214</v>
      </c>
      <c r="AV65">
        <f>(Table2[[#This Row],[Rank 1Y]]+Table2[[#This Row],[Rank 6M]]+Table2[[#This Row],[Rank Sharpe]])/3</f>
        <v>133</v>
      </c>
    </row>
    <row r="66" spans="1:48" x14ac:dyDescent="0.3">
      <c r="A66" t="s">
        <v>1304</v>
      </c>
      <c r="B66" t="s">
        <v>1305</v>
      </c>
      <c r="C66" t="s">
        <v>3122</v>
      </c>
      <c r="D66" t="s">
        <v>414</v>
      </c>
      <c r="E66">
        <v>8574.379758174</v>
      </c>
      <c r="F66">
        <v>105.18</v>
      </c>
      <c r="G66">
        <v>49.080704515929199</v>
      </c>
      <c r="H66">
        <f>(Table2[[#This Row],[1Y Return vs Nifty]]-AVERAGE(Table2[1Y Return vs Nifty]))/_xlfn.STDEV.P(Table2[1Y Return vs Nifty])</f>
        <v>0.71706526961662509</v>
      </c>
      <c r="I66">
        <v>18.547425514090602</v>
      </c>
      <c r="J66">
        <f>(Table2[[#This Row],[1M Return vs Nifty]]-AVERAGE(Table2[1M Return vs Nifty]))/_xlfn.STDEV.P(Table2[1M Return vs Nifty])</f>
        <v>2.3652751239748153</v>
      </c>
      <c r="K66">
        <v>45.6397891740422</v>
      </c>
      <c r="L66">
        <f>(Table2[[#This Row],[6M Return vs Nifty]]-AVERAGE(Table2[6M Return vs Nifty]))/_xlfn.STDEV.P(Table2[6M Return vs Nifty])</f>
        <v>1.4919911372270218</v>
      </c>
      <c r="M66">
        <v>1.75518880798226</v>
      </c>
      <c r="N66">
        <f>(Table2[[#This Row],[1W Return vs Nifty]]-AVERAGE(Table2[1W Return vs Nifty]))/_xlfn.STDEV.P(Table2[1W Return vs Nifty])</f>
        <v>0.93952393769678999</v>
      </c>
      <c r="O66">
        <v>102.33</v>
      </c>
      <c r="P66">
        <v>95.569553220386695</v>
      </c>
      <c r="Q66">
        <v>83.373078260176499</v>
      </c>
      <c r="R66">
        <v>52.572957462638499</v>
      </c>
      <c r="S66" s="1">
        <f>(Table2[[#This Row],[Close Price]]-Table2[[#This Row],[20D EMA]])/Table2[[#This Row],[20D EMA]]</f>
        <v>2.7851070067428992E-2</v>
      </c>
      <c r="T66" s="1">
        <f>(Table2[[#This Row],[Close Price]]-Table2[[#This Row],[50D EMA]])/Table2[[#This Row],[50D EMA]]</f>
        <v>0.10055971233276867</v>
      </c>
      <c r="U66" s="1">
        <f>(Table2[[#This Row],[Close Price]]-Table2[[#This Row],[200D EMA]])/Table2[[#This Row],[200D EMA]]</f>
        <v>0.26155831348546565</v>
      </c>
      <c r="V66">
        <v>1.5937543985887801</v>
      </c>
      <c r="W66">
        <v>104.5</v>
      </c>
      <c r="X66">
        <v>109.85</v>
      </c>
      <c r="Y66">
        <v>103.61</v>
      </c>
      <c r="Z66">
        <v>109.85</v>
      </c>
      <c r="AA66">
        <v>100.54</v>
      </c>
      <c r="AB66">
        <v>119.55</v>
      </c>
      <c r="AC66" s="1">
        <f>(Table2[[#This Row],[Close Price]]/Table2[[#This Row],[Day Low]])-1</f>
        <v>6.5071770334927947E-3</v>
      </c>
      <c r="AD66" s="1">
        <f>(Table2[[#This Row],[Day High]]/Table2[[#This Row],[Close Price]])-1</f>
        <v>4.4400076060087335E-2</v>
      </c>
      <c r="AE66" s="1">
        <f>(Table2[[#This Row],[Close Price]]/Table2[[#This Row],[Current Week Low]])-1</f>
        <v>1.5152977511823318E-2</v>
      </c>
      <c r="AF66" s="1">
        <f>(Table2[[#This Row],[Current Week High]]/Table2[[#This Row],[Close Price]])-1</f>
        <v>4.4400076060087335E-2</v>
      </c>
      <c r="AG66" s="1">
        <f>(Table2[[#This Row],[Close Price]]/Table2[[#This Row],[Current Month Low]])-1</f>
        <v>4.6150785756912782E-2</v>
      </c>
      <c r="AH66" s="1">
        <f>(Table2[[#This Row],[Current Month High]]/Table2[[#This Row],[Close Price]])-1</f>
        <v>0.13662293211637189</v>
      </c>
      <c r="AI66">
        <v>13.662293211637101</v>
      </c>
      <c r="AJ66">
        <v>69.782082324455203</v>
      </c>
      <c r="AK66" t="str">
        <f>IF(AND(Table2[[#This Row],[20D EMA]]&gt;Table2[[#This Row],[50D EMA]],Table2[[#This Row],[50D EMA]]&gt;Table2[[#This Row],[200D EMA]]),"Uptrend","Downtrend/NoTrend")</f>
        <v>Uptrend</v>
      </c>
      <c r="AL66">
        <v>0.43</v>
      </c>
      <c r="AM66" t="s">
        <v>3154</v>
      </c>
      <c r="AN66">
        <v>0.68</v>
      </c>
      <c r="AO66" t="s">
        <v>3154</v>
      </c>
      <c r="AP66">
        <v>0.100822816669826</v>
      </c>
      <c r="AQ66">
        <f>(Table2[[#This Row],[Sharpe Ratio]]-AVERAGE(Table2[Sharpe Ratio]))/_xlfn.STDEV.P(Table2[Sharpe Ratio])</f>
        <v>0.50833584576408797</v>
      </c>
      <c r="AR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6.0221913142793406</v>
      </c>
      <c r="AS66">
        <f>_xlfn.RANK.AVG(Table2[[#This Row],[1Y Return vs Nifty Z-Score]],Table2[1Y Return vs Nifty Z-Score])</f>
        <v>133</v>
      </c>
      <c r="AT66">
        <f>_xlfn.RANK.AVG(Table2[[#This Row],[6M Return vs Nifty Z-Score]],Table2[6M Return vs Nifty Z-Score])</f>
        <v>52</v>
      </c>
      <c r="AU66">
        <f>_xlfn.RANK.AVG(Table2[[#This Row],[Sharpe Ratio Z-Score]],Table2[Sharpe Ratio Z-Score])</f>
        <v>217</v>
      </c>
      <c r="AV66">
        <f>(Table2[[#This Row],[Rank 1Y]]+Table2[[#This Row],[Rank 6M]]+Table2[[#This Row],[Rank Sharpe]])/3</f>
        <v>134</v>
      </c>
    </row>
    <row r="67" spans="1:48" x14ac:dyDescent="0.3">
      <c r="A67" t="s">
        <v>958</v>
      </c>
      <c r="B67" t="s">
        <v>959</v>
      </c>
      <c r="C67" t="s">
        <v>3112</v>
      </c>
      <c r="D67" t="s">
        <v>51</v>
      </c>
      <c r="E67">
        <v>14838.623234639999</v>
      </c>
      <c r="F67">
        <v>1952.15</v>
      </c>
      <c r="G67">
        <v>37.7053600135728</v>
      </c>
      <c r="H67">
        <f>(Table2[[#This Row],[1Y Return vs Nifty]]-AVERAGE(Table2[1Y Return vs Nifty]))/_xlfn.STDEV.P(Table2[1Y Return vs Nifty])</f>
        <v>0.48215304828326522</v>
      </c>
      <c r="I67">
        <v>8.0709772063469192</v>
      </c>
      <c r="J67">
        <f>(Table2[[#This Row],[1M Return vs Nifty]]-AVERAGE(Table2[1M Return vs Nifty]))/_xlfn.STDEV.P(Table2[1M Return vs Nifty])</f>
        <v>1.2179422605848742</v>
      </c>
      <c r="K67">
        <v>46.957181916994998</v>
      </c>
      <c r="L67">
        <f>(Table2[[#This Row],[6M Return vs Nifty]]-AVERAGE(Table2[6M Return vs Nifty]))/_xlfn.STDEV.P(Table2[6M Return vs Nifty])</f>
        <v>1.5375196471128845</v>
      </c>
      <c r="M67">
        <v>0.79269204511175595</v>
      </c>
      <c r="N67">
        <f>(Table2[[#This Row],[1W Return vs Nifty]]-AVERAGE(Table2[1W Return vs Nifty]))/_xlfn.STDEV.P(Table2[1W Return vs Nifty])</f>
        <v>0.74163526553521164</v>
      </c>
      <c r="O67">
        <v>1971.2</v>
      </c>
      <c r="P67">
        <v>1917.1896217742101</v>
      </c>
      <c r="Q67">
        <v>1623.7886502619699</v>
      </c>
      <c r="R67">
        <v>44.496724459974303</v>
      </c>
      <c r="S67" s="1">
        <f>(Table2[[#This Row],[Close Price]]-Table2[[#This Row],[20D EMA]])/Table2[[#This Row],[20D EMA]]</f>
        <v>-9.6641639610389376E-3</v>
      </c>
      <c r="T67" s="1">
        <f>(Table2[[#This Row],[Close Price]]-Table2[[#This Row],[50D EMA]])/Table2[[#This Row],[50D EMA]]</f>
        <v>1.8235221925224535E-2</v>
      </c>
      <c r="U67" s="1">
        <f>(Table2[[#This Row],[Close Price]]-Table2[[#This Row],[200D EMA]])/Table2[[#This Row],[200D EMA]]</f>
        <v>0.20221926645752503</v>
      </c>
      <c r="V67">
        <v>0.29178555493388902</v>
      </c>
      <c r="W67">
        <v>1942.8</v>
      </c>
      <c r="X67">
        <v>2001.05</v>
      </c>
      <c r="Y67">
        <v>1942.8</v>
      </c>
      <c r="Z67">
        <v>2014</v>
      </c>
      <c r="AA67">
        <v>1914.55</v>
      </c>
      <c r="AB67">
        <v>2176.75</v>
      </c>
      <c r="AC67" s="1">
        <f>(Table2[[#This Row],[Close Price]]/Table2[[#This Row],[Day Low]])-1</f>
        <v>4.8126415482809826E-3</v>
      </c>
      <c r="AD67" s="1">
        <f>(Table2[[#This Row],[Day High]]/Table2[[#This Row],[Close Price]])-1</f>
        <v>2.5049304612862588E-2</v>
      </c>
      <c r="AE67" s="1">
        <f>(Table2[[#This Row],[Close Price]]/Table2[[#This Row],[Current Week Low]])-1</f>
        <v>4.8126415482809826E-3</v>
      </c>
      <c r="AF67" s="1">
        <f>(Table2[[#This Row],[Current Week High]]/Table2[[#This Row],[Close Price]])-1</f>
        <v>3.168301616166791E-2</v>
      </c>
      <c r="AG67" s="1">
        <f>(Table2[[#This Row],[Close Price]]/Table2[[#This Row],[Current Month Low]])-1</f>
        <v>1.963907967929801E-2</v>
      </c>
      <c r="AH67" s="1">
        <f>(Table2[[#This Row],[Current Month High]]/Table2[[#This Row],[Close Price]])-1</f>
        <v>0.11505263427502999</v>
      </c>
      <c r="AI67">
        <v>11.505263427502999</v>
      </c>
      <c r="AJ67">
        <v>65.717317487266499</v>
      </c>
      <c r="AK67" t="str">
        <f>IF(AND(Table2[[#This Row],[20D EMA]]&gt;Table2[[#This Row],[50D EMA]],Table2[[#This Row],[50D EMA]]&gt;Table2[[#This Row],[200D EMA]]),"Uptrend","Downtrend/NoTrend")</f>
        <v>Uptrend</v>
      </c>
      <c r="AL67">
        <v>0.09</v>
      </c>
      <c r="AM67" t="s">
        <v>3154</v>
      </c>
      <c r="AN67">
        <v>-4.09</v>
      </c>
      <c r="AO67" t="s">
        <v>3153</v>
      </c>
      <c r="AP67">
        <v>0.113091490180679</v>
      </c>
      <c r="AQ67">
        <f>(Table2[[#This Row],[Sharpe Ratio]]-AVERAGE(Table2[Sharpe Ratio]))/_xlfn.STDEV.P(Table2[Sharpe Ratio])</f>
        <v>0.65168281368994685</v>
      </c>
      <c r="AR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4.6309330352061817</v>
      </c>
      <c r="AS67">
        <f>_xlfn.RANK.AVG(Table2[[#This Row],[1Y Return vs Nifty Z-Score]],Table2[1Y Return vs Nifty Z-Score])</f>
        <v>175</v>
      </c>
      <c r="AT67">
        <f>_xlfn.RANK.AVG(Table2[[#This Row],[6M Return vs Nifty Z-Score]],Table2[6M Return vs Nifty Z-Score])</f>
        <v>50</v>
      </c>
      <c r="AU67">
        <f>_xlfn.RANK.AVG(Table2[[#This Row],[Sharpe Ratio Z-Score]],Table2[Sharpe Ratio Z-Score])</f>
        <v>183</v>
      </c>
      <c r="AV67">
        <f>(Table2[[#This Row],[Rank 1Y]]+Table2[[#This Row],[Rank 6M]]+Table2[[#This Row],[Rank Sharpe]])/3</f>
        <v>136</v>
      </c>
    </row>
    <row r="68" spans="1:48" hidden="1" x14ac:dyDescent="0.3">
      <c r="A68" t="s">
        <v>437</v>
      </c>
      <c r="B68" t="s">
        <v>438</v>
      </c>
      <c r="C68" t="s">
        <v>3119</v>
      </c>
      <c r="D68" t="s">
        <v>178</v>
      </c>
      <c r="E68">
        <v>49711.161874500001</v>
      </c>
      <c r="F68">
        <v>11729.4</v>
      </c>
      <c r="G68">
        <v>126.939698463173</v>
      </c>
      <c r="H68">
        <f>(Table2[[#This Row],[1Y Return vs Nifty]]-AVERAGE(Table2[1Y Return vs Nifty]))/_xlfn.STDEV.P(Table2[1Y Return vs Nifty])</f>
        <v>2.3249312305234699</v>
      </c>
      <c r="I68">
        <v>-22.255099020930999</v>
      </c>
      <c r="J68">
        <f>(Table2[[#This Row],[1M Return vs Nifty]]-AVERAGE(Table2[1M Return vs Nifty]))/_xlfn.STDEV.P(Table2[1M Return vs Nifty])</f>
        <v>-2.1032313710843895</v>
      </c>
      <c r="K68">
        <v>3.9876497273382898</v>
      </c>
      <c r="L68">
        <f>(Table2[[#This Row],[6M Return vs Nifty]]-AVERAGE(Table2[6M Return vs Nifty]))/_xlfn.STDEV.P(Table2[6M Return vs Nifty])</f>
        <v>5.2511640538659983E-2</v>
      </c>
      <c r="M68">
        <v>-13.247714286177301</v>
      </c>
      <c r="N68">
        <f>(Table2[[#This Row],[1W Return vs Nifty]]-AVERAGE(Table2[1W Return vs Nifty]))/_xlfn.STDEV.P(Table2[1W Return vs Nifty])</f>
        <v>-2.145062615111712</v>
      </c>
      <c r="O68">
        <v>13262</v>
      </c>
      <c r="P68">
        <v>13391.682323467599</v>
      </c>
      <c r="Q68">
        <v>10932.589445002701</v>
      </c>
      <c r="R68">
        <v>27.0656890441333</v>
      </c>
      <c r="S68" s="1">
        <f>(Table2[[#This Row],[Close Price]]-Table2[[#This Row],[20D EMA]])/Table2[[#This Row],[20D EMA]]</f>
        <v>-0.1155632634595084</v>
      </c>
      <c r="T68" s="1">
        <f>(Table2[[#This Row],[Close Price]]-Table2[[#This Row],[50D EMA]])/Table2[[#This Row],[50D EMA]]</f>
        <v>-0.12412796863875827</v>
      </c>
      <c r="U68" s="1">
        <f>(Table2[[#This Row],[Close Price]]-Table2[[#This Row],[200D EMA]])/Table2[[#This Row],[200D EMA]]</f>
        <v>7.2883973097656374E-2</v>
      </c>
      <c r="V68">
        <v>1.6223193940988501</v>
      </c>
      <c r="W68">
        <v>11300.3</v>
      </c>
      <c r="X68">
        <v>12134.95</v>
      </c>
      <c r="Y68">
        <v>11220.9</v>
      </c>
      <c r="Z68">
        <v>12134.95</v>
      </c>
      <c r="AA68">
        <v>11220.9</v>
      </c>
      <c r="AB68">
        <v>14945</v>
      </c>
      <c r="AC68" s="1">
        <f>(Table2[[#This Row],[Close Price]]/Table2[[#This Row],[Day Low]])-1</f>
        <v>3.7972443209472351E-2</v>
      </c>
      <c r="AD68" s="1">
        <f>(Table2[[#This Row],[Day High]]/Table2[[#This Row],[Close Price]])-1</f>
        <v>3.457551110883772E-2</v>
      </c>
      <c r="AE68" s="1">
        <f>(Table2[[#This Row],[Close Price]]/Table2[[#This Row],[Current Week Low]])-1</f>
        <v>4.5317220543806602E-2</v>
      </c>
      <c r="AF68" s="1">
        <f>(Table2[[#This Row],[Current Week High]]/Table2[[#This Row],[Close Price]])-1</f>
        <v>3.457551110883772E-2</v>
      </c>
      <c r="AG68" s="1">
        <f>(Table2[[#This Row],[Close Price]]/Table2[[#This Row],[Current Month Low]])-1</f>
        <v>4.5317220543806602E-2</v>
      </c>
      <c r="AH68" s="1">
        <f>(Table2[[#This Row],[Current Month High]]/Table2[[#This Row],[Close Price]])-1</f>
        <v>0.27414872030964932</v>
      </c>
      <c r="AI68">
        <v>41.098010128395302</v>
      </c>
      <c r="AJ68">
        <v>156.941949616648</v>
      </c>
      <c r="AK68" t="str">
        <f>IF(AND(Table2[[#This Row],[20D EMA]]&gt;Table2[[#This Row],[50D EMA]],Table2[[#This Row],[50D EMA]]&gt;Table2[[#This Row],[200D EMA]]),"Uptrend","Downtrend/NoTrend")</f>
        <v>Downtrend/NoTrend</v>
      </c>
      <c r="AL68">
        <v>0.09</v>
      </c>
      <c r="AM68" t="s">
        <v>3154</v>
      </c>
      <c r="AN68">
        <v>-15.12</v>
      </c>
      <c r="AO68" t="s">
        <v>3153</v>
      </c>
      <c r="AP68">
        <v>0.15486305403463599</v>
      </c>
      <c r="AQ68">
        <f>(Table2[[#This Row],[Sharpe Ratio]]-AVERAGE(Table2[Sharpe Ratio]))/_xlfn.STDEV.P(Table2[Sharpe Ratio])</f>
        <v>1.1397410392747453</v>
      </c>
      <c r="AR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">
        <f>_xlfn.RANK.AVG(Table2[[#This Row],[1Y Return vs Nifty Z-Score]],Table2[1Y Return vs Nifty Z-Score])</f>
        <v>28</v>
      </c>
      <c r="AT68">
        <f>_xlfn.RANK.AVG(Table2[[#This Row],[6M Return vs Nifty Z-Score]],Table2[6M Return vs Nifty Z-Score])</f>
        <v>291</v>
      </c>
      <c r="AU68">
        <f>_xlfn.RANK.AVG(Table2[[#This Row],[Sharpe Ratio Z-Score]],Table2[Sharpe Ratio Z-Score])</f>
        <v>91</v>
      </c>
      <c r="AV68">
        <f>(Table2[[#This Row],[Rank 1Y]]+Table2[[#This Row],[Rank 6M]]+Table2[[#This Row],[Rank Sharpe]])/3</f>
        <v>136.66666666666666</v>
      </c>
    </row>
    <row r="69" spans="1:48" hidden="1" x14ac:dyDescent="0.3">
      <c r="A69" t="s">
        <v>731</v>
      </c>
      <c r="B69" t="s">
        <v>732</v>
      </c>
      <c r="C69" t="s">
        <v>3119</v>
      </c>
      <c r="D69" t="s">
        <v>114</v>
      </c>
      <c r="E69">
        <v>22849.209436059999</v>
      </c>
      <c r="F69">
        <v>804.05</v>
      </c>
      <c r="G69">
        <v>57.175870966069297</v>
      </c>
      <c r="H69">
        <f>(Table2[[#This Row],[1Y Return vs Nifty]]-AVERAGE(Table2[1Y Return vs Nifty]))/_xlfn.STDEV.P(Table2[1Y Return vs Nifty])</f>
        <v>0.88423853917973805</v>
      </c>
      <c r="I69">
        <v>-3.5729519897614299</v>
      </c>
      <c r="J69">
        <f>(Table2[[#This Row],[1M Return vs Nifty]]-AVERAGE(Table2[1M Return vs Nifty]))/_xlfn.STDEV.P(Table2[1M Return vs Nifty])</f>
        <v>-5.7247787917160758E-2</v>
      </c>
      <c r="K69">
        <v>22.9471721168172</v>
      </c>
      <c r="L69">
        <f>(Table2[[#This Row],[6M Return vs Nifty]]-AVERAGE(Table2[6M Return vs Nifty]))/_xlfn.STDEV.P(Table2[6M Return vs Nifty])</f>
        <v>0.7077443394875379</v>
      </c>
      <c r="M69">
        <v>1.6619915788236299</v>
      </c>
      <c r="N69">
        <f>(Table2[[#This Row],[1W Return vs Nifty]]-AVERAGE(Table2[1W Return vs Nifty]))/_xlfn.STDEV.P(Table2[1W Return vs Nifty])</f>
        <v>0.92036265150987628</v>
      </c>
      <c r="O69">
        <v>834.5</v>
      </c>
      <c r="P69">
        <v>839.55165020453501</v>
      </c>
      <c r="Q69">
        <v>725.34285650164497</v>
      </c>
      <c r="R69">
        <v>47.581521142506404</v>
      </c>
      <c r="S69" s="1">
        <f>(Table2[[#This Row],[Close Price]]-Table2[[#This Row],[20D EMA]])/Table2[[#This Row],[20D EMA]]</f>
        <v>-3.6488915518274469E-2</v>
      </c>
      <c r="T69" s="1">
        <f>(Table2[[#This Row],[Close Price]]-Table2[[#This Row],[50D EMA]])/Table2[[#This Row],[50D EMA]]</f>
        <v>-4.2286439667989451E-2</v>
      </c>
      <c r="U69" s="1">
        <f>(Table2[[#This Row],[Close Price]]-Table2[[#This Row],[200D EMA]])/Table2[[#This Row],[200D EMA]]</f>
        <v>0.10851026213722212</v>
      </c>
      <c r="V69">
        <v>0.44364366711748299</v>
      </c>
      <c r="W69">
        <v>805.05</v>
      </c>
      <c r="X69">
        <v>827.45</v>
      </c>
      <c r="Y69">
        <v>799.15</v>
      </c>
      <c r="Z69">
        <v>829</v>
      </c>
      <c r="AA69">
        <v>778.65</v>
      </c>
      <c r="AB69">
        <v>889.3</v>
      </c>
      <c r="AC69" s="1">
        <f>(Table2[[#This Row],[Close Price]]/Table2[[#This Row],[Day Low]])-1</f>
        <v>-1.2421588721197585E-3</v>
      </c>
      <c r="AD69" s="1">
        <f>(Table2[[#This Row],[Day High]]/Table2[[#This Row],[Close Price]])-1</f>
        <v>2.9102667744543398E-2</v>
      </c>
      <c r="AE69" s="1">
        <f>(Table2[[#This Row],[Close Price]]/Table2[[#This Row],[Current Week Low]])-1</f>
        <v>6.1315147344052079E-3</v>
      </c>
      <c r="AF69" s="1">
        <f>(Table2[[#This Row],[Current Week High]]/Table2[[#This Row],[Close Price]])-1</f>
        <v>3.1030408556681932E-2</v>
      </c>
      <c r="AG69" s="1">
        <f>(Table2[[#This Row],[Close Price]]/Table2[[#This Row],[Current Month Low]])-1</f>
        <v>3.262056122776591E-2</v>
      </c>
      <c r="AH69" s="1">
        <f>(Table2[[#This Row],[Current Month High]]/Table2[[#This Row],[Close Price]])-1</f>
        <v>0.10602574466762027</v>
      </c>
      <c r="AI69">
        <v>19.010011815185599</v>
      </c>
      <c r="AJ69">
        <v>82.076539855072397</v>
      </c>
      <c r="AK69" t="str">
        <f>IF(AND(Table2[[#This Row],[20D EMA]]&gt;Table2[[#This Row],[50D EMA]],Table2[[#This Row],[50D EMA]]&gt;Table2[[#This Row],[200D EMA]]),"Uptrend","Downtrend/NoTrend")</f>
        <v>Downtrend/NoTrend</v>
      </c>
      <c r="AL69">
        <v>0.09</v>
      </c>
      <c r="AM69" t="s">
        <v>3154</v>
      </c>
      <c r="AN69">
        <v>-3.14</v>
      </c>
      <c r="AO69" t="s">
        <v>3153</v>
      </c>
      <c r="AP69">
        <v>0.11662915806915999</v>
      </c>
      <c r="AQ69">
        <f>(Table2[[#This Row],[Sharpe Ratio]]-AVERAGE(Table2[Sharpe Ratio]))/_xlfn.STDEV.P(Table2[Sharpe Ratio])</f>
        <v>0.69301686377236416</v>
      </c>
      <c r="AR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">
        <f>_xlfn.RANK.AVG(Table2[[#This Row],[1Y Return vs Nifty Z-Score]],Table2[1Y Return vs Nifty Z-Score])</f>
        <v>104</v>
      </c>
      <c r="AT69">
        <f>_xlfn.RANK.AVG(Table2[[#This Row],[6M Return vs Nifty Z-Score]],Table2[6M Return vs Nifty Z-Score])</f>
        <v>144</v>
      </c>
      <c r="AU69">
        <f>_xlfn.RANK.AVG(Table2[[#This Row],[Sharpe Ratio Z-Score]],Table2[Sharpe Ratio Z-Score])</f>
        <v>171</v>
      </c>
      <c r="AV69">
        <f>(Table2[[#This Row],[Rank 1Y]]+Table2[[#This Row],[Rank 6M]]+Table2[[#This Row],[Rank Sharpe]])/3</f>
        <v>139.66666666666666</v>
      </c>
    </row>
    <row r="70" spans="1:48" hidden="1" x14ac:dyDescent="0.3">
      <c r="A70" t="s">
        <v>1424</v>
      </c>
      <c r="B70" t="s">
        <v>1425</v>
      </c>
      <c r="C70" t="s">
        <v>3117</v>
      </c>
      <c r="D70" t="s">
        <v>85</v>
      </c>
      <c r="E70">
        <v>7271.0587776449902</v>
      </c>
      <c r="F70">
        <v>2970.15</v>
      </c>
      <c r="G70">
        <v>28.819888139818701</v>
      </c>
      <c r="H70">
        <f>(Table2[[#This Row],[1Y Return vs Nifty]]-AVERAGE(Table2[1Y Return vs Nifty]))/_xlfn.STDEV.P(Table2[1Y Return vs Nifty])</f>
        <v>0.29865918266659908</v>
      </c>
      <c r="I70">
        <v>4.4476710983480503</v>
      </c>
      <c r="J70">
        <f>(Table2[[#This Row],[1M Return vs Nifty]]-AVERAGE(Table2[1M Return vs Nifty]))/_xlfn.STDEV.P(Table2[1M Return vs Nifty])</f>
        <v>0.8211342919190191</v>
      </c>
      <c r="K70">
        <v>22.7501551064205</v>
      </c>
      <c r="L70">
        <f>(Table2[[#This Row],[6M Return vs Nifty]]-AVERAGE(Table2[6M Return vs Nifty]))/_xlfn.STDEV.P(Table2[6M Return vs Nifty])</f>
        <v>0.70093551884273597</v>
      </c>
      <c r="M70">
        <v>3.3714965704216699</v>
      </c>
      <c r="N70">
        <f>(Table2[[#This Row],[1W Return vs Nifty]]-AVERAGE(Table2[1W Return vs Nifty]))/_xlfn.STDEV.P(Table2[1W Return vs Nifty])</f>
        <v>1.2718357014887889</v>
      </c>
      <c r="O70">
        <v>2934.45</v>
      </c>
      <c r="P70">
        <v>3011.0342676571099</v>
      </c>
      <c r="Q70">
        <v>2760.94102973589</v>
      </c>
      <c r="R70">
        <v>56.831255730527197</v>
      </c>
      <c r="S70" s="1">
        <f>(Table2[[#This Row],[Close Price]]-Table2[[#This Row],[20D EMA]])/Table2[[#This Row],[20D EMA]]</f>
        <v>1.2165823237744816E-2</v>
      </c>
      <c r="T70" s="1">
        <f>(Table2[[#This Row],[Close Price]]-Table2[[#This Row],[50D EMA]])/Table2[[#This Row],[50D EMA]]</f>
        <v>-1.3578147580805163E-2</v>
      </c>
      <c r="U70" s="1">
        <f>(Table2[[#This Row],[Close Price]]-Table2[[#This Row],[200D EMA]])/Table2[[#This Row],[200D EMA]]</f>
        <v>7.5774516011348103E-2</v>
      </c>
      <c r="V70">
        <v>0.67640826025124701</v>
      </c>
      <c r="W70">
        <v>2917.7</v>
      </c>
      <c r="X70">
        <v>3000</v>
      </c>
      <c r="Y70">
        <v>2913.65</v>
      </c>
      <c r="Z70">
        <v>3036.75</v>
      </c>
      <c r="AA70">
        <v>2784</v>
      </c>
      <c r="AB70">
        <v>3080</v>
      </c>
      <c r="AC70" s="1">
        <f>(Table2[[#This Row],[Close Price]]/Table2[[#This Row],[Day Low]])-1</f>
        <v>1.7976488329848994E-2</v>
      </c>
      <c r="AD70" s="1">
        <f>(Table2[[#This Row],[Day High]]/Table2[[#This Row],[Close Price]])-1</f>
        <v>1.0049997474874894E-2</v>
      </c>
      <c r="AE70" s="1">
        <f>(Table2[[#This Row],[Close Price]]/Table2[[#This Row],[Current Week Low]])-1</f>
        <v>1.9391484907246959E-2</v>
      </c>
      <c r="AF70" s="1">
        <f>(Table2[[#This Row],[Current Week High]]/Table2[[#This Row],[Close Price]])-1</f>
        <v>2.2423109943942254E-2</v>
      </c>
      <c r="AG70" s="1">
        <f>(Table2[[#This Row],[Close Price]]/Table2[[#This Row],[Current Month Low]])-1</f>
        <v>6.6864224137931139E-2</v>
      </c>
      <c r="AH70" s="1">
        <f>(Table2[[#This Row],[Current Month High]]/Table2[[#This Row],[Close Price]])-1</f>
        <v>3.6984664074204865E-2</v>
      </c>
      <c r="AI70">
        <v>18.679191286635302</v>
      </c>
      <c r="AJ70">
        <v>66.581604038137897</v>
      </c>
      <c r="AK70" t="str">
        <f>IF(AND(Table2[[#This Row],[20D EMA]]&gt;Table2[[#This Row],[50D EMA]],Table2[[#This Row],[50D EMA]]&gt;Table2[[#This Row],[200D EMA]]),"Uptrend","Downtrend/NoTrend")</f>
        <v>Downtrend/NoTrend</v>
      </c>
      <c r="AL70">
        <v>-0.02</v>
      </c>
      <c r="AM70" t="s">
        <v>3153</v>
      </c>
      <c r="AN70">
        <v>0.61</v>
      </c>
      <c r="AO70" t="s">
        <v>3154</v>
      </c>
      <c r="AP70">
        <v>0.17099531788813199</v>
      </c>
      <c r="AQ70">
        <f>(Table2[[#This Row],[Sharpe Ratio]]-AVERAGE(Table2[Sharpe Ratio]))/_xlfn.STDEV.P(Table2[Sharpe Ratio])</f>
        <v>1.3282301295690555</v>
      </c>
      <c r="AR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">
        <f>_xlfn.RANK.AVG(Table2[[#This Row],[1Y Return vs Nifty Z-Score]],Table2[1Y Return vs Nifty Z-Score])</f>
        <v>212</v>
      </c>
      <c r="AT70">
        <f>_xlfn.RANK.AVG(Table2[[#This Row],[6M Return vs Nifty Z-Score]],Table2[6M Return vs Nifty Z-Score])</f>
        <v>146</v>
      </c>
      <c r="AU70">
        <f>_xlfn.RANK.AVG(Table2[[#This Row],[Sharpe Ratio Z-Score]],Table2[Sharpe Ratio Z-Score])</f>
        <v>62</v>
      </c>
      <c r="AV70">
        <f>(Table2[[#This Row],[Rank 1Y]]+Table2[[#This Row],[Rank 6M]]+Table2[[#This Row],[Rank Sharpe]])/3</f>
        <v>140</v>
      </c>
    </row>
    <row r="71" spans="1:48" hidden="1" x14ac:dyDescent="0.3">
      <c r="A71" t="s">
        <v>674</v>
      </c>
      <c r="B71" t="s">
        <v>675</v>
      </c>
      <c r="C71" t="s">
        <v>3122</v>
      </c>
      <c r="D71" t="s">
        <v>166</v>
      </c>
      <c r="E71">
        <v>25872.692740800001</v>
      </c>
      <c r="F71">
        <v>5977.2</v>
      </c>
      <c r="G71">
        <v>86.606231010486098</v>
      </c>
      <c r="H71">
        <f>(Table2[[#This Row],[1Y Return vs Nifty]]-AVERAGE(Table2[1Y Return vs Nifty]))/_xlfn.STDEV.P(Table2[1Y Return vs Nifty])</f>
        <v>1.4920048579266005</v>
      </c>
      <c r="I71">
        <v>-19.1641888039313</v>
      </c>
      <c r="J71">
        <f>(Table2[[#This Row],[1M Return vs Nifty]]-AVERAGE(Table2[1M Return vs Nifty]))/_xlfn.STDEV.P(Table2[1M Return vs Nifty])</f>
        <v>-1.76472897355619</v>
      </c>
      <c r="K71">
        <v>27.831794539062301</v>
      </c>
      <c r="L71">
        <f>(Table2[[#This Row],[6M Return vs Nifty]]-AVERAGE(Table2[6M Return vs Nifty]))/_xlfn.STDEV.P(Table2[6M Return vs Nifty])</f>
        <v>0.87655472760416753</v>
      </c>
      <c r="M71">
        <v>-22.043791283499001</v>
      </c>
      <c r="N71">
        <f>(Table2[[#This Row],[1W Return vs Nifty]]-AVERAGE(Table2[1W Return vs Nifty]))/_xlfn.STDEV.P(Table2[1W Return vs Nifty])</f>
        <v>-3.9535299932666068</v>
      </c>
      <c r="O71">
        <v>7253.86</v>
      </c>
      <c r="P71">
        <v>7273.9755268655199</v>
      </c>
      <c r="Q71">
        <v>5723.5597672309796</v>
      </c>
      <c r="R71">
        <v>19.6830414094132</v>
      </c>
      <c r="S71" s="1">
        <f>(Table2[[#This Row],[Close Price]]-Table2[[#This Row],[20D EMA]])/Table2[[#This Row],[20D EMA]]</f>
        <v>-0.17599733107614426</v>
      </c>
      <c r="T71" s="1">
        <f>(Table2[[#This Row],[Close Price]]-Table2[[#This Row],[50D EMA]])/Table2[[#This Row],[50D EMA]]</f>
        <v>-0.17827603654645821</v>
      </c>
      <c r="U71" s="1">
        <f>(Table2[[#This Row],[Close Price]]-Table2[[#This Row],[200D EMA]])/Table2[[#This Row],[200D EMA]]</f>
        <v>4.4315119101434618E-2</v>
      </c>
      <c r="V71">
        <v>1.3472228486194899</v>
      </c>
      <c r="W71">
        <v>5947</v>
      </c>
      <c r="X71">
        <v>6164.25</v>
      </c>
      <c r="Y71">
        <v>5947</v>
      </c>
      <c r="Z71">
        <v>6458.9</v>
      </c>
      <c r="AA71">
        <v>5947</v>
      </c>
      <c r="AB71">
        <v>8508.9500000000007</v>
      </c>
      <c r="AC71" s="1">
        <f>(Table2[[#This Row],[Close Price]]/Table2[[#This Row],[Day Low]])-1</f>
        <v>5.0781906843786473E-3</v>
      </c>
      <c r="AD71" s="1">
        <f>(Table2[[#This Row],[Day High]]/Table2[[#This Row],[Close Price]])-1</f>
        <v>3.1293916884159945E-2</v>
      </c>
      <c r="AE71" s="1">
        <f>(Table2[[#This Row],[Close Price]]/Table2[[#This Row],[Current Week Low]])-1</f>
        <v>5.0781906843786473E-3</v>
      </c>
      <c r="AF71" s="1">
        <f>(Table2[[#This Row],[Current Week High]]/Table2[[#This Row],[Close Price]])-1</f>
        <v>8.0589573713444329E-2</v>
      </c>
      <c r="AG71" s="1">
        <f>(Table2[[#This Row],[Close Price]]/Table2[[#This Row],[Current Month Low]])-1</f>
        <v>5.0781906843786473E-3</v>
      </c>
      <c r="AH71" s="1">
        <f>(Table2[[#This Row],[Current Month High]]/Table2[[#This Row],[Close Price]])-1</f>
        <v>0.42356789132035089</v>
      </c>
      <c r="AI71">
        <v>46.389613866024199</v>
      </c>
      <c r="AJ71">
        <v>108.410041841004</v>
      </c>
      <c r="AK71" t="str">
        <f>IF(AND(Table2[[#This Row],[20D EMA]]&gt;Table2[[#This Row],[50D EMA]],Table2[[#This Row],[50D EMA]]&gt;Table2[[#This Row],[200D EMA]]),"Uptrend","Downtrend/NoTrend")</f>
        <v>Downtrend/NoTrend</v>
      </c>
      <c r="AL71">
        <v>0.03</v>
      </c>
      <c r="AM71" t="s">
        <v>3154</v>
      </c>
      <c r="AN71">
        <v>-21.95</v>
      </c>
      <c r="AO71" t="s">
        <v>3153</v>
      </c>
      <c r="AP71">
        <v>8.3514766625799999E-2</v>
      </c>
      <c r="AQ71">
        <f>(Table2[[#This Row],[Sharpe Ratio]]-AVERAGE(Table2[Sharpe Ratio]))/_xlfn.STDEV.P(Table2[Sharpe Ratio])</f>
        <v>0.30610889006872416</v>
      </c>
      <c r="AR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">
        <f>_xlfn.RANK.AVG(Table2[[#This Row],[1Y Return vs Nifty Z-Score]],Table2[1Y Return vs Nifty Z-Score])</f>
        <v>57</v>
      </c>
      <c r="AT71">
        <f>_xlfn.RANK.AVG(Table2[[#This Row],[6M Return vs Nifty Z-Score]],Table2[6M Return vs Nifty Z-Score])</f>
        <v>106</v>
      </c>
      <c r="AU71">
        <f>_xlfn.RANK.AVG(Table2[[#This Row],[Sharpe Ratio Z-Score]],Table2[Sharpe Ratio Z-Score])</f>
        <v>269</v>
      </c>
      <c r="AV71">
        <f>(Table2[[#This Row],[Rank 1Y]]+Table2[[#This Row],[Rank 6M]]+Table2[[#This Row],[Rank Sharpe]])/3</f>
        <v>144</v>
      </c>
    </row>
    <row r="72" spans="1:48" hidden="1" x14ac:dyDescent="0.3">
      <c r="A72" t="s">
        <v>1522</v>
      </c>
      <c r="B72" t="s">
        <v>1523</v>
      </c>
      <c r="C72" t="s">
        <v>3116</v>
      </c>
      <c r="D72" t="s">
        <v>407</v>
      </c>
      <c r="E72">
        <v>6398.118139485</v>
      </c>
      <c r="F72">
        <v>205.95</v>
      </c>
      <c r="G72">
        <v>61.105782974466301</v>
      </c>
      <c r="H72">
        <f>(Table2[[#This Row],[1Y Return vs Nifty]]-AVERAGE(Table2[1Y Return vs Nifty]))/_xlfn.STDEV.P(Table2[1Y Return vs Nifty])</f>
        <v>0.96539514585182151</v>
      </c>
      <c r="I72">
        <v>2.8253747000226199</v>
      </c>
      <c r="J72">
        <f>(Table2[[#This Row],[1M Return vs Nifty]]-AVERAGE(Table2[1M Return vs Nifty]))/_xlfn.STDEV.P(Table2[1M Return vs Nifty])</f>
        <v>0.64346778536239224</v>
      </c>
      <c r="K72">
        <v>10.279737149620001</v>
      </c>
      <c r="L72">
        <f>(Table2[[#This Row],[6M Return vs Nifty]]-AVERAGE(Table2[6M Return vs Nifty]))/_xlfn.STDEV.P(Table2[6M Return vs Nifty])</f>
        <v>0.26996339586408752</v>
      </c>
      <c r="M72">
        <v>-2.0104258012059399</v>
      </c>
      <c r="N72">
        <f>(Table2[[#This Row],[1W Return vs Nifty]]-AVERAGE(Table2[1W Return vs Nifty]))/_xlfn.STDEV.P(Table2[1W Return vs Nifty])</f>
        <v>0.16531616513023401</v>
      </c>
      <c r="O72">
        <v>209.58</v>
      </c>
      <c r="P72">
        <v>211.33257981678199</v>
      </c>
      <c r="Q72">
        <v>190.85221070379001</v>
      </c>
      <c r="R72">
        <v>38.5874782573079</v>
      </c>
      <c r="S72" s="1">
        <f>(Table2[[#This Row],[Close Price]]-Table2[[#This Row],[20D EMA]])/Table2[[#This Row],[20D EMA]]</f>
        <v>-1.7320354995705809E-2</v>
      </c>
      <c r="T72" s="1">
        <f>(Table2[[#This Row],[Close Price]]-Table2[[#This Row],[50D EMA]])/Table2[[#This Row],[50D EMA]]</f>
        <v>-2.5469711397308015E-2</v>
      </c>
      <c r="U72" s="1">
        <f>(Table2[[#This Row],[Close Price]]-Table2[[#This Row],[200D EMA]])/Table2[[#This Row],[200D EMA]]</f>
        <v>7.9107227736766081E-2</v>
      </c>
      <c r="V72">
        <v>1.0711080293034601</v>
      </c>
      <c r="W72">
        <v>203.5</v>
      </c>
      <c r="X72">
        <v>208.51</v>
      </c>
      <c r="Y72">
        <v>202</v>
      </c>
      <c r="Z72">
        <v>208.51</v>
      </c>
      <c r="AA72">
        <v>202</v>
      </c>
      <c r="AB72">
        <v>215.66</v>
      </c>
      <c r="AC72" s="1">
        <f>(Table2[[#This Row],[Close Price]]/Table2[[#This Row],[Day Low]])-1</f>
        <v>1.2039312039312078E-2</v>
      </c>
      <c r="AD72" s="1">
        <f>(Table2[[#This Row],[Day High]]/Table2[[#This Row],[Close Price]])-1</f>
        <v>1.2430201505219785E-2</v>
      </c>
      <c r="AE72" s="1">
        <f>(Table2[[#This Row],[Close Price]]/Table2[[#This Row],[Current Week Low]])-1</f>
        <v>1.9554455445544461E-2</v>
      </c>
      <c r="AF72" s="1">
        <f>(Table2[[#This Row],[Current Week High]]/Table2[[#This Row],[Close Price]])-1</f>
        <v>1.2430201505219785E-2</v>
      </c>
      <c r="AG72" s="1">
        <f>(Table2[[#This Row],[Close Price]]/Table2[[#This Row],[Current Month Low]])-1</f>
        <v>1.9554455445544461E-2</v>
      </c>
      <c r="AH72" s="1">
        <f>(Table2[[#This Row],[Current Month High]]/Table2[[#This Row],[Close Price]])-1</f>
        <v>4.7147365865501278E-2</v>
      </c>
      <c r="AI72">
        <v>11.512503034717099</v>
      </c>
      <c r="AJ72">
        <v>83.556149732620298</v>
      </c>
      <c r="AK72" t="str">
        <f>IF(AND(Table2[[#This Row],[20D EMA]]&gt;Table2[[#This Row],[50D EMA]],Table2[[#This Row],[50D EMA]]&gt;Table2[[#This Row],[200D EMA]]),"Uptrend","Downtrend/NoTrend")</f>
        <v>Downtrend/NoTrend</v>
      </c>
      <c r="AL72">
        <v>0.11</v>
      </c>
      <c r="AM72" t="s">
        <v>3154</v>
      </c>
      <c r="AN72">
        <v>-2.5299999999999998</v>
      </c>
      <c r="AO72" t="s">
        <v>3153</v>
      </c>
      <c r="AP72">
        <v>0.14502263263795701</v>
      </c>
      <c r="AQ72">
        <f>(Table2[[#This Row],[Sharpe Ratio]]-AVERAGE(Table2[Sharpe Ratio]))/_xlfn.STDEV.P(Table2[Sharpe Ratio])</f>
        <v>1.0247657268190955</v>
      </c>
      <c r="AR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">
        <f>_xlfn.RANK.AVG(Table2[[#This Row],[1Y Return vs Nifty Z-Score]],Table2[1Y Return vs Nifty Z-Score])</f>
        <v>95</v>
      </c>
      <c r="AT72">
        <f>_xlfn.RANK.AVG(Table2[[#This Row],[6M Return vs Nifty Z-Score]],Table2[6M Return vs Nifty Z-Score])</f>
        <v>229</v>
      </c>
      <c r="AU72">
        <f>_xlfn.RANK.AVG(Table2[[#This Row],[Sharpe Ratio Z-Score]],Table2[Sharpe Ratio Z-Score])</f>
        <v>111</v>
      </c>
      <c r="AV72">
        <f>(Table2[[#This Row],[Rank 1Y]]+Table2[[#This Row],[Rank 6M]]+Table2[[#This Row],[Rank Sharpe]])/3</f>
        <v>145</v>
      </c>
    </row>
    <row r="73" spans="1:48" x14ac:dyDescent="0.3">
      <c r="A73" t="s">
        <v>109</v>
      </c>
      <c r="B73" t="s">
        <v>110</v>
      </c>
      <c r="C73" t="s">
        <v>3120</v>
      </c>
      <c r="D73" t="s">
        <v>111</v>
      </c>
      <c r="E73">
        <v>236305.40951296</v>
      </c>
      <c r="F73">
        <v>271.36</v>
      </c>
      <c r="G73">
        <v>110.25324064601701</v>
      </c>
      <c r="H73">
        <f>(Table2[[#This Row],[1Y Return vs Nifty]]-AVERAGE(Table2[1Y Return vs Nifty]))/_xlfn.STDEV.P(Table2[1Y Return vs Nifty])</f>
        <v>1.9803392165232321</v>
      </c>
      <c r="I73">
        <v>10.4906396194996</v>
      </c>
      <c r="J73">
        <f>(Table2[[#This Row],[1M Return vs Nifty]]-AVERAGE(Table2[1M Return vs Nifty]))/_xlfn.STDEV.P(Table2[1M Return vs Nifty])</f>
        <v>1.4829326584153564</v>
      </c>
      <c r="K73">
        <v>39.204730658878802</v>
      </c>
      <c r="L73">
        <f>(Table2[[#This Row],[6M Return vs Nifty]]-AVERAGE(Table2[6M Return vs Nifty]))/_xlfn.STDEV.P(Table2[6M Return vs Nifty])</f>
        <v>1.2695983642358473</v>
      </c>
      <c r="M73">
        <v>5.7665235850774303</v>
      </c>
      <c r="N73">
        <f>(Table2[[#This Row],[1W Return vs Nifty]]-AVERAGE(Table2[1W Return vs Nifty]))/_xlfn.STDEV.P(Table2[1W Return vs Nifty])</f>
        <v>1.7642516077073775</v>
      </c>
      <c r="O73">
        <v>260.38</v>
      </c>
      <c r="P73">
        <v>259.94719971947302</v>
      </c>
      <c r="Q73">
        <v>217.60738136581199</v>
      </c>
      <c r="R73">
        <v>67.715236325411396</v>
      </c>
      <c r="S73" s="1">
        <f>(Table2[[#This Row],[Close Price]]-Table2[[#This Row],[20D EMA]])/Table2[[#This Row],[20D EMA]]</f>
        <v>4.2169137414548037E-2</v>
      </c>
      <c r="T73" s="1">
        <f>(Table2[[#This Row],[Close Price]]-Table2[[#This Row],[50D EMA]])/Table2[[#This Row],[50D EMA]]</f>
        <v>4.3904301692202628E-2</v>
      </c>
      <c r="U73" s="1">
        <f>(Table2[[#This Row],[Close Price]]-Table2[[#This Row],[200D EMA]])/Table2[[#This Row],[200D EMA]]</f>
        <v>0.24701652258673348</v>
      </c>
      <c r="V73">
        <v>0.958979745868214</v>
      </c>
      <c r="W73">
        <v>267.66000000000003</v>
      </c>
      <c r="X73">
        <v>272.7</v>
      </c>
      <c r="Y73">
        <v>267.66000000000003</v>
      </c>
      <c r="Z73">
        <v>274.39999999999998</v>
      </c>
      <c r="AA73">
        <v>239.45</v>
      </c>
      <c r="AB73">
        <v>274.39999999999998</v>
      </c>
      <c r="AC73" s="1">
        <f>(Table2[[#This Row],[Close Price]]/Table2[[#This Row],[Day Low]])-1</f>
        <v>1.3823507434805204E-2</v>
      </c>
      <c r="AD73" s="1">
        <f>(Table2[[#This Row],[Day High]]/Table2[[#This Row],[Close Price]])-1</f>
        <v>4.9380896226414173E-3</v>
      </c>
      <c r="AE73" s="1">
        <f>(Table2[[#This Row],[Close Price]]/Table2[[#This Row],[Current Week Low]])-1</f>
        <v>1.3823507434805204E-2</v>
      </c>
      <c r="AF73" s="1">
        <f>(Table2[[#This Row],[Current Week High]]/Table2[[#This Row],[Close Price]])-1</f>
        <v>1.1202830188679069E-2</v>
      </c>
      <c r="AG73" s="1">
        <f>(Table2[[#This Row],[Close Price]]/Table2[[#This Row],[Current Month Low]])-1</f>
        <v>0.13326372937982889</v>
      </c>
      <c r="AH73" s="1">
        <f>(Table2[[#This Row],[Current Month High]]/Table2[[#This Row],[Close Price]])-1</f>
        <v>1.1202830188679069E-2</v>
      </c>
      <c r="AI73">
        <v>9.90934551886793</v>
      </c>
      <c r="AJ73">
        <v>141.208888888888</v>
      </c>
      <c r="AK73" t="str">
        <f>IF(AND(Table2[[#This Row],[20D EMA]]&gt;Table2[[#This Row],[50D EMA]],Table2[[#This Row],[50D EMA]]&gt;Table2[[#This Row],[200D EMA]]),"Uptrend","Downtrend/NoTrend")</f>
        <v>Uptrend</v>
      </c>
      <c r="AL73">
        <v>0.11</v>
      </c>
      <c r="AM73" t="s">
        <v>3154</v>
      </c>
      <c r="AN73">
        <v>12.25</v>
      </c>
      <c r="AO73" t="s">
        <v>3154</v>
      </c>
      <c r="AP73">
        <v>6.4074137749695004E-2</v>
      </c>
      <c r="AQ73">
        <f>(Table2[[#This Row],[Sharpe Ratio]]-AVERAGE(Table2[Sharpe Ratio]))/_xlfn.STDEV.P(Table2[Sharpe Ratio])</f>
        <v>7.8964920388843632E-2</v>
      </c>
      <c r="AR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6.5760867672706569</v>
      </c>
      <c r="AS73">
        <f>_xlfn.RANK.AVG(Table2[[#This Row],[1Y Return vs Nifty Z-Score]],Table2[1Y Return vs Nifty Z-Score])</f>
        <v>39</v>
      </c>
      <c r="AT73">
        <f>_xlfn.RANK.AVG(Table2[[#This Row],[6M Return vs Nifty Z-Score]],Table2[6M Return vs Nifty Z-Score])</f>
        <v>66</v>
      </c>
      <c r="AU73">
        <f>_xlfn.RANK.AVG(Table2[[#This Row],[Sharpe Ratio Z-Score]],Table2[Sharpe Ratio Z-Score])</f>
        <v>331</v>
      </c>
      <c r="AV73">
        <f>(Table2[[#This Row],[Rank 1Y]]+Table2[[#This Row],[Rank 6M]]+Table2[[#This Row],[Rank Sharpe]])/3</f>
        <v>145.33333333333334</v>
      </c>
    </row>
    <row r="74" spans="1:48" hidden="1" x14ac:dyDescent="0.3">
      <c r="A74" t="s">
        <v>919</v>
      </c>
      <c r="B74" t="s">
        <v>920</v>
      </c>
      <c r="C74" t="s">
        <v>3120</v>
      </c>
      <c r="D74" t="s">
        <v>721</v>
      </c>
      <c r="E74">
        <v>15864.974473599999</v>
      </c>
      <c r="F74">
        <v>385.6</v>
      </c>
      <c r="G74">
        <v>25.2289770473208</v>
      </c>
      <c r="H74">
        <f>(Table2[[#This Row],[1Y Return vs Nifty]]-AVERAGE(Table2[1Y Return vs Nifty]))/_xlfn.STDEV.P(Table2[1Y Return vs Nifty])</f>
        <v>0.22450328337277606</v>
      </c>
      <c r="I74">
        <v>7.6150257327640798</v>
      </c>
      <c r="J74">
        <f>(Table2[[#This Row],[1M Return vs Nifty]]-AVERAGE(Table2[1M Return vs Nifty]))/_xlfn.STDEV.P(Table2[1M Return vs Nifty])</f>
        <v>1.1680085335825665</v>
      </c>
      <c r="K74">
        <v>16.8094650659751</v>
      </c>
      <c r="L74">
        <f>(Table2[[#This Row],[6M Return vs Nifty]]-AVERAGE(Table2[6M Return vs Nifty]))/_xlfn.STDEV.P(Table2[6M Return vs Nifty])</f>
        <v>0.49562790144305835</v>
      </c>
      <c r="M74">
        <v>-8.7520637638869498</v>
      </c>
      <c r="N74">
        <f>(Table2[[#This Row],[1W Return vs Nifty]]-AVERAGE(Table2[1W Return vs Nifty]))/_xlfn.STDEV.P(Table2[1W Return vs Nifty])</f>
        <v>-1.2207599611419166</v>
      </c>
      <c r="O74">
        <v>393.32</v>
      </c>
      <c r="P74">
        <v>389.64076215684901</v>
      </c>
      <c r="Q74">
        <v>360.20774149040301</v>
      </c>
      <c r="R74">
        <v>41.072318156551297</v>
      </c>
      <c r="S74" s="1">
        <f>(Table2[[#This Row],[Close Price]]-Table2[[#This Row],[20D EMA]])/Table2[[#This Row],[20D EMA]]</f>
        <v>-1.9627783992677644E-2</v>
      </c>
      <c r="T74" s="1">
        <f>(Table2[[#This Row],[Close Price]]-Table2[[#This Row],[50D EMA]])/Table2[[#This Row],[50D EMA]]</f>
        <v>-1.0370481092587498E-2</v>
      </c>
      <c r="U74" s="1">
        <f>(Table2[[#This Row],[Close Price]]-Table2[[#This Row],[200D EMA]])/Table2[[#This Row],[200D EMA]]</f>
        <v>7.049337253145499E-2</v>
      </c>
      <c r="V74">
        <v>0.75470122901022796</v>
      </c>
      <c r="W74">
        <v>384</v>
      </c>
      <c r="X74">
        <v>398.75</v>
      </c>
      <c r="Y74">
        <v>378.55</v>
      </c>
      <c r="Z74">
        <v>398.75</v>
      </c>
      <c r="AA74">
        <v>378.55</v>
      </c>
      <c r="AB74">
        <v>436</v>
      </c>
      <c r="AC74" s="1">
        <f>(Table2[[#This Row],[Close Price]]/Table2[[#This Row],[Day Low]])-1</f>
        <v>4.1666666666666519E-3</v>
      </c>
      <c r="AD74" s="1">
        <f>(Table2[[#This Row],[Day High]]/Table2[[#This Row],[Close Price]])-1</f>
        <v>3.4102697095435675E-2</v>
      </c>
      <c r="AE74" s="1">
        <f>(Table2[[#This Row],[Close Price]]/Table2[[#This Row],[Current Week Low]])-1</f>
        <v>1.862369568088762E-2</v>
      </c>
      <c r="AF74" s="1">
        <f>(Table2[[#This Row],[Current Week High]]/Table2[[#This Row],[Close Price]])-1</f>
        <v>3.4102697095435675E-2</v>
      </c>
      <c r="AG74" s="1">
        <f>(Table2[[#This Row],[Close Price]]/Table2[[#This Row],[Current Month Low]])-1</f>
        <v>1.862369568088762E-2</v>
      </c>
      <c r="AH74" s="1">
        <f>(Table2[[#This Row],[Current Month High]]/Table2[[#This Row],[Close Price]])-1</f>
        <v>0.13070539419087135</v>
      </c>
      <c r="AI74">
        <v>23.029045643153498</v>
      </c>
      <c r="AJ74">
        <v>49.6313542879317</v>
      </c>
      <c r="AK74" t="str">
        <f>IF(AND(Table2[[#This Row],[20D EMA]]&gt;Table2[[#This Row],[50D EMA]],Table2[[#This Row],[50D EMA]]&gt;Table2[[#This Row],[200D EMA]]),"Uptrend","Downtrend/NoTrend")</f>
        <v>Uptrend</v>
      </c>
      <c r="AL74">
        <v>-0.06</v>
      </c>
      <c r="AM74" t="s">
        <v>3153</v>
      </c>
      <c r="AN74">
        <v>-3.08</v>
      </c>
      <c r="AO74" t="s">
        <v>3153</v>
      </c>
      <c r="AP74">
        <v>0.20764222228083701</v>
      </c>
      <c r="AQ74">
        <f>(Table2[[#This Row],[Sharpe Ratio]]-AVERAGE(Table2[Sharpe Ratio]))/_xlfn.STDEV.P(Table2[Sharpe Ratio])</f>
        <v>1.7564119231359021</v>
      </c>
      <c r="AR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2.4237916803923865</v>
      </c>
      <c r="AS74">
        <f>_xlfn.RANK.AVG(Table2[[#This Row],[1Y Return vs Nifty Z-Score]],Table2[1Y Return vs Nifty Z-Score])</f>
        <v>237</v>
      </c>
      <c r="AT74">
        <f>_xlfn.RANK.AVG(Table2[[#This Row],[6M Return vs Nifty Z-Score]],Table2[6M Return vs Nifty Z-Score])</f>
        <v>177</v>
      </c>
      <c r="AU74">
        <f>_xlfn.RANK.AVG(Table2[[#This Row],[Sharpe Ratio Z-Score]],Table2[Sharpe Ratio Z-Score])</f>
        <v>24</v>
      </c>
      <c r="AV74">
        <f>(Table2[[#This Row],[Rank 1Y]]+Table2[[#This Row],[Rank 6M]]+Table2[[#This Row],[Rank Sharpe]])/3</f>
        <v>146</v>
      </c>
    </row>
    <row r="75" spans="1:48" x14ac:dyDescent="0.3">
      <c r="A75" t="s">
        <v>1293</v>
      </c>
      <c r="B75" t="s">
        <v>1294</v>
      </c>
      <c r="C75" t="s">
        <v>3112</v>
      </c>
      <c r="D75" t="s">
        <v>51</v>
      </c>
      <c r="E75">
        <v>8607.0667676199992</v>
      </c>
      <c r="F75">
        <v>880.15</v>
      </c>
      <c r="G75">
        <v>116.119397678346</v>
      </c>
      <c r="H75">
        <f>(Table2[[#This Row],[1Y Return vs Nifty]]-AVERAGE(Table2[1Y Return vs Nifty]))/_xlfn.STDEV.P(Table2[1Y Return vs Nifty])</f>
        <v>2.101481216123267</v>
      </c>
      <c r="I75">
        <v>5.9985567661176598</v>
      </c>
      <c r="J75">
        <f>(Table2[[#This Row],[1M Return vs Nifty]]-AVERAGE(Table2[1M Return vs Nifty]))/_xlfn.STDEV.P(Table2[1M Return vs Nifty])</f>
        <v>0.99098022077997627</v>
      </c>
      <c r="K75">
        <v>74.705361060080307</v>
      </c>
      <c r="L75">
        <f>(Table2[[#This Row],[6M Return vs Nifty]]-AVERAGE(Table2[6M Return vs Nifty]))/_xlfn.STDEV.P(Table2[6M Return vs Nifty])</f>
        <v>2.4964844320554684</v>
      </c>
      <c r="M75">
        <v>-2.6654351949144699</v>
      </c>
      <c r="N75">
        <f>(Table2[[#This Row],[1W Return vs Nifty]]-AVERAGE(Table2[1W Return vs Nifty]))/_xlfn.STDEV.P(Table2[1W Return vs Nifty])</f>
        <v>3.0646684489309899E-2</v>
      </c>
      <c r="O75">
        <v>849.01</v>
      </c>
      <c r="P75">
        <v>822.77423899299799</v>
      </c>
      <c r="Q75">
        <v>655.70018875692404</v>
      </c>
      <c r="R75">
        <v>58.870322785480901</v>
      </c>
      <c r="S75" s="1">
        <f>(Table2[[#This Row],[Close Price]]-Table2[[#This Row],[20D EMA]])/Table2[[#This Row],[20D EMA]]</f>
        <v>3.6678013215392026E-2</v>
      </c>
      <c r="T75" s="1">
        <f>(Table2[[#This Row],[Close Price]]-Table2[[#This Row],[50D EMA]])/Table2[[#This Row],[50D EMA]]</f>
        <v>6.9734513172440574E-2</v>
      </c>
      <c r="U75" s="1">
        <f>(Table2[[#This Row],[Close Price]]-Table2[[#This Row],[200D EMA]])/Table2[[#This Row],[200D EMA]]</f>
        <v>0.34230554618046966</v>
      </c>
      <c r="V75">
        <v>1.04111472146259</v>
      </c>
      <c r="W75">
        <v>871.3</v>
      </c>
      <c r="X75">
        <v>917.7</v>
      </c>
      <c r="Y75">
        <v>837.5</v>
      </c>
      <c r="Z75">
        <v>917.7</v>
      </c>
      <c r="AA75">
        <v>810</v>
      </c>
      <c r="AB75">
        <v>917.7</v>
      </c>
      <c r="AC75" s="1">
        <f>(Table2[[#This Row],[Close Price]]/Table2[[#This Row],[Day Low]])-1</f>
        <v>1.0157236313554474E-2</v>
      </c>
      <c r="AD75" s="1">
        <f>(Table2[[#This Row],[Day High]]/Table2[[#This Row],[Close Price]])-1</f>
        <v>4.2663182412088885E-2</v>
      </c>
      <c r="AE75" s="1">
        <f>(Table2[[#This Row],[Close Price]]/Table2[[#This Row],[Current Week Low]])-1</f>
        <v>5.0925373134328433E-2</v>
      </c>
      <c r="AF75" s="1">
        <f>(Table2[[#This Row],[Current Week High]]/Table2[[#This Row],[Close Price]])-1</f>
        <v>4.2663182412088885E-2</v>
      </c>
      <c r="AG75" s="1">
        <f>(Table2[[#This Row],[Close Price]]/Table2[[#This Row],[Current Month Low]])-1</f>
        <v>8.6604938271604981E-2</v>
      </c>
      <c r="AH75" s="1">
        <f>(Table2[[#This Row],[Current Month High]]/Table2[[#This Row],[Close Price]])-1</f>
        <v>4.2663182412088885E-2</v>
      </c>
      <c r="AI75">
        <v>9.0155087201045205</v>
      </c>
      <c r="AJ75">
        <v>181.06338815264201</v>
      </c>
      <c r="AK75" t="str">
        <f>IF(AND(Table2[[#This Row],[20D EMA]]&gt;Table2[[#This Row],[50D EMA]],Table2[[#This Row],[50D EMA]]&gt;Table2[[#This Row],[200D EMA]]),"Uptrend","Downtrend/NoTrend")</f>
        <v>Uptrend</v>
      </c>
      <c r="AL75">
        <v>0.22</v>
      </c>
      <c r="AM75" t="s">
        <v>3154</v>
      </c>
      <c r="AN75">
        <v>4.26</v>
      </c>
      <c r="AO75" t="s">
        <v>3154</v>
      </c>
      <c r="AP75">
        <v>4.2502152643441003E-2</v>
      </c>
      <c r="AQ75">
        <f>(Table2[[#This Row],[Sharpe Ratio]]-AVERAGE(Table2[Sharpe Ratio]))/_xlfn.STDEV.P(Table2[Sharpe Ratio])</f>
        <v>-0.17308177841586683</v>
      </c>
      <c r="AR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5.4465107750321549</v>
      </c>
      <c r="AS75">
        <f>_xlfn.RANK.AVG(Table2[[#This Row],[1Y Return vs Nifty Z-Score]],Table2[1Y Return vs Nifty Z-Score])</f>
        <v>33</v>
      </c>
      <c r="AT75">
        <f>_xlfn.RANK.AVG(Table2[[#This Row],[6M Return vs Nifty Z-Score]],Table2[6M Return vs Nifty Z-Score])</f>
        <v>16</v>
      </c>
      <c r="AU75">
        <f>_xlfn.RANK.AVG(Table2[[#This Row],[Sharpe Ratio Z-Score]],Table2[Sharpe Ratio Z-Score])</f>
        <v>393</v>
      </c>
      <c r="AV75">
        <f>(Table2[[#This Row],[Rank 1Y]]+Table2[[#This Row],[Rank 6M]]+Table2[[#This Row],[Rank Sharpe]])/3</f>
        <v>147.33333333333334</v>
      </c>
    </row>
    <row r="76" spans="1:48" x14ac:dyDescent="0.3">
      <c r="A76" t="s">
        <v>1625</v>
      </c>
      <c r="B76" t="s">
        <v>1626</v>
      </c>
      <c r="C76" t="s">
        <v>3112</v>
      </c>
      <c r="D76" t="s">
        <v>51</v>
      </c>
      <c r="E76">
        <v>5556.1300979999996</v>
      </c>
      <c r="F76">
        <v>690.35</v>
      </c>
      <c r="G76">
        <v>147.45514567221301</v>
      </c>
      <c r="H76">
        <f>(Table2[[#This Row],[1Y Return vs Nifty]]-AVERAGE(Table2[1Y Return vs Nifty]))/_xlfn.STDEV.P(Table2[1Y Return vs Nifty])</f>
        <v>2.748595698401743</v>
      </c>
      <c r="I76">
        <v>21.737541308577701</v>
      </c>
      <c r="J76">
        <f>(Table2[[#This Row],[1M Return vs Nifty]]-AVERAGE(Table2[1M Return vs Nifty]))/_xlfn.STDEV.P(Table2[1M Return vs Nifty])</f>
        <v>2.714642064136108</v>
      </c>
      <c r="K76">
        <v>78.650803732276003</v>
      </c>
      <c r="L76">
        <f>(Table2[[#This Row],[6M Return vs Nifty]]-AVERAGE(Table2[6M Return vs Nifty]))/_xlfn.STDEV.P(Table2[6M Return vs Nifty])</f>
        <v>2.6328371838571401</v>
      </c>
      <c r="M76">
        <v>4.1536906698184897</v>
      </c>
      <c r="N76">
        <f>(Table2[[#This Row],[1W Return vs Nifty]]-AVERAGE(Table2[1W Return vs Nifty]))/_xlfn.STDEV.P(Table2[1W Return vs Nifty])</f>
        <v>1.4326542701046749</v>
      </c>
      <c r="O76">
        <v>626.14</v>
      </c>
      <c r="P76">
        <v>590.93027574910604</v>
      </c>
      <c r="Q76">
        <v>470.41004230104397</v>
      </c>
      <c r="R76">
        <v>71.490389298841393</v>
      </c>
      <c r="S76" s="1">
        <f>(Table2[[#This Row],[Close Price]]-Table2[[#This Row],[20D EMA]])/Table2[[#This Row],[20D EMA]]</f>
        <v>0.10254895071389791</v>
      </c>
      <c r="T76" s="1">
        <f>(Table2[[#This Row],[Close Price]]-Table2[[#This Row],[50D EMA]])/Table2[[#This Row],[50D EMA]]</f>
        <v>0.16824273240165658</v>
      </c>
      <c r="U76" s="1">
        <f>(Table2[[#This Row],[Close Price]]-Table2[[#This Row],[200D EMA]])/Table2[[#This Row],[200D EMA]]</f>
        <v>0.46754945243750368</v>
      </c>
      <c r="V76">
        <v>1.15630839360839</v>
      </c>
      <c r="W76">
        <v>645</v>
      </c>
      <c r="X76">
        <v>704</v>
      </c>
      <c r="Y76">
        <v>628.6</v>
      </c>
      <c r="Z76">
        <v>704</v>
      </c>
      <c r="AA76">
        <v>604.54999999999995</v>
      </c>
      <c r="AB76">
        <v>704</v>
      </c>
      <c r="AC76" s="1">
        <f>(Table2[[#This Row],[Close Price]]/Table2[[#This Row],[Day Low]])-1</f>
        <v>7.0310077519379899E-2</v>
      </c>
      <c r="AD76" s="1">
        <f>(Table2[[#This Row],[Day High]]/Table2[[#This Row],[Close Price]])-1</f>
        <v>1.9772579126529966E-2</v>
      </c>
      <c r="AE76" s="1">
        <f>(Table2[[#This Row],[Close Price]]/Table2[[#This Row],[Current Week Low]])-1</f>
        <v>9.8234171174037543E-2</v>
      </c>
      <c r="AF76" s="1">
        <f>(Table2[[#This Row],[Current Week High]]/Table2[[#This Row],[Close Price]])-1</f>
        <v>1.9772579126529966E-2</v>
      </c>
      <c r="AG76" s="1">
        <f>(Table2[[#This Row],[Close Price]]/Table2[[#This Row],[Current Month Low]])-1</f>
        <v>0.14192374493424875</v>
      </c>
      <c r="AH76" s="1">
        <f>(Table2[[#This Row],[Current Month High]]/Table2[[#This Row],[Close Price]])-1</f>
        <v>1.9772579126529966E-2</v>
      </c>
      <c r="AI76">
        <v>1.9772579126529899</v>
      </c>
      <c r="AJ76">
        <v>187.88573811509499</v>
      </c>
      <c r="AK76" t="str">
        <f>IF(AND(Table2[[#This Row],[20D EMA]]&gt;Table2[[#This Row],[50D EMA]],Table2[[#This Row],[50D EMA]]&gt;Table2[[#This Row],[200D EMA]]),"Uptrend","Downtrend/NoTrend")</f>
        <v>Uptrend</v>
      </c>
      <c r="AL76">
        <v>0.35</v>
      </c>
      <c r="AM76" t="s">
        <v>3154</v>
      </c>
      <c r="AN76">
        <v>10.72</v>
      </c>
      <c r="AO76" t="s">
        <v>3154</v>
      </c>
      <c r="AP76">
        <v>3.5411803196722998E-2</v>
      </c>
      <c r="AQ76">
        <f>(Table2[[#This Row],[Sharpe Ratio]]-AVERAGE(Table2[Sharpe Ratio]))/_xlfn.STDEV.P(Table2[Sharpe Ratio])</f>
        <v>-0.25592529803701541</v>
      </c>
      <c r="AR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9.2728039184626496</v>
      </c>
      <c r="AS76">
        <f>_xlfn.RANK.AVG(Table2[[#This Row],[1Y Return vs Nifty Z-Score]],Table2[1Y Return vs Nifty Z-Score])</f>
        <v>19</v>
      </c>
      <c r="AT76">
        <f>_xlfn.RANK.AVG(Table2[[#This Row],[6M Return vs Nifty Z-Score]],Table2[6M Return vs Nifty Z-Score])</f>
        <v>15</v>
      </c>
      <c r="AU76">
        <f>_xlfn.RANK.AVG(Table2[[#This Row],[Sharpe Ratio Z-Score]],Table2[Sharpe Ratio Z-Score])</f>
        <v>414</v>
      </c>
      <c r="AV76">
        <f>(Table2[[#This Row],[Rank 1Y]]+Table2[[#This Row],[Rank 6M]]+Table2[[#This Row],[Rank Sharpe]])/3</f>
        <v>149.33333333333334</v>
      </c>
    </row>
    <row r="77" spans="1:48" hidden="1" x14ac:dyDescent="0.3">
      <c r="A77" t="s">
        <v>1681</v>
      </c>
      <c r="B77" t="s">
        <v>1682</v>
      </c>
      <c r="C77" t="s">
        <v>3109</v>
      </c>
      <c r="D77" t="s">
        <v>947</v>
      </c>
      <c r="E77">
        <v>5145.4214566299997</v>
      </c>
      <c r="F77">
        <v>599.29999999999995</v>
      </c>
      <c r="G77">
        <v>67.6672954841614</v>
      </c>
      <c r="H77">
        <f>(Table2[[#This Row],[1Y Return vs Nifty]]-AVERAGE(Table2[1Y Return vs Nifty]))/_xlfn.STDEV.P(Table2[1Y Return vs Nifty])</f>
        <v>1.1008969303155631</v>
      </c>
      <c r="I77">
        <v>-11.2526174129365</v>
      </c>
      <c r="J77">
        <f>(Table2[[#This Row],[1M Return vs Nifty]]-AVERAGE(Table2[1M Return vs Nifty]))/_xlfn.STDEV.P(Table2[1M Return vs Nifty])</f>
        <v>-0.89828973849266414</v>
      </c>
      <c r="K77">
        <v>110.81520806669199</v>
      </c>
      <c r="L77">
        <f>(Table2[[#This Row],[6M Return vs Nifty]]-AVERAGE(Table2[6M Return vs Nifty]))/_xlfn.STDEV.P(Table2[6M Return vs Nifty])</f>
        <v>3.7444247560112514</v>
      </c>
      <c r="M77">
        <v>-7.7768822959577504</v>
      </c>
      <c r="N77">
        <f>(Table2[[#This Row],[1W Return vs Nifty]]-AVERAGE(Table2[1W Return vs Nifty]))/_xlfn.STDEV.P(Table2[1W Return vs Nifty])</f>
        <v>-1.020263322348492</v>
      </c>
      <c r="O77">
        <v>650.54</v>
      </c>
      <c r="P77">
        <v>643.54779205782404</v>
      </c>
      <c r="Q77">
        <v>484.76140985089501</v>
      </c>
      <c r="R77">
        <v>31.908024291319698</v>
      </c>
      <c r="S77" s="1">
        <f>(Table2[[#This Row],[Close Price]]-Table2[[#This Row],[20D EMA]])/Table2[[#This Row],[20D EMA]]</f>
        <v>-7.8765333415316524E-2</v>
      </c>
      <c r="T77" s="1">
        <f>(Table2[[#This Row],[Close Price]]-Table2[[#This Row],[50D EMA]])/Table2[[#This Row],[50D EMA]]</f>
        <v>-6.8756031181983035E-2</v>
      </c>
      <c r="U77" s="1">
        <f>(Table2[[#This Row],[Close Price]]-Table2[[#This Row],[200D EMA]])/Table2[[#This Row],[200D EMA]]</f>
        <v>0.2362782759137845</v>
      </c>
      <c r="V77">
        <v>0.16671214103644499</v>
      </c>
      <c r="W77">
        <v>589</v>
      </c>
      <c r="X77">
        <v>618</v>
      </c>
      <c r="Y77">
        <v>589</v>
      </c>
      <c r="Z77">
        <v>630</v>
      </c>
      <c r="AA77">
        <v>579.6</v>
      </c>
      <c r="AB77">
        <v>711</v>
      </c>
      <c r="AC77" s="1">
        <f>(Table2[[#This Row],[Close Price]]/Table2[[#This Row],[Day Low]])-1</f>
        <v>1.7487266553480429E-2</v>
      </c>
      <c r="AD77" s="1">
        <f>(Table2[[#This Row],[Day High]]/Table2[[#This Row],[Close Price]])-1</f>
        <v>3.1203070248623455E-2</v>
      </c>
      <c r="AE77" s="1">
        <f>(Table2[[#This Row],[Close Price]]/Table2[[#This Row],[Current Week Low]])-1</f>
        <v>1.7487266553480429E-2</v>
      </c>
      <c r="AF77" s="1">
        <f>(Table2[[#This Row],[Current Week High]]/Table2[[#This Row],[Close Price]])-1</f>
        <v>5.1226430835975334E-2</v>
      </c>
      <c r="AG77" s="1">
        <f>(Table2[[#This Row],[Close Price]]/Table2[[#This Row],[Current Month Low]])-1</f>
        <v>3.3988957902001182E-2</v>
      </c>
      <c r="AH77" s="1">
        <f>(Table2[[#This Row],[Current Month High]]/Table2[[#This Row],[Close Price]])-1</f>
        <v>0.18638411480060069</v>
      </c>
      <c r="AI77">
        <v>45.803437343567403</v>
      </c>
      <c r="AJ77">
        <v>177.71084337349299</v>
      </c>
      <c r="AK77" t="str">
        <f>IF(AND(Table2[[#This Row],[20D EMA]]&gt;Table2[[#This Row],[50D EMA]],Table2[[#This Row],[50D EMA]]&gt;Table2[[#This Row],[200D EMA]]),"Uptrend","Downtrend/NoTrend")</f>
        <v>Uptrend</v>
      </c>
      <c r="AL77">
        <v>0.05</v>
      </c>
      <c r="AM77" t="s">
        <v>3154</v>
      </c>
      <c r="AN77">
        <v>-10.87</v>
      </c>
      <c r="AO77" t="s">
        <v>3153</v>
      </c>
      <c r="AP77">
        <v>5.5226508954312997E-2</v>
      </c>
      <c r="AQ77">
        <f>(Table2[[#This Row],[Sharpe Ratio]]-AVERAGE(Table2[Sharpe Ratio]))/_xlfn.STDEV.P(Table2[Sharpe Ratio])</f>
        <v>-2.441062057975369E-2</v>
      </c>
      <c r="AR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2.9023580049059046</v>
      </c>
      <c r="AS77">
        <f>_xlfn.RANK.AVG(Table2[[#This Row],[1Y Return vs Nifty Z-Score]],Table2[1Y Return vs Nifty Z-Score])</f>
        <v>83</v>
      </c>
      <c r="AT77">
        <f>_xlfn.RANK.AVG(Table2[[#This Row],[6M Return vs Nifty Z-Score]],Table2[6M Return vs Nifty Z-Score])</f>
        <v>8</v>
      </c>
      <c r="AU77">
        <f>_xlfn.RANK.AVG(Table2[[#This Row],[Sharpe Ratio Z-Score]],Table2[Sharpe Ratio Z-Score])</f>
        <v>358</v>
      </c>
      <c r="AV77">
        <f>(Table2[[#This Row],[Rank 1Y]]+Table2[[#This Row],[Rank 6M]]+Table2[[#This Row],[Rank Sharpe]])/3</f>
        <v>149.66666666666666</v>
      </c>
    </row>
    <row r="78" spans="1:48" x14ac:dyDescent="0.3">
      <c r="A78" t="s">
        <v>589</v>
      </c>
      <c r="B78" t="s">
        <v>590</v>
      </c>
      <c r="C78" t="s">
        <v>3108</v>
      </c>
      <c r="D78" t="s">
        <v>374</v>
      </c>
      <c r="E78">
        <v>31482.715</v>
      </c>
      <c r="F78">
        <v>1506.35</v>
      </c>
      <c r="G78">
        <v>53.046104411030598</v>
      </c>
      <c r="H78">
        <f>(Table2[[#This Row],[1Y Return vs Nifty]]-AVERAGE(Table2[1Y Return vs Nifty]))/_xlfn.STDEV.P(Table2[1Y Return vs Nifty])</f>
        <v>0.79895473658093352</v>
      </c>
      <c r="I78">
        <v>5.1524490797322402E-2</v>
      </c>
      <c r="J78">
        <f>(Table2[[#This Row],[1M Return vs Nifty]]-AVERAGE(Table2[1M Return vs Nifty]))/_xlfn.STDEV.P(Table2[1M Return vs Nifty])</f>
        <v>0.33968835461648994</v>
      </c>
      <c r="K78">
        <v>35.920822841541899</v>
      </c>
      <c r="L78">
        <f>(Table2[[#This Row],[6M Return vs Nifty]]-AVERAGE(Table2[6M Return vs Nifty]))/_xlfn.STDEV.P(Table2[6M Return vs Nifty])</f>
        <v>1.1561079641059886</v>
      </c>
      <c r="M78">
        <v>-2.3647802715551101</v>
      </c>
      <c r="N78">
        <f>(Table2[[#This Row],[1W Return vs Nifty]]-AVERAGE(Table2[1W Return vs Nifty]))/_xlfn.STDEV.P(Table2[1W Return vs Nifty])</f>
        <v>9.2461129854285673E-2</v>
      </c>
      <c r="O78">
        <v>1513.19</v>
      </c>
      <c r="P78">
        <v>1474.26173910647</v>
      </c>
      <c r="Q78">
        <v>1225.6115940805701</v>
      </c>
      <c r="R78">
        <v>47.963832656354299</v>
      </c>
      <c r="S78" s="1">
        <f>(Table2[[#This Row],[Close Price]]-Table2[[#This Row],[20D EMA]])/Table2[[#This Row],[20D EMA]]</f>
        <v>-4.520251918133311E-3</v>
      </c>
      <c r="T78" s="1">
        <f>(Table2[[#This Row],[Close Price]]-Table2[[#This Row],[50D EMA]])/Table2[[#This Row],[50D EMA]]</f>
        <v>2.1765647199782946E-2</v>
      </c>
      <c r="U78" s="1">
        <f>(Table2[[#This Row],[Close Price]]-Table2[[#This Row],[200D EMA]])/Table2[[#This Row],[200D EMA]]</f>
        <v>0.22905984838535601</v>
      </c>
      <c r="V78">
        <v>0.95775772369515999</v>
      </c>
      <c r="W78">
        <v>1494</v>
      </c>
      <c r="X78">
        <v>1538.25</v>
      </c>
      <c r="Y78">
        <v>1451.45</v>
      </c>
      <c r="Z78">
        <v>1538.25</v>
      </c>
      <c r="AA78">
        <v>1427</v>
      </c>
      <c r="AB78">
        <v>1678.85</v>
      </c>
      <c r="AC78" s="1">
        <f>(Table2[[#This Row],[Close Price]]/Table2[[#This Row],[Day Low]])-1</f>
        <v>8.2663989290494566E-3</v>
      </c>
      <c r="AD78" s="1">
        <f>(Table2[[#This Row],[Day High]]/Table2[[#This Row],[Close Price]])-1</f>
        <v>2.1177017293457778E-2</v>
      </c>
      <c r="AE78" s="1">
        <f>(Table2[[#This Row],[Close Price]]/Table2[[#This Row],[Current Week Low]])-1</f>
        <v>3.7824244720796374E-2</v>
      </c>
      <c r="AF78" s="1">
        <f>(Table2[[#This Row],[Current Week High]]/Table2[[#This Row],[Close Price]])-1</f>
        <v>2.1177017293457778E-2</v>
      </c>
      <c r="AG78" s="1">
        <f>(Table2[[#This Row],[Close Price]]/Table2[[#This Row],[Current Month Low]])-1</f>
        <v>5.5606166783461752E-2</v>
      </c>
      <c r="AH78" s="1">
        <f>(Table2[[#This Row],[Current Month High]]/Table2[[#This Row],[Close Price]])-1</f>
        <v>0.11451521890662852</v>
      </c>
      <c r="AI78">
        <v>11.4515218906628</v>
      </c>
      <c r="AJ78">
        <v>85.739827373612798</v>
      </c>
      <c r="AK78" t="str">
        <f>IF(AND(Table2[[#This Row],[20D EMA]]&gt;Table2[[#This Row],[50D EMA]],Table2[[#This Row],[50D EMA]]&gt;Table2[[#This Row],[200D EMA]]),"Uptrend","Downtrend/NoTrend")</f>
        <v>Uptrend</v>
      </c>
      <c r="AL78">
        <v>0.06</v>
      </c>
      <c r="AM78" t="s">
        <v>3154</v>
      </c>
      <c r="AN78">
        <v>-2.5499999999999998</v>
      </c>
      <c r="AO78" t="s">
        <v>3153</v>
      </c>
      <c r="AP78">
        <v>8.8160322285076004E-2</v>
      </c>
      <c r="AQ78">
        <f>(Table2[[#This Row],[Sharpe Ratio]]-AVERAGE(Table2[Sharpe Ratio]))/_xlfn.STDEV.P(Table2[Sharpe Ratio])</f>
        <v>0.36038748159689088</v>
      </c>
      <c r="AR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2.7475996667545886</v>
      </c>
      <c r="AS78">
        <f>_xlfn.RANK.AVG(Table2[[#This Row],[1Y Return vs Nifty Z-Score]],Table2[1Y Return vs Nifty Z-Score])</f>
        <v>119</v>
      </c>
      <c r="AT78">
        <f>_xlfn.RANK.AVG(Table2[[#This Row],[6M Return vs Nifty Z-Score]],Table2[6M Return vs Nifty Z-Score])</f>
        <v>74</v>
      </c>
      <c r="AU78">
        <f>_xlfn.RANK.AVG(Table2[[#This Row],[Sharpe Ratio Z-Score]],Table2[Sharpe Ratio Z-Score])</f>
        <v>257</v>
      </c>
      <c r="AV78">
        <f>(Table2[[#This Row],[Rank 1Y]]+Table2[[#This Row],[Rank 6M]]+Table2[[#This Row],[Rank Sharpe]])/3</f>
        <v>150</v>
      </c>
    </row>
    <row r="79" spans="1:48" hidden="1" x14ac:dyDescent="0.3">
      <c r="A79" t="s">
        <v>130</v>
      </c>
      <c r="B79" t="s">
        <v>131</v>
      </c>
      <c r="C79" t="s">
        <v>3119</v>
      </c>
      <c r="D79" t="s">
        <v>132</v>
      </c>
      <c r="E79">
        <v>203942.8293291</v>
      </c>
      <c r="F79">
        <v>279</v>
      </c>
      <c r="G79">
        <v>74.353158405486198</v>
      </c>
      <c r="H79">
        <f>(Table2[[#This Row],[1Y Return vs Nifty]]-AVERAGE(Table2[1Y Return vs Nifty]))/_xlfn.STDEV.P(Table2[1Y Return vs Nifty])</f>
        <v>1.2389666749332675</v>
      </c>
      <c r="I79">
        <v>2.3206351680414401</v>
      </c>
      <c r="J79">
        <f>(Table2[[#This Row],[1M Return vs Nifty]]-AVERAGE(Table2[1M Return vs Nifty]))/_xlfn.STDEV.P(Table2[1M Return vs Nifty])</f>
        <v>0.58819101259713935</v>
      </c>
      <c r="K79">
        <v>-2.5269580673826701</v>
      </c>
      <c r="L79">
        <f>(Table2[[#This Row],[6M Return vs Nifty]]-AVERAGE(Table2[6M Return vs Nifty]))/_xlfn.STDEV.P(Table2[6M Return vs Nifty])</f>
        <v>-0.17263032033146988</v>
      </c>
      <c r="M79">
        <v>-5.6418562298391297</v>
      </c>
      <c r="N79">
        <f>(Table2[[#This Row],[1W Return vs Nifty]]-AVERAGE(Table2[1W Return vs Nifty]))/_xlfn.STDEV.P(Table2[1W Return vs Nifty])</f>
        <v>-0.58130343224503245</v>
      </c>
      <c r="O79">
        <v>285.52</v>
      </c>
      <c r="P79">
        <v>286.62370833306699</v>
      </c>
      <c r="Q79">
        <v>261.00557232283097</v>
      </c>
      <c r="R79">
        <v>37.952731433455199</v>
      </c>
      <c r="S79" s="1">
        <f>(Table2[[#This Row],[Close Price]]-Table2[[#This Row],[20D EMA]])/Table2[[#This Row],[20D EMA]]</f>
        <v>-2.2835528159148157E-2</v>
      </c>
      <c r="T79" s="1">
        <f>(Table2[[#This Row],[Close Price]]-Table2[[#This Row],[50D EMA]])/Table2[[#This Row],[50D EMA]]</f>
        <v>-2.6598317276001343E-2</v>
      </c>
      <c r="U79" s="1">
        <f>(Table2[[#This Row],[Close Price]]-Table2[[#This Row],[200D EMA]])/Table2[[#This Row],[200D EMA]]</f>
        <v>6.8942695426104511E-2</v>
      </c>
      <c r="V79">
        <v>0.97067895676940896</v>
      </c>
      <c r="W79">
        <v>277</v>
      </c>
      <c r="X79">
        <v>285.2</v>
      </c>
      <c r="Y79">
        <v>277</v>
      </c>
      <c r="Z79">
        <v>286.7</v>
      </c>
      <c r="AA79">
        <v>275.5</v>
      </c>
      <c r="AB79">
        <v>304.5</v>
      </c>
      <c r="AC79" s="1">
        <f>(Table2[[#This Row],[Close Price]]/Table2[[#This Row],[Day Low]])-1</f>
        <v>7.2202166064982976E-3</v>
      </c>
      <c r="AD79" s="1">
        <f>(Table2[[#This Row],[Day High]]/Table2[[#This Row],[Close Price]])-1</f>
        <v>2.2222222222222143E-2</v>
      </c>
      <c r="AE79" s="1">
        <f>(Table2[[#This Row],[Close Price]]/Table2[[#This Row],[Current Week Low]])-1</f>
        <v>7.2202166064982976E-3</v>
      </c>
      <c r="AF79" s="1">
        <f>(Table2[[#This Row],[Current Week High]]/Table2[[#This Row],[Close Price]])-1</f>
        <v>2.7598566308243644E-2</v>
      </c>
      <c r="AG79" s="1">
        <f>(Table2[[#This Row],[Close Price]]/Table2[[#This Row],[Current Month Low]])-1</f>
        <v>1.2704174228675091E-2</v>
      </c>
      <c r="AH79" s="1">
        <f>(Table2[[#This Row],[Current Month High]]/Table2[[#This Row],[Close Price]])-1</f>
        <v>9.139784946236551E-2</v>
      </c>
      <c r="AI79">
        <v>22.043010752688101</v>
      </c>
      <c r="AJ79">
        <v>103.13068802329801</v>
      </c>
      <c r="AK79" t="str">
        <f>IF(AND(Table2[[#This Row],[20D EMA]]&gt;Table2[[#This Row],[50D EMA]],Table2[[#This Row],[50D EMA]]&gt;Table2[[#This Row],[200D EMA]]),"Uptrend","Downtrend/NoTrend")</f>
        <v>Downtrend/NoTrend</v>
      </c>
      <c r="AL79">
        <v>0.05</v>
      </c>
      <c r="AM79" t="s">
        <v>3154</v>
      </c>
      <c r="AN79">
        <v>-2.0699999999999998</v>
      </c>
      <c r="AO79" t="s">
        <v>3153</v>
      </c>
      <c r="AP79">
        <v>0.20952305184245201</v>
      </c>
      <c r="AQ79">
        <f>(Table2[[#This Row],[Sharpe Ratio]]-AVERAGE(Table2[Sharpe Ratio]))/_xlfn.STDEV.P(Table2[Sharpe Ratio])</f>
        <v>1.7783875030227034</v>
      </c>
      <c r="AR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9">
        <f>_xlfn.RANK.AVG(Table2[[#This Row],[1Y Return vs Nifty Z-Score]],Table2[1Y Return vs Nifty Z-Score])</f>
        <v>72</v>
      </c>
      <c r="AT79">
        <f>_xlfn.RANK.AVG(Table2[[#This Row],[6M Return vs Nifty Z-Score]],Table2[6M Return vs Nifty Z-Score])</f>
        <v>363</v>
      </c>
      <c r="AU79">
        <f>_xlfn.RANK.AVG(Table2[[#This Row],[Sharpe Ratio Z-Score]],Table2[Sharpe Ratio Z-Score])</f>
        <v>22</v>
      </c>
      <c r="AV79">
        <f>(Table2[[#This Row],[Rank 1Y]]+Table2[[#This Row],[Rank 6M]]+Table2[[#This Row],[Rank Sharpe]])/3</f>
        <v>152.33333333333334</v>
      </c>
    </row>
    <row r="80" spans="1:48" hidden="1" x14ac:dyDescent="0.3">
      <c r="A80" t="s">
        <v>316</v>
      </c>
      <c r="B80" t="s">
        <v>317</v>
      </c>
      <c r="C80" t="s">
        <v>3106</v>
      </c>
      <c r="D80" t="s">
        <v>72</v>
      </c>
      <c r="E80">
        <v>78963.675214094998</v>
      </c>
      <c r="F80">
        <v>485.45</v>
      </c>
      <c r="G80">
        <v>106.754210346091</v>
      </c>
      <c r="H80">
        <f>(Table2[[#This Row],[1Y Return vs Nifty]]-AVERAGE(Table2[1Y Return vs Nifty]))/_xlfn.STDEV.P(Table2[1Y Return vs Nifty])</f>
        <v>1.9080807473315446</v>
      </c>
      <c r="I80">
        <v>-5.0484581236488397</v>
      </c>
      <c r="J80">
        <f>(Table2[[#This Row],[1M Return vs Nifty]]-AVERAGE(Table2[1M Return vs Nifty]))/_xlfn.STDEV.P(Table2[1M Return vs Nifty])</f>
        <v>-0.21883849383332099</v>
      </c>
      <c r="K80">
        <v>5.36884706633841</v>
      </c>
      <c r="L80">
        <f>(Table2[[#This Row],[6M Return vs Nifty]]-AVERAGE(Table2[6M Return vs Nifty]))/_xlfn.STDEV.P(Table2[6M Return vs Nifty])</f>
        <v>0.10024520901274064</v>
      </c>
      <c r="M80">
        <v>-4.5233624743533802</v>
      </c>
      <c r="N80">
        <f>(Table2[[#This Row],[1W Return vs Nifty]]-AVERAGE(Table2[1W Return vs Nifty]))/_xlfn.STDEV.P(Table2[1W Return vs Nifty])</f>
        <v>-0.35134188574176273</v>
      </c>
      <c r="O80">
        <v>500.16</v>
      </c>
      <c r="P80">
        <v>531.77433793666796</v>
      </c>
      <c r="Q80">
        <v>481.17748754327499</v>
      </c>
      <c r="R80">
        <v>43.920651231933597</v>
      </c>
      <c r="S80" s="1">
        <f>(Table2[[#This Row],[Close Price]]-Table2[[#This Row],[20D EMA]])/Table2[[#This Row],[20D EMA]]</f>
        <v>-2.9410588611644344E-2</v>
      </c>
      <c r="T80" s="1">
        <f>(Table2[[#This Row],[Close Price]]-Table2[[#This Row],[50D EMA]])/Table2[[#This Row],[50D EMA]]</f>
        <v>-8.7112774408051638E-2</v>
      </c>
      <c r="U80" s="1">
        <f>(Table2[[#This Row],[Close Price]]-Table2[[#This Row],[200D EMA]])/Table2[[#This Row],[200D EMA]]</f>
        <v>8.879285850505932E-3</v>
      </c>
      <c r="V80">
        <v>0.41272111562644898</v>
      </c>
      <c r="W80">
        <v>477</v>
      </c>
      <c r="X80">
        <v>491.45</v>
      </c>
      <c r="Y80">
        <v>464</v>
      </c>
      <c r="Z80">
        <v>491.45</v>
      </c>
      <c r="AA80">
        <v>459.05</v>
      </c>
      <c r="AB80">
        <v>535.85</v>
      </c>
      <c r="AC80" s="1">
        <f>(Table2[[#This Row],[Close Price]]/Table2[[#This Row],[Day Low]])-1</f>
        <v>1.7714884696016675E-2</v>
      </c>
      <c r="AD80" s="1">
        <f>(Table2[[#This Row],[Day High]]/Table2[[#This Row],[Close Price]])-1</f>
        <v>1.2359666289010196E-2</v>
      </c>
      <c r="AE80" s="1">
        <f>(Table2[[#This Row],[Close Price]]/Table2[[#This Row],[Current Week Low]])-1</f>
        <v>4.6228448275862144E-2</v>
      </c>
      <c r="AF80" s="1">
        <f>(Table2[[#This Row],[Current Week High]]/Table2[[#This Row],[Close Price]])-1</f>
        <v>1.2359666289010196E-2</v>
      </c>
      <c r="AG80" s="1">
        <f>(Table2[[#This Row],[Close Price]]/Table2[[#This Row],[Current Month Low]])-1</f>
        <v>5.7510075155211782E-2</v>
      </c>
      <c r="AH80" s="1">
        <f>(Table2[[#This Row],[Current Month High]]/Table2[[#This Row],[Close Price]])-1</f>
        <v>0.10382119682768565</v>
      </c>
      <c r="AI80">
        <v>58.183129055515501</v>
      </c>
      <c r="AJ80">
        <v>148.35436562073599</v>
      </c>
      <c r="AK80" t="str">
        <f>IF(AND(Table2[[#This Row],[20D EMA]]&gt;Table2[[#This Row],[50D EMA]],Table2[[#This Row],[50D EMA]]&gt;Table2[[#This Row],[200D EMA]]),"Uptrend","Downtrend/NoTrend")</f>
        <v>Downtrend/NoTrend</v>
      </c>
      <c r="AL80">
        <v>-0.22</v>
      </c>
      <c r="AM80" t="s">
        <v>3153</v>
      </c>
      <c r="AN80">
        <v>2.9</v>
      </c>
      <c r="AO80" t="s">
        <v>3154</v>
      </c>
      <c r="AP80">
        <v>0.13089277767420099</v>
      </c>
      <c r="AQ80">
        <f>(Table2[[#This Row],[Sharpe Ratio]]-AVERAGE(Table2[Sharpe Ratio]))/_xlfn.STDEV.P(Table2[Sharpe Ratio])</f>
        <v>0.85967274716690945</v>
      </c>
      <c r="AR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0">
        <f>_xlfn.RANK.AVG(Table2[[#This Row],[1Y Return vs Nifty Z-Score]],Table2[1Y Return vs Nifty Z-Score])</f>
        <v>40</v>
      </c>
      <c r="AT80">
        <f>_xlfn.RANK.AVG(Table2[[#This Row],[6M Return vs Nifty Z-Score]],Table2[6M Return vs Nifty Z-Score])</f>
        <v>278</v>
      </c>
      <c r="AU80">
        <f>_xlfn.RANK.AVG(Table2[[#This Row],[Sharpe Ratio Z-Score]],Table2[Sharpe Ratio Z-Score])</f>
        <v>140</v>
      </c>
      <c r="AV80">
        <f>(Table2[[#This Row],[Rank 1Y]]+Table2[[#This Row],[Rank 6M]]+Table2[[#This Row],[Rank Sharpe]])/3</f>
        <v>152.66666666666666</v>
      </c>
    </row>
    <row r="81" spans="1:48" hidden="1" x14ac:dyDescent="0.3">
      <c r="A81" t="s">
        <v>568</v>
      </c>
      <c r="B81" t="s">
        <v>569</v>
      </c>
      <c r="C81" t="s">
        <v>3112</v>
      </c>
      <c r="D81" t="s">
        <v>51</v>
      </c>
      <c r="E81">
        <v>33074.862740500001</v>
      </c>
      <c r="F81">
        <v>250.6</v>
      </c>
      <c r="G81">
        <v>91.554846223645001</v>
      </c>
      <c r="H81">
        <f>(Table2[[#This Row],[1Y Return vs Nifty]]-AVERAGE(Table2[1Y Return vs Nifty]))/_xlfn.STDEV.P(Table2[1Y Return vs Nifty])</f>
        <v>1.5941987028696181</v>
      </c>
      <c r="I81">
        <v>16.805328462186001</v>
      </c>
      <c r="J81">
        <f>(Table2[[#This Row],[1M Return vs Nifty]]-AVERAGE(Table2[1M Return vs Nifty]))/_xlfn.STDEV.P(Table2[1M Return vs Nifty])</f>
        <v>2.1744885959310039</v>
      </c>
      <c r="K81">
        <v>66.180127903974594</v>
      </c>
      <c r="L81">
        <f>(Table2[[#This Row],[6M Return vs Nifty]]-AVERAGE(Table2[6M Return vs Nifty]))/_xlfn.STDEV.P(Table2[6M Return vs Nifty])</f>
        <v>2.2018561489535999</v>
      </c>
      <c r="M81">
        <v>-4.34439688513317</v>
      </c>
      <c r="N81">
        <f>(Table2[[#This Row],[1W Return vs Nifty]]-AVERAGE(Table2[1W Return vs Nifty]))/_xlfn.STDEV.P(Table2[1W Return vs Nifty])</f>
        <v>-0.31454668374255695</v>
      </c>
      <c r="O81">
        <v>257.05</v>
      </c>
      <c r="P81">
        <v>238.754954183243</v>
      </c>
      <c r="Q81">
        <v>185.66620462309501</v>
      </c>
      <c r="R81">
        <v>40.689890818182803</v>
      </c>
      <c r="S81" s="1">
        <f>(Table2[[#This Row],[Close Price]]-Table2[[#This Row],[20D EMA]])/Table2[[#This Row],[20D EMA]]</f>
        <v>-2.5092394475782986E-2</v>
      </c>
      <c r="T81" s="1">
        <f>(Table2[[#This Row],[Close Price]]-Table2[[#This Row],[50D EMA]])/Table2[[#This Row],[50D EMA]]</f>
        <v>4.9611727879229649E-2</v>
      </c>
      <c r="U81" s="1">
        <f>(Table2[[#This Row],[Close Price]]-Table2[[#This Row],[200D EMA]])/Table2[[#This Row],[200D EMA]]</f>
        <v>0.34973405908049604</v>
      </c>
      <c r="V81">
        <v>1.3241018492974901</v>
      </c>
      <c r="W81">
        <v>248.55</v>
      </c>
      <c r="X81">
        <v>260</v>
      </c>
      <c r="Y81">
        <v>244.1</v>
      </c>
      <c r="Z81">
        <v>262.5</v>
      </c>
      <c r="AA81">
        <v>244.1</v>
      </c>
      <c r="AB81">
        <v>307.89999999999998</v>
      </c>
      <c r="AC81" s="1">
        <f>(Table2[[#This Row],[Close Price]]/Table2[[#This Row],[Day Low]])-1</f>
        <v>8.2478374572518831E-3</v>
      </c>
      <c r="AD81" s="1">
        <f>(Table2[[#This Row],[Day High]]/Table2[[#This Row],[Close Price]])-1</f>
        <v>3.7509976057462202E-2</v>
      </c>
      <c r="AE81" s="1">
        <f>(Table2[[#This Row],[Close Price]]/Table2[[#This Row],[Current Week Low]])-1</f>
        <v>2.6628430970913497E-2</v>
      </c>
      <c r="AF81" s="1">
        <f>(Table2[[#This Row],[Current Week High]]/Table2[[#This Row],[Close Price]])-1</f>
        <v>4.748603351955305E-2</v>
      </c>
      <c r="AG81" s="1">
        <f>(Table2[[#This Row],[Close Price]]/Table2[[#This Row],[Current Month Low]])-1</f>
        <v>2.6628430970913497E-2</v>
      </c>
      <c r="AH81" s="1">
        <f>(Table2[[#This Row],[Current Month High]]/Table2[[#This Row],[Close Price]])-1</f>
        <v>0.22865123703112533</v>
      </c>
      <c r="AI81">
        <v>22.865123703112499</v>
      </c>
      <c r="AJ81">
        <v>119.151727153476</v>
      </c>
      <c r="AK81" t="str">
        <f>IF(AND(Table2[[#This Row],[20D EMA]]&gt;Table2[[#This Row],[50D EMA]],Table2[[#This Row],[50D EMA]]&gt;Table2[[#This Row],[200D EMA]]),"Uptrend","Downtrend/NoTrend")</f>
        <v>Uptrend</v>
      </c>
      <c r="AL81">
        <v>0.41</v>
      </c>
      <c r="AM81" t="s">
        <v>3154</v>
      </c>
      <c r="AN81">
        <v>-6.66</v>
      </c>
      <c r="AO81" t="s">
        <v>3153</v>
      </c>
      <c r="AP81">
        <v>4.9027774302479003E-2</v>
      </c>
      <c r="AQ81">
        <f>(Table2[[#This Row],[Sharpe Ratio]]-AVERAGE(Table2[Sharpe Ratio]))/_xlfn.STDEV.P(Table2[Sharpe Ratio])</f>
        <v>-9.6836528444309594E-2</v>
      </c>
      <c r="AR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5.5591602355673553</v>
      </c>
      <c r="AS81">
        <f>_xlfn.RANK.AVG(Table2[[#This Row],[1Y Return vs Nifty Z-Score]],Table2[1Y Return vs Nifty Z-Score])</f>
        <v>49</v>
      </c>
      <c r="AT81">
        <f>_xlfn.RANK.AVG(Table2[[#This Row],[6M Return vs Nifty Z-Score]],Table2[6M Return vs Nifty Z-Score])</f>
        <v>23</v>
      </c>
      <c r="AU81">
        <f>_xlfn.RANK.AVG(Table2[[#This Row],[Sharpe Ratio Z-Score]],Table2[Sharpe Ratio Z-Score])</f>
        <v>386</v>
      </c>
      <c r="AV81">
        <f>(Table2[[#This Row],[Rank 1Y]]+Table2[[#This Row],[Rank 6M]]+Table2[[#This Row],[Rank Sharpe]])/3</f>
        <v>152.66666666666666</v>
      </c>
    </row>
    <row r="82" spans="1:48" x14ac:dyDescent="0.3">
      <c r="A82" t="s">
        <v>766</v>
      </c>
      <c r="B82" t="s">
        <v>767</v>
      </c>
      <c r="C82" t="s">
        <v>3117</v>
      </c>
      <c r="D82" t="s">
        <v>287</v>
      </c>
      <c r="E82">
        <v>20836.434289870002</v>
      </c>
      <c r="F82">
        <v>6168.95</v>
      </c>
      <c r="G82">
        <v>64.472163491584993</v>
      </c>
      <c r="H82">
        <f>(Table2[[#This Row],[1Y Return vs Nifty]]-AVERAGE(Table2[1Y Return vs Nifty]))/_xlfn.STDEV.P(Table2[1Y Return vs Nifty])</f>
        <v>1.0349142645884788</v>
      </c>
      <c r="I82">
        <v>20.119512609412201</v>
      </c>
      <c r="J82">
        <f>(Table2[[#This Row],[1M Return vs Nifty]]-AVERAGE(Table2[1M Return vs Nifty]))/_xlfn.STDEV.P(Table2[1M Return vs Nifty])</f>
        <v>2.5374429365378282</v>
      </c>
      <c r="K82">
        <v>57.695166880018803</v>
      </c>
      <c r="L82">
        <f>(Table2[[#This Row],[6M Return vs Nifty]]-AVERAGE(Table2[6M Return vs Nifty]))/_xlfn.STDEV.P(Table2[6M Return vs Nifty])</f>
        <v>1.9086196529072779</v>
      </c>
      <c r="M82">
        <v>3.6445635768406901</v>
      </c>
      <c r="N82">
        <f>(Table2[[#This Row],[1W Return vs Nifty]]-AVERAGE(Table2[1W Return vs Nifty]))/_xlfn.STDEV.P(Table2[1W Return vs Nifty])</f>
        <v>1.3279780901138065</v>
      </c>
      <c r="O82">
        <v>6007.38</v>
      </c>
      <c r="P82">
        <v>5537.1385134962802</v>
      </c>
      <c r="Q82">
        <v>4476.1259441338298</v>
      </c>
      <c r="R82">
        <v>56.180137999028403</v>
      </c>
      <c r="S82" s="1">
        <f>(Table2[[#This Row],[Close Price]]-Table2[[#This Row],[20D EMA]])/Table2[[#This Row],[20D EMA]]</f>
        <v>2.6895252173160297E-2</v>
      </c>
      <c r="T82" s="1">
        <f>(Table2[[#This Row],[Close Price]]-Table2[[#This Row],[50D EMA]])/Table2[[#This Row],[50D EMA]]</f>
        <v>0.11410433113849971</v>
      </c>
      <c r="U82" s="1">
        <f>(Table2[[#This Row],[Close Price]]-Table2[[#This Row],[200D EMA]])/Table2[[#This Row],[200D EMA]]</f>
        <v>0.37818954984604364</v>
      </c>
      <c r="V82">
        <v>0.580492201155273</v>
      </c>
      <c r="W82">
        <v>6131</v>
      </c>
      <c r="X82">
        <v>6425</v>
      </c>
      <c r="Y82">
        <v>6090.05</v>
      </c>
      <c r="Z82">
        <v>6425</v>
      </c>
      <c r="AA82">
        <v>5870</v>
      </c>
      <c r="AB82">
        <v>6425</v>
      </c>
      <c r="AC82" s="1">
        <f>(Table2[[#This Row],[Close Price]]/Table2[[#This Row],[Day Low]])-1</f>
        <v>6.1898548360788119E-3</v>
      </c>
      <c r="AD82" s="1">
        <f>(Table2[[#This Row],[Day High]]/Table2[[#This Row],[Close Price]])-1</f>
        <v>4.1506253090072054E-2</v>
      </c>
      <c r="AE82" s="1">
        <f>(Table2[[#This Row],[Close Price]]/Table2[[#This Row],[Current Week Low]])-1</f>
        <v>1.2955558657153921E-2</v>
      </c>
      <c r="AF82" s="1">
        <f>(Table2[[#This Row],[Current Week High]]/Table2[[#This Row],[Close Price]])-1</f>
        <v>4.1506253090072054E-2</v>
      </c>
      <c r="AG82" s="1">
        <f>(Table2[[#This Row],[Close Price]]/Table2[[#This Row],[Current Month Low]])-1</f>
        <v>5.0928449744463311E-2</v>
      </c>
      <c r="AH82" s="1">
        <f>(Table2[[#This Row],[Current Month High]]/Table2[[#This Row],[Close Price]])-1</f>
        <v>4.1506253090072054E-2</v>
      </c>
      <c r="AI82">
        <v>16.048922426020599</v>
      </c>
      <c r="AJ82">
        <v>106.147034252297</v>
      </c>
      <c r="AK82" t="str">
        <f>IF(AND(Table2[[#This Row],[20D EMA]]&gt;Table2[[#This Row],[50D EMA]],Table2[[#This Row],[50D EMA]]&gt;Table2[[#This Row],[200D EMA]]),"Uptrend","Downtrend/NoTrend")</f>
        <v>Uptrend</v>
      </c>
      <c r="AL82">
        <v>0.49</v>
      </c>
      <c r="AM82" t="s">
        <v>3154</v>
      </c>
      <c r="AN82">
        <v>2.13</v>
      </c>
      <c r="AO82" t="s">
        <v>3154</v>
      </c>
      <c r="AP82">
        <v>6.3467550556385005E-2</v>
      </c>
      <c r="AQ82">
        <f>(Table2[[#This Row],[Sharpe Ratio]]-AVERAGE(Table2[Sharpe Ratio]))/_xlfn.STDEV.P(Table2[Sharpe Ratio])</f>
        <v>7.1877566171883997E-2</v>
      </c>
      <c r="AR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6.8808325103192747</v>
      </c>
      <c r="AS82">
        <f>_xlfn.RANK.AVG(Table2[[#This Row],[1Y Return vs Nifty Z-Score]],Table2[1Y Return vs Nifty Z-Score])</f>
        <v>90</v>
      </c>
      <c r="AT82">
        <f>_xlfn.RANK.AVG(Table2[[#This Row],[6M Return vs Nifty Z-Score]],Table2[6M Return vs Nifty Z-Score])</f>
        <v>35</v>
      </c>
      <c r="AU82">
        <f>_xlfn.RANK.AVG(Table2[[#This Row],[Sharpe Ratio Z-Score]],Table2[Sharpe Ratio Z-Score])</f>
        <v>334</v>
      </c>
      <c r="AV82">
        <f>(Table2[[#This Row],[Rank 1Y]]+Table2[[#This Row],[Rank 6M]]+Table2[[#This Row],[Rank Sharpe]])/3</f>
        <v>153</v>
      </c>
    </row>
    <row r="83" spans="1:48" hidden="1" x14ac:dyDescent="0.3">
      <c r="A83" t="s">
        <v>1065</v>
      </c>
      <c r="B83" t="s">
        <v>1066</v>
      </c>
      <c r="C83" t="s">
        <v>3119</v>
      </c>
      <c r="D83" t="s">
        <v>270</v>
      </c>
      <c r="E83">
        <v>12052.239020880001</v>
      </c>
      <c r="F83">
        <v>1811.4</v>
      </c>
      <c r="G83">
        <v>52.133925043775903</v>
      </c>
      <c r="H83">
        <f>(Table2[[#This Row],[1Y Return vs Nifty]]-AVERAGE(Table2[1Y Return vs Nifty]))/_xlfn.STDEV.P(Table2[1Y Return vs Nifty])</f>
        <v>0.7801173219099431</v>
      </c>
      <c r="I83">
        <v>-1.1269781622091199</v>
      </c>
      <c r="J83">
        <f>(Table2[[#This Row],[1M Return vs Nifty]]-AVERAGE(Table2[1M Return vs Nifty]))/_xlfn.STDEV.P(Table2[1M Return vs Nifty])</f>
        <v>0.21062411608184348</v>
      </c>
      <c r="K83">
        <v>13.5530640014155</v>
      </c>
      <c r="L83">
        <f>(Table2[[#This Row],[6M Return vs Nifty]]-AVERAGE(Table2[6M Return vs Nifty]))/_xlfn.STDEV.P(Table2[6M Return vs Nifty])</f>
        <v>0.38308812250983865</v>
      </c>
      <c r="M83">
        <v>-19.836953104914201</v>
      </c>
      <c r="N83">
        <f>(Table2[[#This Row],[1W Return vs Nifty]]-AVERAGE(Table2[1W Return vs Nifty]))/_xlfn.STDEV.P(Table2[1W Return vs Nifty])</f>
        <v>-3.4998055822533125</v>
      </c>
      <c r="O83">
        <v>1956.44</v>
      </c>
      <c r="P83">
        <v>1900.2892437334699</v>
      </c>
      <c r="Q83">
        <v>1626.34021198595</v>
      </c>
      <c r="R83">
        <v>35.550882956351899</v>
      </c>
      <c r="S83" s="1">
        <f>(Table2[[#This Row],[Close Price]]-Table2[[#This Row],[20D EMA]])/Table2[[#This Row],[20D EMA]]</f>
        <v>-7.4134652736603204E-2</v>
      </c>
      <c r="T83" s="1">
        <f>(Table2[[#This Row],[Close Price]]-Table2[[#This Row],[50D EMA]])/Table2[[#This Row],[50D EMA]]</f>
        <v>-4.6776691509777979E-2</v>
      </c>
      <c r="U83" s="1">
        <f>(Table2[[#This Row],[Close Price]]-Table2[[#This Row],[200D EMA]])/Table2[[#This Row],[200D EMA]]</f>
        <v>0.1137890993841139</v>
      </c>
      <c r="V83">
        <v>2.5661726334248001</v>
      </c>
      <c r="W83">
        <v>1675.6</v>
      </c>
      <c r="X83">
        <v>1829.8</v>
      </c>
      <c r="Y83">
        <v>1675.6</v>
      </c>
      <c r="Z83">
        <v>1874</v>
      </c>
      <c r="AA83">
        <v>1675.6</v>
      </c>
      <c r="AB83">
        <v>2328.9</v>
      </c>
      <c r="AC83" s="1">
        <f>(Table2[[#This Row],[Close Price]]/Table2[[#This Row],[Day Low]])-1</f>
        <v>8.1045595607543763E-2</v>
      </c>
      <c r="AD83" s="1">
        <f>(Table2[[#This Row],[Day High]]/Table2[[#This Row],[Close Price]])-1</f>
        <v>1.0157888925692804E-2</v>
      </c>
      <c r="AE83" s="1">
        <f>(Table2[[#This Row],[Close Price]]/Table2[[#This Row],[Current Week Low]])-1</f>
        <v>8.1045595607543763E-2</v>
      </c>
      <c r="AF83" s="1">
        <f>(Table2[[#This Row],[Current Week High]]/Table2[[#This Row],[Close Price]])-1</f>
        <v>3.4558904714585337E-2</v>
      </c>
      <c r="AG83" s="1">
        <f>(Table2[[#This Row],[Close Price]]/Table2[[#This Row],[Current Month Low]])-1</f>
        <v>8.1045595607543763E-2</v>
      </c>
      <c r="AH83" s="1">
        <f>(Table2[[#This Row],[Current Month High]]/Table2[[#This Row],[Close Price]])-1</f>
        <v>0.28569062603511086</v>
      </c>
      <c r="AI83">
        <v>28.569062603511</v>
      </c>
      <c r="AJ83">
        <v>87.914310908242101</v>
      </c>
      <c r="AK83" t="str">
        <f>IF(AND(Table2[[#This Row],[20D EMA]]&gt;Table2[[#This Row],[50D EMA]],Table2[[#This Row],[50D EMA]]&gt;Table2[[#This Row],[200D EMA]]),"Uptrend","Downtrend/NoTrend")</f>
        <v>Uptrend</v>
      </c>
      <c r="AL83">
        <v>0.19</v>
      </c>
      <c r="AM83" t="s">
        <v>3154</v>
      </c>
      <c r="AN83">
        <v>-5.63</v>
      </c>
      <c r="AO83" t="s">
        <v>3153</v>
      </c>
      <c r="AP83">
        <v>0.12806066998226201</v>
      </c>
      <c r="AQ83">
        <f>(Table2[[#This Row],[Sharpe Ratio]]-AVERAGE(Table2[Sharpe Ratio]))/_xlfn.STDEV.P(Table2[Sharpe Ratio])</f>
        <v>0.82658245014989074</v>
      </c>
      <c r="AR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-1.2993935716017968</v>
      </c>
      <c r="AS83">
        <f>_xlfn.RANK.AVG(Table2[[#This Row],[1Y Return vs Nifty Z-Score]],Table2[1Y Return vs Nifty Z-Score])</f>
        <v>121</v>
      </c>
      <c r="AT83">
        <f>_xlfn.RANK.AVG(Table2[[#This Row],[6M Return vs Nifty Z-Score]],Table2[6M Return vs Nifty Z-Score])</f>
        <v>199</v>
      </c>
      <c r="AU83">
        <f>_xlfn.RANK.AVG(Table2[[#This Row],[Sharpe Ratio Z-Score]],Table2[Sharpe Ratio Z-Score])</f>
        <v>142</v>
      </c>
      <c r="AV83">
        <f>(Table2[[#This Row],[Rank 1Y]]+Table2[[#This Row],[Rank 6M]]+Table2[[#This Row],[Rank Sharpe]])/3</f>
        <v>154</v>
      </c>
    </row>
    <row r="84" spans="1:48" hidden="1" x14ac:dyDescent="0.3">
      <c r="A84" t="s">
        <v>1175</v>
      </c>
      <c r="B84" t="s">
        <v>1176</v>
      </c>
      <c r="C84" t="s">
        <v>3108</v>
      </c>
      <c r="D84" t="s">
        <v>402</v>
      </c>
      <c r="E84">
        <v>9896.2837370550005</v>
      </c>
      <c r="F84">
        <v>107.65</v>
      </c>
      <c r="G84">
        <v>54.416426051851602</v>
      </c>
      <c r="H84">
        <f>(Table2[[#This Row],[1Y Return vs Nifty]]-AVERAGE(Table2[1Y Return vs Nifty]))/_xlfn.STDEV.P(Table2[1Y Return vs Nifty])</f>
        <v>0.82725324661900357</v>
      </c>
      <c r="I84">
        <v>-6.4975699133674603</v>
      </c>
      <c r="J84">
        <f>(Table2[[#This Row],[1M Return vs Nifty]]-AVERAGE(Table2[1M Return vs Nifty]))/_xlfn.STDEV.P(Table2[1M Return vs Nifty])</f>
        <v>-0.37753861149066331</v>
      </c>
      <c r="K84">
        <v>23.402632564201699</v>
      </c>
      <c r="L84">
        <f>(Table2[[#This Row],[6M Return vs Nifty]]-AVERAGE(Table2[6M Return vs Nifty]))/_xlfn.STDEV.P(Table2[6M Return vs Nifty])</f>
        <v>0.72348485088195025</v>
      </c>
      <c r="M84">
        <v>-0.613168615389028</v>
      </c>
      <c r="N84">
        <f>(Table2[[#This Row],[1W Return vs Nifty]]-AVERAGE(Table2[1W Return vs Nifty]))/_xlfn.STDEV.P(Table2[1W Return vs Nifty])</f>
        <v>0.45259128109520408</v>
      </c>
      <c r="O84">
        <v>110.16</v>
      </c>
      <c r="P84">
        <v>111.17058423497301</v>
      </c>
      <c r="Q84">
        <v>91.204932216054203</v>
      </c>
      <c r="R84">
        <v>47.279498024429699</v>
      </c>
      <c r="S84" s="1">
        <f>(Table2[[#This Row],[Close Price]]-Table2[[#This Row],[20D EMA]])/Table2[[#This Row],[20D EMA]]</f>
        <v>-2.2785039941902605E-2</v>
      </c>
      <c r="T84" s="1">
        <f>(Table2[[#This Row],[Close Price]]-Table2[[#This Row],[50D EMA]])/Table2[[#This Row],[50D EMA]]</f>
        <v>-3.1668307396242545E-2</v>
      </c>
      <c r="U84" s="1">
        <f>(Table2[[#This Row],[Close Price]]-Table2[[#This Row],[200D EMA]])/Table2[[#This Row],[200D EMA]]</f>
        <v>0.18030897435447121</v>
      </c>
      <c r="V84">
        <v>0.43114460225304702</v>
      </c>
      <c r="W84">
        <v>105.85</v>
      </c>
      <c r="X84">
        <v>110.05</v>
      </c>
      <c r="Y84">
        <v>100.99</v>
      </c>
      <c r="Z84">
        <v>111.2</v>
      </c>
      <c r="AA84">
        <v>100.32</v>
      </c>
      <c r="AB84">
        <v>115.3</v>
      </c>
      <c r="AC84" s="1">
        <f>(Table2[[#This Row],[Close Price]]/Table2[[#This Row],[Day Low]])-1</f>
        <v>1.7005196032121139E-2</v>
      </c>
      <c r="AD84" s="1">
        <f>(Table2[[#This Row],[Day High]]/Table2[[#This Row],[Close Price]])-1</f>
        <v>2.2294472828611189E-2</v>
      </c>
      <c r="AE84" s="1">
        <f>(Table2[[#This Row],[Close Price]]/Table2[[#This Row],[Current Week Low]])-1</f>
        <v>6.5947123477572145E-2</v>
      </c>
      <c r="AF84" s="1">
        <f>(Table2[[#This Row],[Current Week High]]/Table2[[#This Row],[Close Price]])-1</f>
        <v>3.2977241058987472E-2</v>
      </c>
      <c r="AG84" s="1">
        <f>(Table2[[#This Row],[Close Price]]/Table2[[#This Row],[Current Month Low]])-1</f>
        <v>7.3066188197767223E-2</v>
      </c>
      <c r="AH84" s="1">
        <f>(Table2[[#This Row],[Current Month High]]/Table2[[#This Row],[Close Price]])-1</f>
        <v>7.1063632141198152E-2</v>
      </c>
      <c r="AI84">
        <v>35.188109614491303</v>
      </c>
      <c r="AJ84">
        <v>81.198451439151597</v>
      </c>
      <c r="AK84" t="str">
        <f>IF(AND(Table2[[#This Row],[20D EMA]]&gt;Table2[[#This Row],[50D EMA]],Table2[[#This Row],[50D EMA]]&gt;Table2[[#This Row],[200D EMA]]),"Uptrend","Downtrend/NoTrend")</f>
        <v>Downtrend/NoTrend</v>
      </c>
      <c r="AL84">
        <v>-0.01</v>
      </c>
      <c r="AM84" t="s">
        <v>3153</v>
      </c>
      <c r="AN84">
        <v>-1.72</v>
      </c>
      <c r="AO84" t="s">
        <v>3153</v>
      </c>
      <c r="AP84">
        <v>0.104978852816836</v>
      </c>
      <c r="AQ84">
        <f>(Table2[[#This Row],[Sharpe Ratio]]-AVERAGE(Table2[Sharpe Ratio]))/_xlfn.STDEV.P(Table2[Sharpe Ratio])</f>
        <v>0.5568948998245894</v>
      </c>
      <c r="AR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4">
        <f>_xlfn.RANK.AVG(Table2[[#This Row],[1Y Return vs Nifty Z-Score]],Table2[1Y Return vs Nifty Z-Score])</f>
        <v>113</v>
      </c>
      <c r="AT84">
        <f>_xlfn.RANK.AVG(Table2[[#This Row],[6M Return vs Nifty Z-Score]],Table2[6M Return vs Nifty Z-Score])</f>
        <v>141</v>
      </c>
      <c r="AU84">
        <f>_xlfn.RANK.AVG(Table2[[#This Row],[Sharpe Ratio Z-Score]],Table2[Sharpe Ratio Z-Score])</f>
        <v>208</v>
      </c>
      <c r="AV84">
        <f>(Table2[[#This Row],[Rank 1Y]]+Table2[[#This Row],[Rank 6M]]+Table2[[#This Row],[Rank Sharpe]])/3</f>
        <v>154</v>
      </c>
    </row>
    <row r="85" spans="1:48" hidden="1" x14ac:dyDescent="0.3">
      <c r="A85" t="s">
        <v>756</v>
      </c>
      <c r="B85" t="s">
        <v>757</v>
      </c>
      <c r="C85" t="s">
        <v>3119</v>
      </c>
      <c r="D85" t="s">
        <v>178</v>
      </c>
      <c r="E85">
        <v>21985.956687645001</v>
      </c>
      <c r="F85">
        <v>691.65</v>
      </c>
      <c r="G85">
        <v>44.1865351868557</v>
      </c>
      <c r="H85">
        <f>(Table2[[#This Row],[1Y Return vs Nifty]]-AVERAGE(Table2[1Y Return vs Nifty]))/_xlfn.STDEV.P(Table2[1Y Return vs Nifty])</f>
        <v>0.6159957865397746</v>
      </c>
      <c r="I85">
        <v>-11.0141654879423</v>
      </c>
      <c r="J85">
        <f>(Table2[[#This Row],[1M Return vs Nifty]]-AVERAGE(Table2[1M Return vs Nifty]))/_xlfn.STDEV.P(Table2[1M Return vs Nifty])</f>
        <v>-0.87217557061363027</v>
      </c>
      <c r="K85">
        <v>12.3298542981998</v>
      </c>
      <c r="L85">
        <f>(Table2[[#This Row],[6M Return vs Nifty]]-AVERAGE(Table2[6M Return vs Nifty]))/_xlfn.STDEV.P(Table2[6M Return vs Nifty])</f>
        <v>0.34081453677525048</v>
      </c>
      <c r="M85">
        <v>-2.0041273833969799</v>
      </c>
      <c r="N85">
        <f>(Table2[[#This Row],[1W Return vs Nifty]]-AVERAGE(Table2[1W Return vs Nifty]))/_xlfn.STDEV.P(Table2[1W Return vs Nifty])</f>
        <v>0.16661111549787655</v>
      </c>
      <c r="O85">
        <v>677.14</v>
      </c>
      <c r="P85">
        <v>696.07724513103699</v>
      </c>
      <c r="Q85">
        <v>618.63386048665404</v>
      </c>
      <c r="R85">
        <v>59.394521737485803</v>
      </c>
      <c r="S85" s="1">
        <f>(Table2[[#This Row],[Close Price]]-Table2[[#This Row],[20D EMA]])/Table2[[#This Row],[20D EMA]]</f>
        <v>2.1428360457217105E-2</v>
      </c>
      <c r="T85" s="1">
        <f>(Table2[[#This Row],[Close Price]]-Table2[[#This Row],[50D EMA]])/Table2[[#This Row],[50D EMA]]</f>
        <v>-6.3602784920854293E-3</v>
      </c>
      <c r="U85" s="1">
        <f>(Table2[[#This Row],[Close Price]]-Table2[[#This Row],[200D EMA]])/Table2[[#This Row],[200D EMA]]</f>
        <v>0.11802803593050518</v>
      </c>
      <c r="V85">
        <v>2.3739026767797</v>
      </c>
      <c r="W85">
        <v>642.4</v>
      </c>
      <c r="X85">
        <v>697.05</v>
      </c>
      <c r="Y85">
        <v>642.4</v>
      </c>
      <c r="Z85">
        <v>697.05</v>
      </c>
      <c r="AA85">
        <v>613.04999999999995</v>
      </c>
      <c r="AB85">
        <v>709.9</v>
      </c>
      <c r="AC85" s="1">
        <f>(Table2[[#This Row],[Close Price]]/Table2[[#This Row],[Day Low]])-1</f>
        <v>7.666562889165629E-2</v>
      </c>
      <c r="AD85" s="1">
        <f>(Table2[[#This Row],[Day High]]/Table2[[#This Row],[Close Price]])-1</f>
        <v>7.8074170461939207E-3</v>
      </c>
      <c r="AE85" s="1">
        <f>(Table2[[#This Row],[Close Price]]/Table2[[#This Row],[Current Week Low]])-1</f>
        <v>7.666562889165629E-2</v>
      </c>
      <c r="AF85" s="1">
        <f>(Table2[[#This Row],[Current Week High]]/Table2[[#This Row],[Close Price]])-1</f>
        <v>7.8074170461939207E-3</v>
      </c>
      <c r="AG85" s="1">
        <f>(Table2[[#This Row],[Close Price]]/Table2[[#This Row],[Current Month Low]])-1</f>
        <v>0.12821140200636161</v>
      </c>
      <c r="AH85" s="1">
        <f>(Table2[[#This Row],[Current Month High]]/Table2[[#This Row],[Close Price]])-1</f>
        <v>2.6386177980192382E-2</v>
      </c>
      <c r="AI85">
        <v>22.019807706209701</v>
      </c>
      <c r="AJ85">
        <v>97.416868845440206</v>
      </c>
      <c r="AK85" t="str">
        <f>IF(AND(Table2[[#This Row],[20D EMA]]&gt;Table2[[#This Row],[50D EMA]],Table2[[#This Row],[50D EMA]]&gt;Table2[[#This Row],[200D EMA]]),"Uptrend","Downtrend/NoTrend")</f>
        <v>Downtrend/NoTrend</v>
      </c>
      <c r="AL85">
        <v>0.08</v>
      </c>
      <c r="AM85" t="s">
        <v>3154</v>
      </c>
      <c r="AN85">
        <v>-0.04</v>
      </c>
      <c r="AO85" t="s">
        <v>3153</v>
      </c>
      <c r="AP85">
        <v>0.145806722619609</v>
      </c>
      <c r="AQ85">
        <f>(Table2[[#This Row],[Sharpe Ratio]]-AVERAGE(Table2[Sharpe Ratio]))/_xlfn.STDEV.P(Table2[Sharpe Ratio])</f>
        <v>1.0339270205279409</v>
      </c>
      <c r="AR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5">
        <f>_xlfn.RANK.AVG(Table2[[#This Row],[1Y Return vs Nifty Z-Score]],Table2[1Y Return vs Nifty Z-Score])</f>
        <v>144</v>
      </c>
      <c r="AT85">
        <f>_xlfn.RANK.AVG(Table2[[#This Row],[6M Return vs Nifty Z-Score]],Table2[6M Return vs Nifty Z-Score])</f>
        <v>210</v>
      </c>
      <c r="AU85">
        <f>_xlfn.RANK.AVG(Table2[[#This Row],[Sharpe Ratio Z-Score]],Table2[Sharpe Ratio Z-Score])</f>
        <v>110</v>
      </c>
      <c r="AV85">
        <f>(Table2[[#This Row],[Rank 1Y]]+Table2[[#This Row],[Rank 6M]]+Table2[[#This Row],[Rank Sharpe]])/3</f>
        <v>154.66666666666666</v>
      </c>
    </row>
    <row r="86" spans="1:48" hidden="1" x14ac:dyDescent="0.3">
      <c r="A86" t="s">
        <v>929</v>
      </c>
      <c r="B86" t="s">
        <v>930</v>
      </c>
      <c r="C86" t="s">
        <v>3107</v>
      </c>
      <c r="D86" t="s">
        <v>255</v>
      </c>
      <c r="E86">
        <v>15523.720445415</v>
      </c>
      <c r="F86">
        <v>1109.8499999999999</v>
      </c>
      <c r="G86">
        <v>40.194520596935298</v>
      </c>
      <c r="H86">
        <f>(Table2[[#This Row],[1Y Return vs Nifty]]-AVERAGE(Table2[1Y Return vs Nifty]))/_xlfn.STDEV.P(Table2[1Y Return vs Nifty])</f>
        <v>0.53355669955483764</v>
      </c>
      <c r="I86">
        <v>-12.135459696855699</v>
      </c>
      <c r="J86">
        <f>(Table2[[#This Row],[1M Return vs Nifty]]-AVERAGE(Table2[1M Return vs Nifty]))/_xlfn.STDEV.P(Table2[1M Return vs Nifty])</f>
        <v>-0.99497460112707747</v>
      </c>
      <c r="K86">
        <v>12.7335151153467</v>
      </c>
      <c r="L86">
        <f>(Table2[[#This Row],[6M Return vs Nifty]]-AVERAGE(Table2[6M Return vs Nifty]))/_xlfn.STDEV.P(Table2[6M Return vs Nifty])</f>
        <v>0.35476487588431188</v>
      </c>
      <c r="M86">
        <v>-16.667223384865899</v>
      </c>
      <c r="N86">
        <f>(Table2[[#This Row],[1W Return vs Nifty]]-AVERAGE(Table2[1W Return vs Nifty]))/_xlfn.STDEV.P(Table2[1W Return vs Nifty])</f>
        <v>-2.8481113328713623</v>
      </c>
      <c r="O86">
        <v>1227.1099999999999</v>
      </c>
      <c r="P86">
        <v>1217.72865142108</v>
      </c>
      <c r="Q86">
        <v>1013.5588261317801</v>
      </c>
      <c r="R86">
        <v>34.874061555338798</v>
      </c>
      <c r="S86" s="1">
        <f>(Table2[[#This Row],[Close Price]]-Table2[[#This Row],[20D EMA]])/Table2[[#This Row],[20D EMA]]</f>
        <v>-9.5557855448981752E-2</v>
      </c>
      <c r="T86" s="1">
        <f>(Table2[[#This Row],[Close Price]]-Table2[[#This Row],[50D EMA]])/Table2[[#This Row],[50D EMA]]</f>
        <v>-8.8590057641484046E-2</v>
      </c>
      <c r="U86" s="1">
        <f>(Table2[[#This Row],[Close Price]]-Table2[[#This Row],[200D EMA]])/Table2[[#This Row],[200D EMA]]</f>
        <v>9.5003044111127255E-2</v>
      </c>
      <c r="V86">
        <v>0.89672480397250298</v>
      </c>
      <c r="W86">
        <v>1048.5</v>
      </c>
      <c r="X86">
        <v>1148.45</v>
      </c>
      <c r="Y86">
        <v>1031</v>
      </c>
      <c r="Z86">
        <v>1225.1500000000001</v>
      </c>
      <c r="AA86">
        <v>1031</v>
      </c>
      <c r="AB86">
        <v>1327.25</v>
      </c>
      <c r="AC86" s="1">
        <f>(Table2[[#This Row],[Close Price]]/Table2[[#This Row],[Day Low]])-1</f>
        <v>5.8512160228898269E-2</v>
      </c>
      <c r="AD86" s="1">
        <f>(Table2[[#This Row],[Day High]]/Table2[[#This Row],[Close Price]])-1</f>
        <v>3.4779474703788837E-2</v>
      </c>
      <c r="AE86" s="1">
        <f>(Table2[[#This Row],[Close Price]]/Table2[[#This Row],[Current Week Low]])-1</f>
        <v>7.6479146459747627E-2</v>
      </c>
      <c r="AF86" s="1">
        <f>(Table2[[#This Row],[Current Week High]]/Table2[[#This Row],[Close Price]])-1</f>
        <v>0.10388791278100662</v>
      </c>
      <c r="AG86" s="1">
        <f>(Table2[[#This Row],[Close Price]]/Table2[[#This Row],[Current Month Low]])-1</f>
        <v>7.6479146459747627E-2</v>
      </c>
      <c r="AH86" s="1">
        <f>(Table2[[#This Row],[Current Month High]]/Table2[[#This Row],[Close Price]])-1</f>
        <v>0.19588232644051007</v>
      </c>
      <c r="AI86">
        <v>39.478307879443101</v>
      </c>
      <c r="AJ86">
        <v>79.732793522267102</v>
      </c>
      <c r="AK86" t="str">
        <f>IF(AND(Table2[[#This Row],[20D EMA]]&gt;Table2[[#This Row],[50D EMA]],Table2[[#This Row],[50D EMA]]&gt;Table2[[#This Row],[200D EMA]]),"Uptrend","Downtrend/NoTrend")</f>
        <v>Uptrend</v>
      </c>
      <c r="AL86">
        <v>0.02</v>
      </c>
      <c r="AM86" t="s">
        <v>3154</v>
      </c>
      <c r="AN86">
        <v>-13.55</v>
      </c>
      <c r="AO86" t="s">
        <v>3153</v>
      </c>
      <c r="AP86">
        <v>0.15002513129146899</v>
      </c>
      <c r="AQ86">
        <f>(Table2[[#This Row],[Sharpe Ratio]]-AVERAGE(Table2[Sharpe Ratio]))/_xlfn.STDEV.P(Table2[Sharpe Ratio])</f>
        <v>1.083214834084016</v>
      </c>
      <c r="AR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-1.8715495244752745</v>
      </c>
      <c r="AS86">
        <f>_xlfn.RANK.AVG(Table2[[#This Row],[1Y Return vs Nifty Z-Score]],Table2[1Y Return vs Nifty Z-Score])</f>
        <v>161</v>
      </c>
      <c r="AT86">
        <f>_xlfn.RANK.AVG(Table2[[#This Row],[6M Return vs Nifty Z-Score]],Table2[6M Return vs Nifty Z-Score])</f>
        <v>206</v>
      </c>
      <c r="AU86">
        <f>_xlfn.RANK.AVG(Table2[[#This Row],[Sharpe Ratio Z-Score]],Table2[Sharpe Ratio Z-Score])</f>
        <v>99</v>
      </c>
      <c r="AV86">
        <f>(Table2[[#This Row],[Rank 1Y]]+Table2[[#This Row],[Rank 6M]]+Table2[[#This Row],[Rank Sharpe]])/3</f>
        <v>155.33333333333334</v>
      </c>
    </row>
    <row r="87" spans="1:48" x14ac:dyDescent="0.3">
      <c r="A87" t="s">
        <v>1416</v>
      </c>
      <c r="B87" t="s">
        <v>1417</v>
      </c>
      <c r="C87" t="s">
        <v>3107</v>
      </c>
      <c r="D87" t="s">
        <v>21</v>
      </c>
      <c r="E87">
        <v>7352.4374059949996</v>
      </c>
      <c r="F87">
        <v>887.85</v>
      </c>
      <c r="G87">
        <v>68.652076303174397</v>
      </c>
      <c r="H87">
        <f>(Table2[[#This Row],[1Y Return vs Nifty]]-AVERAGE(Table2[1Y Return vs Nifty]))/_xlfn.STDEV.P(Table2[1Y Return vs Nifty])</f>
        <v>1.1212336374520289</v>
      </c>
      <c r="I87">
        <v>-0.480684321058021</v>
      </c>
      <c r="J87">
        <f>(Table2[[#This Row],[1M Return vs Nifty]]-AVERAGE(Table2[1M Return vs Nifty]))/_xlfn.STDEV.P(Table2[1M Return vs Nifty])</f>
        <v>0.28140327153389516</v>
      </c>
      <c r="K87">
        <v>7.4464331800968298</v>
      </c>
      <c r="L87">
        <f>(Table2[[#This Row],[6M Return vs Nifty]]-AVERAGE(Table2[6M Return vs Nifty]))/_xlfn.STDEV.P(Table2[6M Return vs Nifty])</f>
        <v>0.17204566519786368</v>
      </c>
      <c r="M87">
        <v>8.3573294313826499E-2</v>
      </c>
      <c r="N87">
        <f>(Table2[[#This Row],[1W Return vs Nifty]]-AVERAGE(Table2[1W Return vs Nifty]))/_xlfn.STDEV.P(Table2[1W Return vs Nifty])</f>
        <v>0.59584093830882578</v>
      </c>
      <c r="O87">
        <v>892.13</v>
      </c>
      <c r="P87">
        <v>883.92692522648701</v>
      </c>
      <c r="Q87">
        <v>777.01559263113995</v>
      </c>
      <c r="R87">
        <v>48.130416260818002</v>
      </c>
      <c r="S87" s="1">
        <f>(Table2[[#This Row],[Close Price]]-Table2[[#This Row],[20D EMA]])/Table2[[#This Row],[20D EMA]]</f>
        <v>-4.7975070897738814E-3</v>
      </c>
      <c r="T87" s="1">
        <f>(Table2[[#This Row],[Close Price]]-Table2[[#This Row],[50D EMA]])/Table2[[#This Row],[50D EMA]]</f>
        <v>4.4382342720330707E-3</v>
      </c>
      <c r="U87" s="1">
        <f>(Table2[[#This Row],[Close Price]]-Table2[[#This Row],[200D EMA]])/Table2[[#This Row],[200D EMA]]</f>
        <v>0.14264116244250802</v>
      </c>
      <c r="V87">
        <v>0.63956094361677995</v>
      </c>
      <c r="W87">
        <v>873.55</v>
      </c>
      <c r="X87">
        <v>914</v>
      </c>
      <c r="Y87">
        <v>863</v>
      </c>
      <c r="Z87">
        <v>914</v>
      </c>
      <c r="AA87">
        <v>847</v>
      </c>
      <c r="AB87">
        <v>933</v>
      </c>
      <c r="AC87" s="1">
        <f>(Table2[[#This Row],[Close Price]]/Table2[[#This Row],[Day Low]])-1</f>
        <v>1.636998454581895E-2</v>
      </c>
      <c r="AD87" s="1">
        <f>(Table2[[#This Row],[Day High]]/Table2[[#This Row],[Close Price]])-1</f>
        <v>2.9453173396406962E-2</v>
      </c>
      <c r="AE87" s="1">
        <f>(Table2[[#This Row],[Close Price]]/Table2[[#This Row],[Current Week Low]])-1</f>
        <v>2.8794901506373094E-2</v>
      </c>
      <c r="AF87" s="1">
        <f>(Table2[[#This Row],[Current Week High]]/Table2[[#This Row],[Close Price]])-1</f>
        <v>2.9453173396406962E-2</v>
      </c>
      <c r="AG87" s="1">
        <f>(Table2[[#This Row],[Close Price]]/Table2[[#This Row],[Current Month Low]])-1</f>
        <v>4.8229043683589268E-2</v>
      </c>
      <c r="AH87" s="1">
        <f>(Table2[[#This Row],[Current Month High]]/Table2[[#This Row],[Close Price]])-1</f>
        <v>5.0853184659570783E-2</v>
      </c>
      <c r="AI87">
        <v>11.837585177676401</v>
      </c>
      <c r="AJ87">
        <v>113.939759036144</v>
      </c>
      <c r="AK87" t="str">
        <f>IF(AND(Table2[[#This Row],[20D EMA]]&gt;Table2[[#This Row],[50D EMA]],Table2[[#This Row],[50D EMA]]&gt;Table2[[#This Row],[200D EMA]]),"Uptrend","Downtrend/NoTrend")</f>
        <v>Uptrend</v>
      </c>
      <c r="AL87">
        <v>0.12</v>
      </c>
      <c r="AM87" t="s">
        <v>3154</v>
      </c>
      <c r="AN87">
        <v>-2.2599999999999998</v>
      </c>
      <c r="AO87" t="s">
        <v>3153</v>
      </c>
      <c r="AP87">
        <v>0.13301216290832801</v>
      </c>
      <c r="AQ87">
        <f>(Table2[[#This Row],[Sharpe Ratio]]-AVERAGE(Table2[Sharpe Ratio]))/_xlfn.STDEV.P(Table2[Sharpe Ratio])</f>
        <v>0.88443560738241633</v>
      </c>
      <c r="AR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3.0549591198750297</v>
      </c>
      <c r="AS87">
        <f>_xlfn.RANK.AVG(Table2[[#This Row],[1Y Return vs Nifty Z-Score]],Table2[1Y Return vs Nifty Z-Score])</f>
        <v>80</v>
      </c>
      <c r="AT87">
        <f>_xlfn.RANK.AVG(Table2[[#This Row],[6M Return vs Nifty Z-Score]],Table2[6M Return vs Nifty Z-Score])</f>
        <v>253</v>
      </c>
      <c r="AU87">
        <f>_xlfn.RANK.AVG(Table2[[#This Row],[Sharpe Ratio Z-Score]],Table2[Sharpe Ratio Z-Score])</f>
        <v>133</v>
      </c>
      <c r="AV87">
        <f>(Table2[[#This Row],[Rank 1Y]]+Table2[[#This Row],[Rank 6M]]+Table2[[#This Row],[Rank Sharpe]])/3</f>
        <v>155.33333333333334</v>
      </c>
    </row>
    <row r="88" spans="1:48" hidden="1" x14ac:dyDescent="0.3">
      <c r="A88" t="s">
        <v>330</v>
      </c>
      <c r="B88" t="s">
        <v>331</v>
      </c>
      <c r="C88" t="s">
        <v>3113</v>
      </c>
      <c r="D88" t="s">
        <v>80</v>
      </c>
      <c r="E88">
        <v>76052.799900159996</v>
      </c>
      <c r="F88">
        <v>1582.4</v>
      </c>
      <c r="G88">
        <v>72.789765779080398</v>
      </c>
      <c r="H88">
        <f>(Table2[[#This Row],[1Y Return vs Nifty]]-AVERAGE(Table2[1Y Return vs Nifty]))/_xlfn.STDEV.P(Table2[1Y Return vs Nifty])</f>
        <v>1.2066810562771375</v>
      </c>
      <c r="I88">
        <v>-14.469494774683101</v>
      </c>
      <c r="J88">
        <f>(Table2[[#This Row],[1M Return vs Nifty]]-AVERAGE(Table2[1M Return vs Nifty]))/_xlfn.STDEV.P(Table2[1M Return vs Nifty])</f>
        <v>-1.2505874835117394</v>
      </c>
      <c r="K88">
        <v>7.3686047060285098</v>
      </c>
      <c r="L88">
        <f>(Table2[[#This Row],[6M Return vs Nifty]]-AVERAGE(Table2[6M Return vs Nifty]))/_xlfn.STDEV.P(Table2[6M Return vs Nifty])</f>
        <v>0.16935594759468414</v>
      </c>
      <c r="M88">
        <v>-5.1097744764623796</v>
      </c>
      <c r="N88">
        <f>(Table2[[#This Row],[1W Return vs Nifty]]-AVERAGE(Table2[1W Return vs Nifty]))/_xlfn.STDEV.P(Table2[1W Return vs Nifty])</f>
        <v>-0.47190778987101678</v>
      </c>
      <c r="O88">
        <v>1729.76</v>
      </c>
      <c r="P88">
        <v>1772.5968455628199</v>
      </c>
      <c r="Q88">
        <v>1533.29180951941</v>
      </c>
      <c r="R88">
        <v>23.381798257411798</v>
      </c>
      <c r="S88" s="1">
        <f>(Table2[[#This Row],[Close Price]]-Table2[[#This Row],[20D EMA]])/Table2[[#This Row],[20D EMA]]</f>
        <v>-8.5191009157339695E-2</v>
      </c>
      <c r="T88" s="1">
        <f>(Table2[[#This Row],[Close Price]]-Table2[[#This Row],[50D EMA]])/Table2[[#This Row],[50D EMA]]</f>
        <v>-0.10729842267231957</v>
      </c>
      <c r="U88" s="1">
        <f>(Table2[[#This Row],[Close Price]]-Table2[[#This Row],[200D EMA]])/Table2[[#This Row],[200D EMA]]</f>
        <v>3.2027948089008849E-2</v>
      </c>
      <c r="V88">
        <v>0.62986415913360505</v>
      </c>
      <c r="W88">
        <v>1570</v>
      </c>
      <c r="X88">
        <v>1615.4</v>
      </c>
      <c r="Y88">
        <v>1529</v>
      </c>
      <c r="Z88">
        <v>1615.4</v>
      </c>
      <c r="AA88">
        <v>1529</v>
      </c>
      <c r="AB88">
        <v>1843</v>
      </c>
      <c r="AC88" s="1">
        <f>(Table2[[#This Row],[Close Price]]/Table2[[#This Row],[Day Low]])-1</f>
        <v>7.8980891719746538E-3</v>
      </c>
      <c r="AD88" s="1">
        <f>(Table2[[#This Row],[Day High]]/Table2[[#This Row],[Close Price]])-1</f>
        <v>2.0854398382204264E-2</v>
      </c>
      <c r="AE88" s="1">
        <f>(Table2[[#This Row],[Close Price]]/Table2[[#This Row],[Current Week Low]])-1</f>
        <v>3.4924787442773164E-2</v>
      </c>
      <c r="AF88" s="1">
        <f>(Table2[[#This Row],[Current Week High]]/Table2[[#This Row],[Close Price]])-1</f>
        <v>2.0854398382204264E-2</v>
      </c>
      <c r="AG88" s="1">
        <f>(Table2[[#This Row],[Close Price]]/Table2[[#This Row],[Current Month Low]])-1</f>
        <v>3.4924787442773164E-2</v>
      </c>
      <c r="AH88" s="1">
        <f>(Table2[[#This Row],[Current Month High]]/Table2[[#This Row],[Close Price]])-1</f>
        <v>0.1646865520728007</v>
      </c>
      <c r="AI88">
        <v>28.728513650151601</v>
      </c>
      <c r="AJ88">
        <v>101.785258862535</v>
      </c>
      <c r="AK88" t="str">
        <f>IF(AND(Table2[[#This Row],[20D EMA]]&gt;Table2[[#This Row],[50D EMA]],Table2[[#This Row],[50D EMA]]&gt;Table2[[#This Row],[200D EMA]]),"Uptrend","Downtrend/NoTrend")</f>
        <v>Downtrend/NoTrend</v>
      </c>
      <c r="AL88">
        <v>0.09</v>
      </c>
      <c r="AM88" t="s">
        <v>3154</v>
      </c>
      <c r="AN88">
        <v>-13.14</v>
      </c>
      <c r="AO88" t="s">
        <v>3153</v>
      </c>
      <c r="AP88">
        <v>0.13064103879575401</v>
      </c>
      <c r="AQ88">
        <f>(Table2[[#This Row],[Sharpe Ratio]]-AVERAGE(Table2[Sharpe Ratio]))/_xlfn.STDEV.P(Table2[Sharpe Ratio])</f>
        <v>0.85673143448934008</v>
      </c>
      <c r="AR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8">
        <f>_xlfn.RANK.AVG(Table2[[#This Row],[1Y Return vs Nifty Z-Score]],Table2[1Y Return vs Nifty Z-Score])</f>
        <v>75</v>
      </c>
      <c r="AT88">
        <f>_xlfn.RANK.AVG(Table2[[#This Row],[6M Return vs Nifty Z-Score]],Table2[6M Return vs Nifty Z-Score])</f>
        <v>256</v>
      </c>
      <c r="AU88">
        <f>_xlfn.RANK.AVG(Table2[[#This Row],[Sharpe Ratio Z-Score]],Table2[Sharpe Ratio Z-Score])</f>
        <v>141</v>
      </c>
      <c r="AV88">
        <f>(Table2[[#This Row],[Rank 1Y]]+Table2[[#This Row],[Rank 6M]]+Table2[[#This Row],[Rank Sharpe]])/3</f>
        <v>157.33333333333334</v>
      </c>
    </row>
    <row r="89" spans="1:48" x14ac:dyDescent="0.3">
      <c r="A89" t="s">
        <v>1110</v>
      </c>
      <c r="B89" t="s">
        <v>1111</v>
      </c>
      <c r="C89" t="s">
        <v>3116</v>
      </c>
      <c r="D89" t="s">
        <v>75</v>
      </c>
      <c r="E89">
        <v>11055.582645675</v>
      </c>
      <c r="F89">
        <v>356.95</v>
      </c>
      <c r="G89">
        <v>44.238678043998497</v>
      </c>
      <c r="H89">
        <f>(Table2[[#This Row],[1Y Return vs Nifty]]-AVERAGE(Table2[1Y Return vs Nifty]))/_xlfn.STDEV.P(Table2[1Y Return vs Nifty])</f>
        <v>0.61707258860019087</v>
      </c>
      <c r="I89">
        <v>4.3016408453872899</v>
      </c>
      <c r="J89">
        <f>(Table2[[#This Row],[1M Return vs Nifty]]-AVERAGE(Table2[1M Return vs Nifty]))/_xlfn.STDEV.P(Table2[1M Return vs Nifty])</f>
        <v>0.80514172427114694</v>
      </c>
      <c r="K89">
        <v>65.236115057800802</v>
      </c>
      <c r="L89">
        <f>(Table2[[#This Row],[6M Return vs Nifty]]-AVERAGE(Table2[6M Return vs Nifty]))/_xlfn.STDEV.P(Table2[6M Return vs Nifty])</f>
        <v>2.1692314829765649</v>
      </c>
      <c r="M89">
        <v>1.65258335300951</v>
      </c>
      <c r="N89">
        <f>(Table2[[#This Row],[1W Return vs Nifty]]-AVERAGE(Table2[1W Return vs Nifty]))/_xlfn.STDEV.P(Table2[1W Return vs Nifty])</f>
        <v>0.91842832675620123</v>
      </c>
      <c r="O89">
        <v>358.98</v>
      </c>
      <c r="P89">
        <v>357.515039437111</v>
      </c>
      <c r="Q89">
        <v>307.41659819509601</v>
      </c>
      <c r="R89">
        <v>41.839084572294396</v>
      </c>
      <c r="S89" s="1">
        <f>(Table2[[#This Row],[Close Price]]-Table2[[#This Row],[20D EMA]])/Table2[[#This Row],[20D EMA]]</f>
        <v>-5.6549111371107848E-3</v>
      </c>
      <c r="T89" s="1">
        <f>(Table2[[#This Row],[Close Price]]-Table2[[#This Row],[50D EMA]])/Table2[[#This Row],[50D EMA]]</f>
        <v>-1.5804634065202865E-3</v>
      </c>
      <c r="U89" s="1">
        <f>(Table2[[#This Row],[Close Price]]-Table2[[#This Row],[200D EMA]])/Table2[[#This Row],[200D EMA]]</f>
        <v>0.1611279354977071</v>
      </c>
      <c r="V89">
        <v>0.70745048399023303</v>
      </c>
      <c r="W89">
        <v>355.25</v>
      </c>
      <c r="X89">
        <v>360.45</v>
      </c>
      <c r="Y89">
        <v>352.1</v>
      </c>
      <c r="Z89">
        <v>360.45</v>
      </c>
      <c r="AA89">
        <v>351.25</v>
      </c>
      <c r="AB89">
        <v>366</v>
      </c>
      <c r="AC89" s="1">
        <f>(Table2[[#This Row],[Close Price]]/Table2[[#This Row],[Day Low]])-1</f>
        <v>4.7853624208302747E-3</v>
      </c>
      <c r="AD89" s="1">
        <f>(Table2[[#This Row],[Day High]]/Table2[[#This Row],[Close Price]])-1</f>
        <v>9.8052948592239897E-3</v>
      </c>
      <c r="AE89" s="1">
        <f>(Table2[[#This Row],[Close Price]]/Table2[[#This Row],[Current Week Low]])-1</f>
        <v>1.3774495881851756E-2</v>
      </c>
      <c r="AF89" s="1">
        <f>(Table2[[#This Row],[Current Week High]]/Table2[[#This Row],[Close Price]])-1</f>
        <v>9.8052948592239897E-3</v>
      </c>
      <c r="AG89" s="1">
        <f>(Table2[[#This Row],[Close Price]]/Table2[[#This Row],[Current Month Low]])-1</f>
        <v>1.622775800711751E-2</v>
      </c>
      <c r="AH89" s="1">
        <f>(Table2[[#This Row],[Current Month High]]/Table2[[#This Row],[Close Price]])-1</f>
        <v>2.5353690993136224E-2</v>
      </c>
      <c r="AI89">
        <v>7.8582434514637898</v>
      </c>
      <c r="AJ89">
        <v>106.86757461605301</v>
      </c>
      <c r="AK89" t="str">
        <f>IF(AND(Table2[[#This Row],[20D EMA]]&gt;Table2[[#This Row],[50D EMA]],Table2[[#This Row],[50D EMA]]&gt;Table2[[#This Row],[200D EMA]]),"Uptrend","Downtrend/NoTrend")</f>
        <v>Uptrend</v>
      </c>
      <c r="AL89">
        <v>0.11</v>
      </c>
      <c r="AM89" t="s">
        <v>3154</v>
      </c>
      <c r="AN89">
        <v>-1.96</v>
      </c>
      <c r="AO89" t="s">
        <v>3153</v>
      </c>
      <c r="AP89">
        <v>7.0568637702952006E-2</v>
      </c>
      <c r="AQ89">
        <f>(Table2[[#This Row],[Sharpe Ratio]]-AVERAGE(Table2[Sharpe Ratio]))/_xlfn.STDEV.P(Table2[Sharpe Ratio])</f>
        <v>0.15484654489131977</v>
      </c>
      <c r="AR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4.6647206674954234</v>
      </c>
      <c r="AS89">
        <f>_xlfn.RANK.AVG(Table2[[#This Row],[1Y Return vs Nifty Z-Score]],Table2[1Y Return vs Nifty Z-Score])</f>
        <v>143</v>
      </c>
      <c r="AT89">
        <f>_xlfn.RANK.AVG(Table2[[#This Row],[6M Return vs Nifty Z-Score]],Table2[6M Return vs Nifty Z-Score])</f>
        <v>27</v>
      </c>
      <c r="AU89">
        <f>_xlfn.RANK.AVG(Table2[[#This Row],[Sharpe Ratio Z-Score]],Table2[Sharpe Ratio Z-Score])</f>
        <v>304</v>
      </c>
      <c r="AV89">
        <f>(Table2[[#This Row],[Rank 1Y]]+Table2[[#This Row],[Rank 6M]]+Table2[[#This Row],[Rank Sharpe]])/3</f>
        <v>158</v>
      </c>
    </row>
    <row r="90" spans="1:48" hidden="1" x14ac:dyDescent="0.3">
      <c r="A90" t="s">
        <v>383</v>
      </c>
      <c r="B90" t="s">
        <v>384</v>
      </c>
      <c r="C90" t="s">
        <v>3114</v>
      </c>
      <c r="D90" t="s">
        <v>211</v>
      </c>
      <c r="E90">
        <v>59730.264795349998</v>
      </c>
      <c r="F90">
        <v>1040.3</v>
      </c>
      <c r="G90">
        <v>36.226712023233397</v>
      </c>
      <c r="H90">
        <f>(Table2[[#This Row],[1Y Return vs Nifty]]-AVERAGE(Table2[1Y Return vs Nifty]))/_xlfn.STDEV.P(Table2[1Y Return vs Nifty])</f>
        <v>0.45161749097255838</v>
      </c>
      <c r="I90">
        <v>8.5770366408379992</v>
      </c>
      <c r="J90">
        <f>(Table2[[#This Row],[1M Return vs Nifty]]-AVERAGE(Table2[1M Return vs Nifty]))/_xlfn.STDEV.P(Table2[1M Return vs Nifty])</f>
        <v>1.2733635830564394</v>
      </c>
      <c r="K90">
        <v>32.684647151926598</v>
      </c>
      <c r="L90">
        <f>(Table2[[#This Row],[6M Return vs Nifty]]-AVERAGE(Table2[6M Return vs Nifty]))/_xlfn.STDEV.P(Table2[6M Return vs Nifty])</f>
        <v>1.0442671651755224</v>
      </c>
      <c r="M90">
        <v>9.0533690847111199</v>
      </c>
      <c r="N90">
        <f>(Table2[[#This Row],[1W Return vs Nifty]]-AVERAGE(Table2[1W Return vs Nifty]))/_xlfn.STDEV.P(Table2[1W Return vs Nifty])</f>
        <v>2.4400247807858624</v>
      </c>
      <c r="O90">
        <v>980.18</v>
      </c>
      <c r="P90">
        <v>1001.38490605936</v>
      </c>
      <c r="Q90">
        <v>917.43925833342996</v>
      </c>
      <c r="R90">
        <v>67.325555135543496</v>
      </c>
      <c r="S90" s="1">
        <f>(Table2[[#This Row],[Close Price]]-Table2[[#This Row],[20D EMA]])/Table2[[#This Row],[20D EMA]]</f>
        <v>6.1335673039645787E-2</v>
      </c>
      <c r="T90" s="1">
        <f>(Table2[[#This Row],[Close Price]]-Table2[[#This Row],[50D EMA]])/Table2[[#This Row],[50D EMA]]</f>
        <v>3.8861274725797749E-2</v>
      </c>
      <c r="U90" s="1">
        <f>(Table2[[#This Row],[Close Price]]-Table2[[#This Row],[200D EMA]])/Table2[[#This Row],[200D EMA]]</f>
        <v>0.13391703107380876</v>
      </c>
      <c r="V90">
        <v>1.89505666297211</v>
      </c>
      <c r="W90">
        <v>1000.85</v>
      </c>
      <c r="X90">
        <v>1048</v>
      </c>
      <c r="Y90">
        <v>976.5</v>
      </c>
      <c r="Z90">
        <v>1048</v>
      </c>
      <c r="AA90">
        <v>916.05</v>
      </c>
      <c r="AB90">
        <v>1048</v>
      </c>
      <c r="AC90" s="1">
        <f>(Table2[[#This Row],[Close Price]]/Table2[[#This Row],[Day Low]])-1</f>
        <v>3.9416495978418231E-2</v>
      </c>
      <c r="AD90" s="1">
        <f>(Table2[[#This Row],[Day High]]/Table2[[#This Row],[Close Price]])-1</f>
        <v>7.4017110448909573E-3</v>
      </c>
      <c r="AE90" s="1">
        <f>(Table2[[#This Row],[Close Price]]/Table2[[#This Row],[Current Week Low]])-1</f>
        <v>6.5335381464413755E-2</v>
      </c>
      <c r="AF90" s="1">
        <f>(Table2[[#This Row],[Current Week High]]/Table2[[#This Row],[Close Price]])-1</f>
        <v>7.4017110448909573E-3</v>
      </c>
      <c r="AG90" s="1">
        <f>(Table2[[#This Row],[Close Price]]/Table2[[#This Row],[Current Month Low]])-1</f>
        <v>0.13563670105343606</v>
      </c>
      <c r="AH90" s="1">
        <f>(Table2[[#This Row],[Current Month High]]/Table2[[#This Row],[Close Price]])-1</f>
        <v>7.4017110448909573E-3</v>
      </c>
      <c r="AI90">
        <v>20.638277419975001</v>
      </c>
      <c r="AJ90">
        <v>72.078405425523101</v>
      </c>
      <c r="AK90" t="str">
        <f>IF(AND(Table2[[#This Row],[20D EMA]]&gt;Table2[[#This Row],[50D EMA]],Table2[[#This Row],[50D EMA]]&gt;Table2[[#This Row],[200D EMA]]),"Uptrend","Downtrend/NoTrend")</f>
        <v>Downtrend/NoTrend</v>
      </c>
      <c r="AL90">
        <v>-0.01</v>
      </c>
      <c r="AM90" t="s">
        <v>3153</v>
      </c>
      <c r="AN90">
        <v>5.8</v>
      </c>
      <c r="AO90" t="s">
        <v>3154</v>
      </c>
      <c r="AP90">
        <v>0.10456679864046101</v>
      </c>
      <c r="AQ90">
        <f>(Table2[[#This Row],[Sharpe Ratio]]-AVERAGE(Table2[Sharpe Ratio]))/_xlfn.STDEV.P(Table2[Sharpe Ratio])</f>
        <v>0.55208046599420901</v>
      </c>
      <c r="AR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0">
        <f>_xlfn.RANK.AVG(Table2[[#This Row],[1Y Return vs Nifty Z-Score]],Table2[1Y Return vs Nifty Z-Score])</f>
        <v>183</v>
      </c>
      <c r="AT90">
        <f>_xlfn.RANK.AVG(Table2[[#This Row],[6M Return vs Nifty Z-Score]],Table2[6M Return vs Nifty Z-Score])</f>
        <v>85</v>
      </c>
      <c r="AU90">
        <f>_xlfn.RANK.AVG(Table2[[#This Row],[Sharpe Ratio Z-Score]],Table2[Sharpe Ratio Z-Score])</f>
        <v>209</v>
      </c>
      <c r="AV90">
        <f>(Table2[[#This Row],[Rank 1Y]]+Table2[[#This Row],[Rank 6M]]+Table2[[#This Row],[Rank Sharpe]])/3</f>
        <v>159</v>
      </c>
    </row>
    <row r="91" spans="1:48" hidden="1" x14ac:dyDescent="0.3">
      <c r="A91" t="s">
        <v>810</v>
      </c>
      <c r="B91" t="s">
        <v>811</v>
      </c>
      <c r="C91" t="s">
        <v>3110</v>
      </c>
      <c r="D91" t="s">
        <v>123</v>
      </c>
      <c r="E91">
        <v>18512.006478300002</v>
      </c>
      <c r="F91">
        <v>739.35</v>
      </c>
      <c r="G91">
        <v>19.574369753403602</v>
      </c>
      <c r="H91">
        <f>(Table2[[#This Row],[1Y Return vs Nifty]]-AVERAGE(Table2[1Y Return vs Nifty]))/_xlfn.STDEV.P(Table2[1Y Return vs Nifty])</f>
        <v>0.10772999708621622</v>
      </c>
      <c r="I91">
        <v>-10.763512435254899</v>
      </c>
      <c r="J91">
        <f>(Table2[[#This Row],[1M Return vs Nifty]]-AVERAGE(Table2[1M Return vs Nifty]))/_xlfn.STDEV.P(Table2[1M Return vs Nifty])</f>
        <v>-0.84472519084659625</v>
      </c>
      <c r="K91">
        <v>34.197896405024899</v>
      </c>
      <c r="L91">
        <f>(Table2[[#This Row],[6M Return vs Nifty]]-AVERAGE(Table2[6M Return vs Nifty]))/_xlfn.STDEV.P(Table2[6M Return vs Nifty])</f>
        <v>1.0965643893313481</v>
      </c>
      <c r="M91">
        <v>-10.3517999099336</v>
      </c>
      <c r="N91">
        <f>(Table2[[#This Row],[1W Return vs Nifty]]-AVERAGE(Table2[1W Return vs Nifty]))/_xlfn.STDEV.P(Table2[1W Return vs Nifty])</f>
        <v>-1.5496646120063313</v>
      </c>
      <c r="O91">
        <v>836.07</v>
      </c>
      <c r="P91">
        <v>848.18862774142099</v>
      </c>
      <c r="Q91">
        <v>727.36140126057103</v>
      </c>
      <c r="R91">
        <v>13.825931125097499</v>
      </c>
      <c r="S91" s="1">
        <f>(Table2[[#This Row],[Close Price]]-Table2[[#This Row],[20D EMA]])/Table2[[#This Row],[20D EMA]]</f>
        <v>-0.11568409343715241</v>
      </c>
      <c r="T91" s="1">
        <f>(Table2[[#This Row],[Close Price]]-Table2[[#This Row],[50D EMA]])/Table2[[#This Row],[50D EMA]]</f>
        <v>-0.12831889532784627</v>
      </c>
      <c r="U91" s="1">
        <f>(Table2[[#This Row],[Close Price]]-Table2[[#This Row],[200D EMA]])/Table2[[#This Row],[200D EMA]]</f>
        <v>1.6482313632056728E-2</v>
      </c>
      <c r="V91">
        <v>0.51376441383377303</v>
      </c>
      <c r="W91">
        <v>735</v>
      </c>
      <c r="X91">
        <v>766.7</v>
      </c>
      <c r="Y91">
        <v>735</v>
      </c>
      <c r="Z91">
        <v>790</v>
      </c>
      <c r="AA91">
        <v>735</v>
      </c>
      <c r="AB91">
        <v>899</v>
      </c>
      <c r="AC91" s="1">
        <f>(Table2[[#This Row],[Close Price]]/Table2[[#This Row],[Day Low]])-1</f>
        <v>5.9183673469387355E-3</v>
      </c>
      <c r="AD91" s="1">
        <f>(Table2[[#This Row],[Day High]]/Table2[[#This Row],[Close Price]])-1</f>
        <v>3.6991952390613481E-2</v>
      </c>
      <c r="AE91" s="1">
        <f>(Table2[[#This Row],[Close Price]]/Table2[[#This Row],[Current Week Low]])-1</f>
        <v>5.9183673469387355E-3</v>
      </c>
      <c r="AF91" s="1">
        <f>(Table2[[#This Row],[Current Week High]]/Table2[[#This Row],[Close Price]])-1</f>
        <v>6.8506120240751978E-2</v>
      </c>
      <c r="AG91" s="1">
        <f>(Table2[[#This Row],[Close Price]]/Table2[[#This Row],[Current Month Low]])-1</f>
        <v>5.9183673469387355E-3</v>
      </c>
      <c r="AH91" s="1">
        <f>(Table2[[#This Row],[Current Month High]]/Table2[[#This Row],[Close Price]])-1</f>
        <v>0.21593291404612147</v>
      </c>
      <c r="AI91">
        <v>36.329208088185503</v>
      </c>
      <c r="AJ91">
        <v>55.293005671077502</v>
      </c>
      <c r="AK91" t="str">
        <f>IF(AND(Table2[[#This Row],[20D EMA]]&gt;Table2[[#This Row],[50D EMA]],Table2[[#This Row],[50D EMA]]&gt;Table2[[#This Row],[200D EMA]]),"Uptrend","Downtrend/NoTrend")</f>
        <v>Downtrend/NoTrend</v>
      </c>
      <c r="AL91">
        <v>0</v>
      </c>
      <c r="AM91" t="s">
        <v>3155</v>
      </c>
      <c r="AN91">
        <v>-13.01</v>
      </c>
      <c r="AO91" t="s">
        <v>3153</v>
      </c>
      <c r="AP91">
        <v>0.13949848679176499</v>
      </c>
      <c r="AQ91">
        <f>(Table2[[#This Row],[Sharpe Ratio]]-AVERAGE(Table2[Sharpe Ratio]))/_xlfn.STDEV.P(Table2[Sharpe Ratio])</f>
        <v>0.96022170282731234</v>
      </c>
      <c r="AR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1">
        <f>_xlfn.RANK.AVG(Table2[[#This Row],[1Y Return vs Nifty Z-Score]],Table2[1Y Return vs Nifty Z-Score])</f>
        <v>273</v>
      </c>
      <c r="AT91">
        <f>_xlfn.RANK.AVG(Table2[[#This Row],[6M Return vs Nifty Z-Score]],Table2[6M Return vs Nifty Z-Score])</f>
        <v>81</v>
      </c>
      <c r="AU91">
        <f>_xlfn.RANK.AVG(Table2[[#This Row],[Sharpe Ratio Z-Score]],Table2[Sharpe Ratio Z-Score])</f>
        <v>124</v>
      </c>
      <c r="AV91">
        <f>(Table2[[#This Row],[Rank 1Y]]+Table2[[#This Row],[Rank 6M]]+Table2[[#This Row],[Rank Sharpe]])/3</f>
        <v>159.33333333333334</v>
      </c>
    </row>
    <row r="92" spans="1:48" x14ac:dyDescent="0.3">
      <c r="A92" t="s">
        <v>872</v>
      </c>
      <c r="B92" t="s">
        <v>873</v>
      </c>
      <c r="C92" t="s">
        <v>3108</v>
      </c>
      <c r="D92" t="s">
        <v>208</v>
      </c>
      <c r="E92">
        <v>16731.148370020001</v>
      </c>
      <c r="F92">
        <v>4030.6</v>
      </c>
      <c r="G92">
        <v>50.909806933861603</v>
      </c>
      <c r="H92">
        <f>(Table2[[#This Row],[1Y Return vs Nifty]]-AVERAGE(Table2[1Y Return vs Nifty]))/_xlfn.STDEV.P(Table2[1Y Return vs Nifty])</f>
        <v>0.75483806075747484</v>
      </c>
      <c r="I92">
        <v>-2.2838628026022798</v>
      </c>
      <c r="J92">
        <f>(Table2[[#This Row],[1M Return vs Nifty]]-AVERAGE(Table2[1M Return vs Nifty]))/_xlfn.STDEV.P(Table2[1M Return vs Nifty])</f>
        <v>8.3927383746226714E-2</v>
      </c>
      <c r="K92">
        <v>-2.1935192547570899</v>
      </c>
      <c r="L92">
        <f>(Table2[[#This Row],[6M Return vs Nifty]]-AVERAGE(Table2[6M Return vs Nifty]))/_xlfn.STDEV.P(Table2[6M Return vs Nifty])</f>
        <v>-0.16110682260600989</v>
      </c>
      <c r="M92">
        <v>1.7754676896364401</v>
      </c>
      <c r="N92">
        <f>(Table2[[#This Row],[1W Return vs Nifty]]-AVERAGE(Table2[1W Return vs Nifty]))/_xlfn.STDEV.P(Table2[1W Return vs Nifty])</f>
        <v>0.94369326181118951</v>
      </c>
      <c r="O92">
        <v>3975.59</v>
      </c>
      <c r="P92">
        <v>3957.6926713584298</v>
      </c>
      <c r="Q92">
        <v>3613.5221317984901</v>
      </c>
      <c r="R92">
        <v>57.719201761701001</v>
      </c>
      <c r="S92" s="1">
        <f>(Table2[[#This Row],[Close Price]]-Table2[[#This Row],[20D EMA]])/Table2[[#This Row],[20D EMA]]</f>
        <v>1.3836939925897731E-2</v>
      </c>
      <c r="T92" s="1">
        <f>(Table2[[#This Row],[Close Price]]-Table2[[#This Row],[50D EMA]])/Table2[[#This Row],[50D EMA]]</f>
        <v>1.8421675126316851E-2</v>
      </c>
      <c r="U92" s="1">
        <f>(Table2[[#This Row],[Close Price]]-Table2[[#This Row],[200D EMA]])/Table2[[#This Row],[200D EMA]]</f>
        <v>0.11542142347248485</v>
      </c>
      <c r="V92">
        <v>0.58871172824451001</v>
      </c>
      <c r="W92">
        <v>3942.55</v>
      </c>
      <c r="X92">
        <v>4070</v>
      </c>
      <c r="Y92">
        <v>3850</v>
      </c>
      <c r="Z92">
        <v>4070</v>
      </c>
      <c r="AA92">
        <v>3762.75</v>
      </c>
      <c r="AB92">
        <v>4189.8999999999996</v>
      </c>
      <c r="AC92" s="1">
        <f>(Table2[[#This Row],[Close Price]]/Table2[[#This Row],[Day Low]])-1</f>
        <v>2.2333261467831766E-2</v>
      </c>
      <c r="AD92" s="1">
        <f>(Table2[[#This Row],[Day High]]/Table2[[#This Row],[Close Price]])-1</f>
        <v>9.7752195702873745E-3</v>
      </c>
      <c r="AE92" s="1">
        <f>(Table2[[#This Row],[Close Price]]/Table2[[#This Row],[Current Week Low]])-1</f>
        <v>4.6909090909090789E-2</v>
      </c>
      <c r="AF92" s="1">
        <f>(Table2[[#This Row],[Current Week High]]/Table2[[#This Row],[Close Price]])-1</f>
        <v>9.7752195702873745E-3</v>
      </c>
      <c r="AG92" s="1">
        <f>(Table2[[#This Row],[Close Price]]/Table2[[#This Row],[Current Month Low]])-1</f>
        <v>7.11846388944255E-2</v>
      </c>
      <c r="AH92" s="1">
        <f>(Table2[[#This Row],[Current Month High]]/Table2[[#This Row],[Close Price]])-1</f>
        <v>3.952265171438496E-2</v>
      </c>
      <c r="AI92">
        <v>8.71830496700243</v>
      </c>
      <c r="AJ92">
        <v>83.542805100182093</v>
      </c>
      <c r="AK92" t="str">
        <f>IF(AND(Table2[[#This Row],[20D EMA]]&gt;Table2[[#This Row],[50D EMA]],Table2[[#This Row],[50D EMA]]&gt;Table2[[#This Row],[200D EMA]]),"Uptrend","Downtrend/NoTrend")</f>
        <v>Uptrend</v>
      </c>
      <c r="AL92">
        <v>7.0000000000000007E-2</v>
      </c>
      <c r="AM92" t="s">
        <v>3154</v>
      </c>
      <c r="AN92">
        <v>-2.31</v>
      </c>
      <c r="AO92" t="s">
        <v>3153</v>
      </c>
      <c r="AP92">
        <v>0.266971479742311</v>
      </c>
      <c r="AQ92">
        <f>(Table2[[#This Row],[Sharpe Ratio]]-AVERAGE(Table2[Sharpe Ratio]))/_xlfn.STDEV.P(Table2[Sharpe Ratio])</f>
        <v>2.4496139354701296</v>
      </c>
      <c r="AR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4.070965819179011</v>
      </c>
      <c r="AS92">
        <f>_xlfn.RANK.AVG(Table2[[#This Row],[1Y Return vs Nifty Z-Score]],Table2[1Y Return vs Nifty Z-Score])</f>
        <v>127</v>
      </c>
      <c r="AT92">
        <f>_xlfn.RANK.AVG(Table2[[#This Row],[6M Return vs Nifty Z-Score]],Table2[6M Return vs Nifty Z-Score])</f>
        <v>357</v>
      </c>
      <c r="AU92">
        <f>_xlfn.RANK.AVG(Table2[[#This Row],[Sharpe Ratio Z-Score]],Table2[Sharpe Ratio Z-Score])</f>
        <v>4</v>
      </c>
      <c r="AV92">
        <f>(Table2[[#This Row],[Rank 1Y]]+Table2[[#This Row],[Rank 6M]]+Table2[[#This Row],[Rank Sharpe]])/3</f>
        <v>162.66666666666666</v>
      </c>
    </row>
    <row r="93" spans="1:48" hidden="1" x14ac:dyDescent="0.3">
      <c r="A93" t="s">
        <v>1777</v>
      </c>
      <c r="B93" t="s">
        <v>1778</v>
      </c>
      <c r="C93" t="s">
        <v>3110</v>
      </c>
      <c r="D93" t="s">
        <v>123</v>
      </c>
      <c r="E93">
        <v>4337.7490200000002</v>
      </c>
      <c r="F93">
        <v>467.45</v>
      </c>
      <c r="G93">
        <v>77.726130173389805</v>
      </c>
      <c r="H93">
        <f>(Table2[[#This Row],[1Y Return vs Nifty]]-AVERAGE(Table2[1Y Return vs Nifty]))/_xlfn.STDEV.P(Table2[1Y Return vs Nifty])</f>
        <v>1.3086219095794631</v>
      </c>
      <c r="I93">
        <v>-19.530595823546001</v>
      </c>
      <c r="J93">
        <f>(Table2[[#This Row],[1M Return vs Nifty]]-AVERAGE(Table2[1M Return vs Nifty]))/_xlfn.STDEV.P(Table2[1M Return vs Nifty])</f>
        <v>-1.8048562001344925</v>
      </c>
      <c r="K93">
        <v>25.786030095100099</v>
      </c>
      <c r="L93">
        <f>(Table2[[#This Row],[6M Return vs Nifty]]-AVERAGE(Table2[6M Return vs Nifty]))/_xlfn.STDEV.P(Table2[6M Return vs Nifty])</f>
        <v>0.80585401423731329</v>
      </c>
      <c r="M93">
        <v>-3.3334418394327501</v>
      </c>
      <c r="N93">
        <f>(Table2[[#This Row],[1W Return vs Nifty]]-AVERAGE(Table2[1W Return vs Nifty]))/_xlfn.STDEV.P(Table2[1W Return vs Nifty])</f>
        <v>-0.10669502197481784</v>
      </c>
      <c r="O93">
        <v>517.08000000000004</v>
      </c>
      <c r="P93">
        <v>547.10499519109601</v>
      </c>
      <c r="Q93">
        <v>479.85474800270799</v>
      </c>
      <c r="R93">
        <v>14.020799367276</v>
      </c>
      <c r="S93" s="1">
        <f>(Table2[[#This Row],[Close Price]]-Table2[[#This Row],[20D EMA]])/Table2[[#This Row],[20D EMA]]</f>
        <v>-9.5981279492535099E-2</v>
      </c>
      <c r="T93" s="1">
        <f>(Table2[[#This Row],[Close Price]]-Table2[[#This Row],[50D EMA]])/Table2[[#This Row],[50D EMA]]</f>
        <v>-0.14559361711415861</v>
      </c>
      <c r="U93" s="1">
        <f>(Table2[[#This Row],[Close Price]]-Table2[[#This Row],[200D EMA]])/Table2[[#This Row],[200D EMA]]</f>
        <v>-2.5851047747969768E-2</v>
      </c>
      <c r="V93">
        <v>0.66745588091340002</v>
      </c>
      <c r="W93">
        <v>466</v>
      </c>
      <c r="X93">
        <v>487</v>
      </c>
      <c r="Y93">
        <v>465</v>
      </c>
      <c r="Z93">
        <v>487</v>
      </c>
      <c r="AA93">
        <v>465</v>
      </c>
      <c r="AB93">
        <v>534.54999999999995</v>
      </c>
      <c r="AC93" s="1">
        <f>(Table2[[#This Row],[Close Price]]/Table2[[#This Row],[Day Low]])-1</f>
        <v>3.1115879828325088E-3</v>
      </c>
      <c r="AD93" s="1">
        <f>(Table2[[#This Row],[Day High]]/Table2[[#This Row],[Close Price]])-1</f>
        <v>4.1822654829393624E-2</v>
      </c>
      <c r="AE93" s="1">
        <f>(Table2[[#This Row],[Close Price]]/Table2[[#This Row],[Current Week Low]])-1</f>
        <v>5.2688172043009462E-3</v>
      </c>
      <c r="AF93" s="1">
        <f>(Table2[[#This Row],[Current Week High]]/Table2[[#This Row],[Close Price]])-1</f>
        <v>4.1822654829393624E-2</v>
      </c>
      <c r="AG93" s="1">
        <f>(Table2[[#This Row],[Close Price]]/Table2[[#This Row],[Current Month Low]])-1</f>
        <v>5.2688172043009462E-3</v>
      </c>
      <c r="AH93" s="1">
        <f>(Table2[[#This Row],[Current Month High]]/Table2[[#This Row],[Close Price]])-1</f>
        <v>0.14354476414589779</v>
      </c>
      <c r="AI93">
        <v>55.599529361428999</v>
      </c>
      <c r="AJ93">
        <v>101.270182992465</v>
      </c>
      <c r="AK93" t="str">
        <f>IF(AND(Table2[[#This Row],[20D EMA]]&gt;Table2[[#This Row],[50D EMA]],Table2[[#This Row],[50D EMA]]&gt;Table2[[#This Row],[200D EMA]]),"Uptrend","Downtrend/NoTrend")</f>
        <v>Downtrend/NoTrend</v>
      </c>
      <c r="AL93">
        <v>-7.0000000000000007E-2</v>
      </c>
      <c r="AM93" t="s">
        <v>3153</v>
      </c>
      <c r="AN93">
        <v>-11.31</v>
      </c>
      <c r="AO93" t="s">
        <v>3153</v>
      </c>
      <c r="AP93">
        <v>7.1386300549951001E-2</v>
      </c>
      <c r="AQ93">
        <f>(Table2[[#This Row],[Sharpe Ratio]]-AVERAGE(Table2[Sharpe Ratio]))/_xlfn.STDEV.P(Table2[Sharpe Ratio])</f>
        <v>0.16440010337498523</v>
      </c>
      <c r="AR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3">
        <f>_xlfn.RANK.AVG(Table2[[#This Row],[1Y Return vs Nifty Z-Score]],Table2[1Y Return vs Nifty Z-Score])</f>
        <v>69</v>
      </c>
      <c r="AT93">
        <f>_xlfn.RANK.AVG(Table2[[#This Row],[6M Return vs Nifty Z-Score]],Table2[6M Return vs Nifty Z-Score])</f>
        <v>121</v>
      </c>
      <c r="AU93">
        <f>_xlfn.RANK.AVG(Table2[[#This Row],[Sharpe Ratio Z-Score]],Table2[Sharpe Ratio Z-Score])</f>
        <v>302</v>
      </c>
      <c r="AV93">
        <f>(Table2[[#This Row],[Rank 1Y]]+Table2[[#This Row],[Rank 6M]]+Table2[[#This Row],[Rank Sharpe]])/3</f>
        <v>164</v>
      </c>
    </row>
    <row r="94" spans="1:48" hidden="1" x14ac:dyDescent="0.3">
      <c r="A94" t="s">
        <v>1232</v>
      </c>
      <c r="B94" t="s">
        <v>1233</v>
      </c>
      <c r="C94" t="s">
        <v>3114</v>
      </c>
      <c r="D94" t="s">
        <v>211</v>
      </c>
      <c r="E94">
        <v>9196.3207309649897</v>
      </c>
      <c r="F94">
        <v>1485.15</v>
      </c>
      <c r="G94">
        <v>50.5971497119953</v>
      </c>
      <c r="H94">
        <f>(Table2[[#This Row],[1Y Return vs Nifty]]-AVERAGE(Table2[1Y Return vs Nifty]))/_xlfn.STDEV.P(Table2[1Y Return vs Nifty])</f>
        <v>0.74838137696303531</v>
      </c>
      <c r="I94">
        <v>-0.93119412258418</v>
      </c>
      <c r="J94">
        <f>(Table2[[#This Row],[1M Return vs Nifty]]-AVERAGE(Table2[1M Return vs Nifty]))/_xlfn.STDEV.P(Table2[1M Return vs Nifty])</f>
        <v>0.23206549165021212</v>
      </c>
      <c r="K94">
        <v>36.710346162652399</v>
      </c>
      <c r="L94">
        <f>(Table2[[#This Row],[6M Return vs Nifty]]-AVERAGE(Table2[6M Return vs Nifty]))/_xlfn.STDEV.P(Table2[6M Return vs Nifty])</f>
        <v>1.1833935405011717</v>
      </c>
      <c r="M94">
        <v>-2.5539901491669599</v>
      </c>
      <c r="N94">
        <f>(Table2[[#This Row],[1W Return vs Nifty]]-AVERAGE(Table2[1W Return vs Nifty]))/_xlfn.STDEV.P(Table2[1W Return vs Nifty])</f>
        <v>5.3559709210753301E-2</v>
      </c>
      <c r="O94">
        <v>1517.09</v>
      </c>
      <c r="P94">
        <v>1521.83393894241</v>
      </c>
      <c r="Q94">
        <v>1318.5465046894201</v>
      </c>
      <c r="R94">
        <v>44.1639334671748</v>
      </c>
      <c r="S94" s="1">
        <f>(Table2[[#This Row],[Close Price]]-Table2[[#This Row],[20D EMA]])/Table2[[#This Row],[20D EMA]]</f>
        <v>-2.1053464197905089E-2</v>
      </c>
      <c r="T94" s="1">
        <f>(Table2[[#This Row],[Close Price]]-Table2[[#This Row],[50D EMA]])/Table2[[#This Row],[50D EMA]]</f>
        <v>-2.4105086635078724E-2</v>
      </c>
      <c r="U94" s="1">
        <f>(Table2[[#This Row],[Close Price]]-Table2[[#This Row],[200D EMA]])/Table2[[#This Row],[200D EMA]]</f>
        <v>0.12635390160153886</v>
      </c>
      <c r="V94">
        <v>0.66907041779667398</v>
      </c>
      <c r="W94">
        <v>1457.5</v>
      </c>
      <c r="X94">
        <v>1499.9</v>
      </c>
      <c r="Y94">
        <v>1450</v>
      </c>
      <c r="Z94">
        <v>1511</v>
      </c>
      <c r="AA94">
        <v>1430.45</v>
      </c>
      <c r="AB94">
        <v>1606.55</v>
      </c>
      <c r="AC94" s="1">
        <f>(Table2[[#This Row],[Close Price]]/Table2[[#This Row],[Day Low]])-1</f>
        <v>1.897084048027442E-2</v>
      </c>
      <c r="AD94" s="1">
        <f>(Table2[[#This Row],[Day High]]/Table2[[#This Row],[Close Price]])-1</f>
        <v>9.9316567350098417E-3</v>
      </c>
      <c r="AE94" s="1">
        <f>(Table2[[#This Row],[Close Price]]/Table2[[#This Row],[Current Week Low]])-1</f>
        <v>2.4241379310344868E-2</v>
      </c>
      <c r="AF94" s="1">
        <f>(Table2[[#This Row],[Current Week High]]/Table2[[#This Row],[Close Price]])-1</f>
        <v>1.7405649261017286E-2</v>
      </c>
      <c r="AG94" s="1">
        <f>(Table2[[#This Row],[Close Price]]/Table2[[#This Row],[Current Month Low]])-1</f>
        <v>3.8239714775070821E-2</v>
      </c>
      <c r="AH94" s="1">
        <f>(Table2[[#This Row],[Current Month High]]/Table2[[#This Row],[Close Price]])-1</f>
        <v>8.1742584924081596E-2</v>
      </c>
      <c r="AI94">
        <v>18.3920816079183</v>
      </c>
      <c r="AJ94">
        <v>79.865568608453401</v>
      </c>
      <c r="AK94" t="str">
        <f>IF(AND(Table2[[#This Row],[20D EMA]]&gt;Table2[[#This Row],[50D EMA]],Table2[[#This Row],[50D EMA]]&gt;Table2[[#This Row],[200D EMA]]),"Uptrend","Downtrend/NoTrend")</f>
        <v>Downtrend/NoTrend</v>
      </c>
      <c r="AL94">
        <v>0.11</v>
      </c>
      <c r="AM94" t="s">
        <v>3154</v>
      </c>
      <c r="AN94">
        <v>-2.31</v>
      </c>
      <c r="AO94" t="s">
        <v>3153</v>
      </c>
      <c r="AP94">
        <v>7.431089545913E-2</v>
      </c>
      <c r="AQ94">
        <f>(Table2[[#This Row],[Sharpe Ratio]]-AVERAGE(Table2[Sharpe Ratio]))/_xlfn.STDEV.P(Table2[Sharpe Ratio])</f>
        <v>0.19857101942971231</v>
      </c>
      <c r="AR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4">
        <f>_xlfn.RANK.AVG(Table2[[#This Row],[1Y Return vs Nifty Z-Score]],Table2[1Y Return vs Nifty Z-Score])</f>
        <v>128</v>
      </c>
      <c r="AT94">
        <f>_xlfn.RANK.AVG(Table2[[#This Row],[6M Return vs Nifty Z-Score]],Table2[6M Return vs Nifty Z-Score])</f>
        <v>72</v>
      </c>
      <c r="AU94">
        <f>_xlfn.RANK.AVG(Table2[[#This Row],[Sharpe Ratio Z-Score]],Table2[Sharpe Ratio Z-Score])</f>
        <v>293</v>
      </c>
      <c r="AV94">
        <f>(Table2[[#This Row],[Rank 1Y]]+Table2[[#This Row],[Rank 6M]]+Table2[[#This Row],[Rank Sharpe]])/3</f>
        <v>164.33333333333334</v>
      </c>
    </row>
    <row r="95" spans="1:48" hidden="1" x14ac:dyDescent="0.3">
      <c r="A95" t="s">
        <v>1635</v>
      </c>
      <c r="B95" t="s">
        <v>1636</v>
      </c>
      <c r="C95" t="s">
        <v>3127</v>
      </c>
      <c r="D95" t="s">
        <v>178</v>
      </c>
      <c r="E95">
        <v>5491.3051970180004</v>
      </c>
      <c r="F95">
        <v>149.62</v>
      </c>
      <c r="G95">
        <v>100.124732212878</v>
      </c>
      <c r="H95">
        <f>(Table2[[#This Row],[1Y Return vs Nifty]]-AVERAGE(Table2[1Y Return vs Nifty]))/_xlfn.STDEV.P(Table2[1Y Return vs Nifty])</f>
        <v>1.7711754048839909</v>
      </c>
      <c r="I95">
        <v>-15.0253910148943</v>
      </c>
      <c r="J95">
        <f>(Table2[[#This Row],[1M Return vs Nifty]]-AVERAGE(Table2[1M Return vs Nifty]))/_xlfn.STDEV.P(Table2[1M Return vs Nifty])</f>
        <v>-1.3114667057723781</v>
      </c>
      <c r="K95">
        <v>3.8108738439691598</v>
      </c>
      <c r="L95">
        <f>(Table2[[#This Row],[6M Return vs Nifty]]-AVERAGE(Table2[6M Return vs Nifty]))/_xlfn.STDEV.P(Table2[6M Return vs Nifty])</f>
        <v>4.640234428163488E-2</v>
      </c>
      <c r="M95">
        <v>-5.5510441050085797</v>
      </c>
      <c r="N95">
        <f>(Table2[[#This Row],[1W Return vs Nifty]]-AVERAGE(Table2[1W Return vs Nifty]))/_xlfn.STDEV.P(Table2[1W Return vs Nifty])</f>
        <v>-0.56263252186680524</v>
      </c>
      <c r="O95">
        <v>163.6</v>
      </c>
      <c r="P95">
        <v>175.503782846701</v>
      </c>
      <c r="Q95">
        <v>157.620970640629</v>
      </c>
      <c r="R95">
        <v>33.163442015795802</v>
      </c>
      <c r="S95" s="1">
        <f>(Table2[[#This Row],[Close Price]]-Table2[[#This Row],[20D EMA]])/Table2[[#This Row],[20D EMA]]</f>
        <v>-8.5452322738386252E-2</v>
      </c>
      <c r="T95" s="1">
        <f>(Table2[[#This Row],[Close Price]]-Table2[[#This Row],[50D EMA]])/Table2[[#This Row],[50D EMA]]</f>
        <v>-0.14748276320237472</v>
      </c>
      <c r="U95" s="1">
        <f>(Table2[[#This Row],[Close Price]]-Table2[[#This Row],[200D EMA]])/Table2[[#This Row],[200D EMA]]</f>
        <v>-5.0760825847665669E-2</v>
      </c>
      <c r="V95">
        <v>0.51012950770278498</v>
      </c>
      <c r="W95">
        <v>147.69999999999999</v>
      </c>
      <c r="X95">
        <v>153.5</v>
      </c>
      <c r="Y95">
        <v>146.16</v>
      </c>
      <c r="Z95">
        <v>153.88999999999999</v>
      </c>
      <c r="AA95">
        <v>146.16</v>
      </c>
      <c r="AB95">
        <v>179</v>
      </c>
      <c r="AC95" s="1">
        <f>(Table2[[#This Row],[Close Price]]/Table2[[#This Row],[Day Low]])-1</f>
        <v>1.2999322951929626E-2</v>
      </c>
      <c r="AD95" s="1">
        <f>(Table2[[#This Row],[Day High]]/Table2[[#This Row],[Close Price]])-1</f>
        <v>2.5932361983691976E-2</v>
      </c>
      <c r="AE95" s="1">
        <f>(Table2[[#This Row],[Close Price]]/Table2[[#This Row],[Current Week Low]])-1</f>
        <v>2.3672687465790876E-2</v>
      </c>
      <c r="AF95" s="1">
        <f>(Table2[[#This Row],[Current Week High]]/Table2[[#This Row],[Close Price]])-1</f>
        <v>2.8538965378959835E-2</v>
      </c>
      <c r="AG95" s="1">
        <f>(Table2[[#This Row],[Close Price]]/Table2[[#This Row],[Current Month Low]])-1</f>
        <v>2.3672687465790876E-2</v>
      </c>
      <c r="AH95" s="1">
        <f>(Table2[[#This Row],[Current Month High]]/Table2[[#This Row],[Close Price]])-1</f>
        <v>0.19636412244352353</v>
      </c>
      <c r="AI95">
        <v>50.147039165886902</v>
      </c>
      <c r="AJ95">
        <v>124.31784107946</v>
      </c>
      <c r="AK95" t="str">
        <f>IF(AND(Table2[[#This Row],[20D EMA]]&gt;Table2[[#This Row],[50D EMA]],Table2[[#This Row],[50D EMA]]&gt;Table2[[#This Row],[200D EMA]]),"Uptrend","Downtrend/NoTrend")</f>
        <v>Downtrend/NoTrend</v>
      </c>
      <c r="AL95">
        <v>-0.16</v>
      </c>
      <c r="AM95" t="s">
        <v>3153</v>
      </c>
      <c r="AN95">
        <v>-14</v>
      </c>
      <c r="AO95" t="s">
        <v>3153</v>
      </c>
      <c r="AP95">
        <v>0.120302793818459</v>
      </c>
      <c r="AQ95">
        <f>(Table2[[#This Row],[Sharpe Ratio]]-AVERAGE(Table2[Sharpe Ratio]))/_xlfn.STDEV.P(Table2[Sharpe Ratio])</f>
        <v>0.73593955997584637</v>
      </c>
      <c r="AR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5">
        <f>_xlfn.RANK.AVG(Table2[[#This Row],[1Y Return vs Nifty Z-Score]],Table2[1Y Return vs Nifty Z-Score])</f>
        <v>43</v>
      </c>
      <c r="AT95">
        <f>_xlfn.RANK.AVG(Table2[[#This Row],[6M Return vs Nifty Z-Score]],Table2[6M Return vs Nifty Z-Score])</f>
        <v>294</v>
      </c>
      <c r="AU95">
        <f>_xlfn.RANK.AVG(Table2[[#This Row],[Sharpe Ratio Z-Score]],Table2[Sharpe Ratio Z-Score])</f>
        <v>156</v>
      </c>
      <c r="AV95">
        <f>(Table2[[#This Row],[Rank 1Y]]+Table2[[#This Row],[Rank 6M]]+Table2[[#This Row],[Rank Sharpe]])/3</f>
        <v>164.33333333333334</v>
      </c>
    </row>
    <row r="96" spans="1:48" hidden="1" x14ac:dyDescent="0.3">
      <c r="A96" t="s">
        <v>1862</v>
      </c>
      <c r="B96" t="s">
        <v>1863</v>
      </c>
      <c r="C96" t="s">
        <v>3114</v>
      </c>
      <c r="D96" t="s">
        <v>211</v>
      </c>
      <c r="E96">
        <v>3923.7349128000001</v>
      </c>
      <c r="F96">
        <v>1490.8</v>
      </c>
      <c r="G96">
        <v>42.721102771909898</v>
      </c>
      <c r="H96">
        <f>(Table2[[#This Row],[1Y Return vs Nifty]]-AVERAGE(Table2[1Y Return vs Nifty]))/_xlfn.STDEV.P(Table2[1Y Return vs Nifty])</f>
        <v>0.58573314405562671</v>
      </c>
      <c r="I96">
        <v>-2.2670871821841998</v>
      </c>
      <c r="J96">
        <f>(Table2[[#This Row],[1M Return vs Nifty]]-AVERAGE(Table2[1M Return vs Nifty]))/_xlfn.STDEV.P(Table2[1M Return vs Nifty])</f>
        <v>8.5764573225335955E-2</v>
      </c>
      <c r="K96">
        <v>18.859658204322798</v>
      </c>
      <c r="L96">
        <f>(Table2[[#This Row],[6M Return vs Nifty]]-AVERAGE(Table2[6M Return vs Nifty]))/_xlfn.STDEV.P(Table2[6M Return vs Nifty])</f>
        <v>0.56648166852695347</v>
      </c>
      <c r="M96">
        <v>-2.7518465285254901</v>
      </c>
      <c r="N96">
        <f>(Table2[[#This Row],[1W Return vs Nifty]]-AVERAGE(Table2[1W Return vs Nifty]))/_xlfn.STDEV.P(Table2[1W Return vs Nifty])</f>
        <v>1.2880573757676633E-2</v>
      </c>
      <c r="O96">
        <v>1555.2</v>
      </c>
      <c r="P96">
        <v>1565.49090907903</v>
      </c>
      <c r="Q96">
        <v>1376.8000294651999</v>
      </c>
      <c r="R96">
        <v>34.9944065612437</v>
      </c>
      <c r="S96" s="1">
        <f>(Table2[[#This Row],[Close Price]]-Table2[[#This Row],[20D EMA]])/Table2[[#This Row],[20D EMA]]</f>
        <v>-4.1409465020576186E-2</v>
      </c>
      <c r="T96" s="1">
        <f>(Table2[[#This Row],[Close Price]]-Table2[[#This Row],[50D EMA]])/Table2[[#This Row],[50D EMA]]</f>
        <v>-4.7710854560612095E-2</v>
      </c>
      <c r="U96" s="1">
        <f>(Table2[[#This Row],[Close Price]]-Table2[[#This Row],[200D EMA]])/Table2[[#This Row],[200D EMA]]</f>
        <v>8.2800674095773963E-2</v>
      </c>
      <c r="V96">
        <v>0.46122929668187301</v>
      </c>
      <c r="W96">
        <v>1484</v>
      </c>
      <c r="X96">
        <v>1543.95</v>
      </c>
      <c r="Y96">
        <v>1434.25</v>
      </c>
      <c r="Z96">
        <v>1543.95</v>
      </c>
      <c r="AA96">
        <v>1434.25</v>
      </c>
      <c r="AB96">
        <v>1649.75</v>
      </c>
      <c r="AC96" s="1">
        <f>(Table2[[#This Row],[Close Price]]/Table2[[#This Row],[Day Low]])-1</f>
        <v>4.5822102425876476E-3</v>
      </c>
      <c r="AD96" s="1">
        <f>(Table2[[#This Row],[Day High]]/Table2[[#This Row],[Close Price]])-1</f>
        <v>3.565199892675075E-2</v>
      </c>
      <c r="AE96" s="1">
        <f>(Table2[[#This Row],[Close Price]]/Table2[[#This Row],[Current Week Low]])-1</f>
        <v>3.9428272616349958E-2</v>
      </c>
      <c r="AF96" s="1">
        <f>(Table2[[#This Row],[Current Week High]]/Table2[[#This Row],[Close Price]])-1</f>
        <v>3.565199892675075E-2</v>
      </c>
      <c r="AG96" s="1">
        <f>(Table2[[#This Row],[Close Price]]/Table2[[#This Row],[Current Month Low]])-1</f>
        <v>3.9428272616349958E-2</v>
      </c>
      <c r="AH96" s="1">
        <f>(Table2[[#This Row],[Current Month High]]/Table2[[#This Row],[Close Price]])-1</f>
        <v>0.10662060638583304</v>
      </c>
      <c r="AI96">
        <v>20.0697612020391</v>
      </c>
      <c r="AJ96">
        <v>61.591198547543499</v>
      </c>
      <c r="AK96" t="str">
        <f>IF(AND(Table2[[#This Row],[20D EMA]]&gt;Table2[[#This Row],[50D EMA]],Table2[[#This Row],[50D EMA]]&gt;Table2[[#This Row],[200D EMA]]),"Uptrend","Downtrend/NoTrend")</f>
        <v>Downtrend/NoTrend</v>
      </c>
      <c r="AL96">
        <v>0.1</v>
      </c>
      <c r="AM96" t="s">
        <v>3154</v>
      </c>
      <c r="AN96">
        <v>-3.52</v>
      </c>
      <c r="AO96" t="s">
        <v>3153</v>
      </c>
      <c r="AP96">
        <v>0.114507773423608</v>
      </c>
      <c r="AQ96">
        <f>(Table2[[#This Row],[Sharpe Ratio]]-AVERAGE(Table2[Sharpe Ratio]))/_xlfn.STDEV.P(Table2[Sharpe Ratio])</f>
        <v>0.66823064246854147</v>
      </c>
      <c r="AR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6">
        <f>_xlfn.RANK.AVG(Table2[[#This Row],[1Y Return vs Nifty Z-Score]],Table2[1Y Return vs Nifty Z-Score])</f>
        <v>149</v>
      </c>
      <c r="AT96">
        <f>_xlfn.RANK.AVG(Table2[[#This Row],[6M Return vs Nifty Z-Score]],Table2[6M Return vs Nifty Z-Score])</f>
        <v>166</v>
      </c>
      <c r="AU96">
        <f>_xlfn.RANK.AVG(Table2[[#This Row],[Sharpe Ratio Z-Score]],Table2[Sharpe Ratio Z-Score])</f>
        <v>178</v>
      </c>
      <c r="AV96">
        <f>(Table2[[#This Row],[Rank 1Y]]+Table2[[#This Row],[Rank 6M]]+Table2[[#This Row],[Rank Sharpe]])/3</f>
        <v>164.33333333333334</v>
      </c>
    </row>
    <row r="97" spans="1:48" hidden="1" x14ac:dyDescent="0.3">
      <c r="A97" t="s">
        <v>92</v>
      </c>
      <c r="B97" t="s">
        <v>93</v>
      </c>
      <c r="C97" t="s">
        <v>3114</v>
      </c>
      <c r="D97" t="s">
        <v>94</v>
      </c>
      <c r="E97">
        <v>266570.93486856</v>
      </c>
      <c r="F97">
        <v>9545.7000000000007</v>
      </c>
      <c r="G97">
        <v>49.4906919349066</v>
      </c>
      <c r="H97">
        <f>(Table2[[#This Row],[1Y Return vs Nifty]]-AVERAGE(Table2[1Y Return vs Nifty]))/_xlfn.STDEV.P(Table2[1Y Return vs Nifty])</f>
        <v>0.72553191915772353</v>
      </c>
      <c r="I97">
        <v>9.5719957524302401E-2</v>
      </c>
      <c r="J97">
        <f>(Table2[[#This Row],[1M Return vs Nifty]]-AVERAGE(Table2[1M Return vs Nifty]))/_xlfn.STDEV.P(Table2[1M Return vs Nifty])</f>
        <v>0.34452844067420862</v>
      </c>
      <c r="K97">
        <v>3.9232397507290799</v>
      </c>
      <c r="L97">
        <f>(Table2[[#This Row],[6M Return vs Nifty]]-AVERAGE(Table2[6M Return vs Nifty]))/_xlfn.STDEV.P(Table2[6M Return vs Nifty])</f>
        <v>5.0285660266271556E-2</v>
      </c>
      <c r="M97">
        <v>-2.7411886123635099</v>
      </c>
      <c r="N97">
        <f>(Table2[[#This Row],[1W Return vs Nifty]]-AVERAGE(Table2[1W Return vs Nifty]))/_xlfn.STDEV.P(Table2[1W Return vs Nifty])</f>
        <v>1.5071833986972018E-2</v>
      </c>
      <c r="O97">
        <v>9975.68</v>
      </c>
      <c r="P97">
        <v>10415.540459117001</v>
      </c>
      <c r="Q97">
        <v>9456.6995882740703</v>
      </c>
      <c r="R97">
        <v>34.607110291525402</v>
      </c>
      <c r="S97" s="1">
        <f>(Table2[[#This Row],[Close Price]]-Table2[[#This Row],[20D EMA]])/Table2[[#This Row],[20D EMA]]</f>
        <v>-4.3102826073009512E-2</v>
      </c>
      <c r="T97" s="1">
        <f>(Table2[[#This Row],[Close Price]]-Table2[[#This Row],[50D EMA]])/Table2[[#This Row],[50D EMA]]</f>
        <v>-8.3513713237569495E-2</v>
      </c>
      <c r="U97" s="1">
        <f>(Table2[[#This Row],[Close Price]]-Table2[[#This Row],[200D EMA]])/Table2[[#This Row],[200D EMA]]</f>
        <v>9.4113607919075089E-3</v>
      </c>
      <c r="V97">
        <v>0.73454736126384101</v>
      </c>
      <c r="W97">
        <v>9500.4500000000007</v>
      </c>
      <c r="X97">
        <v>9698.6</v>
      </c>
      <c r="Y97">
        <v>9435.85</v>
      </c>
      <c r="Z97">
        <v>9698.6</v>
      </c>
      <c r="AA97">
        <v>9365</v>
      </c>
      <c r="AB97">
        <v>10079.799999999999</v>
      </c>
      <c r="AC97" s="1">
        <f>(Table2[[#This Row],[Close Price]]/Table2[[#This Row],[Day Low]])-1</f>
        <v>4.7629322821549636E-3</v>
      </c>
      <c r="AD97" s="1">
        <f>(Table2[[#This Row],[Day High]]/Table2[[#This Row],[Close Price]])-1</f>
        <v>1.6017683354808909E-2</v>
      </c>
      <c r="AE97" s="1">
        <f>(Table2[[#This Row],[Close Price]]/Table2[[#This Row],[Current Week Low]])-1</f>
        <v>1.1641770481726654E-2</v>
      </c>
      <c r="AF97" s="1">
        <f>(Table2[[#This Row],[Current Week High]]/Table2[[#This Row],[Close Price]])-1</f>
        <v>1.6017683354808909E-2</v>
      </c>
      <c r="AG97" s="1">
        <f>(Table2[[#This Row],[Close Price]]/Table2[[#This Row],[Current Month Low]])-1</f>
        <v>1.9295248264815879E-2</v>
      </c>
      <c r="AH97" s="1">
        <f>(Table2[[#This Row],[Current Month High]]/Table2[[#This Row],[Close Price]])-1</f>
        <v>5.5951894570329896E-2</v>
      </c>
      <c r="AI97">
        <v>33.819416072158099</v>
      </c>
      <c r="AJ97">
        <v>70.276489475561903</v>
      </c>
      <c r="AK97" t="str">
        <f>IF(AND(Table2[[#This Row],[20D EMA]]&gt;Table2[[#This Row],[50D EMA]],Table2[[#This Row],[50D EMA]]&gt;Table2[[#This Row],[200D EMA]]),"Uptrend","Downtrend/NoTrend")</f>
        <v>Downtrend/NoTrend</v>
      </c>
      <c r="AL97">
        <v>-0.02</v>
      </c>
      <c r="AM97" t="s">
        <v>3153</v>
      </c>
      <c r="AN97">
        <v>-2.95</v>
      </c>
      <c r="AO97" t="s">
        <v>3153</v>
      </c>
      <c r="AP97">
        <v>0.15997786678508799</v>
      </c>
      <c r="AQ97">
        <f>(Table2[[#This Row],[Sharpe Ratio]]-AVERAGE(Table2[Sharpe Ratio]))/_xlfn.STDEV.P(Table2[Sharpe Ratio])</f>
        <v>1.1995024224949629</v>
      </c>
      <c r="AR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7">
        <f>_xlfn.RANK.AVG(Table2[[#This Row],[1Y Return vs Nifty Z-Score]],Table2[1Y Return vs Nifty Z-Score])</f>
        <v>130</v>
      </c>
      <c r="AT97">
        <f>_xlfn.RANK.AVG(Table2[[#This Row],[6M Return vs Nifty Z-Score]],Table2[6M Return vs Nifty Z-Score])</f>
        <v>292</v>
      </c>
      <c r="AU97">
        <f>_xlfn.RANK.AVG(Table2[[#This Row],[Sharpe Ratio Z-Score]],Table2[Sharpe Ratio Z-Score])</f>
        <v>81</v>
      </c>
      <c r="AV97">
        <f>(Table2[[#This Row],[Rank 1Y]]+Table2[[#This Row],[Rank 6M]]+Table2[[#This Row],[Rank Sharpe]])/3</f>
        <v>167.66666666666666</v>
      </c>
    </row>
    <row r="98" spans="1:48" x14ac:dyDescent="0.3">
      <c r="A98" t="s">
        <v>735</v>
      </c>
      <c r="B98" t="s">
        <v>736</v>
      </c>
      <c r="C98" t="s">
        <v>3112</v>
      </c>
      <c r="D98" t="s">
        <v>252</v>
      </c>
      <c r="E98">
        <v>22695.880393200001</v>
      </c>
      <c r="F98">
        <v>567.20000000000005</v>
      </c>
      <c r="G98">
        <v>24.959884000065198</v>
      </c>
      <c r="H98">
        <f>(Table2[[#This Row],[1Y Return vs Nifty]]-AVERAGE(Table2[1Y Return vs Nifty]))/_xlfn.STDEV.P(Table2[1Y Return vs Nifty])</f>
        <v>0.21894624327934578</v>
      </c>
      <c r="I98">
        <v>9.2449443830779199</v>
      </c>
      <c r="J98">
        <f>(Table2[[#This Row],[1M Return vs Nifty]]-AVERAGE(Table2[1M Return vs Nifty]))/_xlfn.STDEV.P(Table2[1M Return vs Nifty])</f>
        <v>1.3465097944321036</v>
      </c>
      <c r="K98">
        <v>42.456848165171003</v>
      </c>
      <c r="L98">
        <f>(Table2[[#This Row],[6M Return vs Nifty]]-AVERAGE(Table2[6M Return vs Nifty]))/_xlfn.STDEV.P(Table2[6M Return vs Nifty])</f>
        <v>1.3819901052920047</v>
      </c>
      <c r="M98">
        <v>0.52330984317440599</v>
      </c>
      <c r="N98">
        <f>(Table2[[#This Row],[1W Return vs Nifty]]-AVERAGE(Table2[1W Return vs Nifty]))/_xlfn.STDEV.P(Table2[1W Return vs Nifty])</f>
        <v>0.68625047017614771</v>
      </c>
      <c r="O98">
        <v>552.22</v>
      </c>
      <c r="P98">
        <v>536.40915057377595</v>
      </c>
      <c r="Q98">
        <v>467.61049317835102</v>
      </c>
      <c r="R98">
        <v>65.224595127241599</v>
      </c>
      <c r="S98" s="1">
        <f>(Table2[[#This Row],[Close Price]]-Table2[[#This Row],[20D EMA]])/Table2[[#This Row],[20D EMA]]</f>
        <v>2.7126869725833939E-2</v>
      </c>
      <c r="T98" s="1">
        <f>(Table2[[#This Row],[Close Price]]-Table2[[#This Row],[50D EMA]])/Table2[[#This Row],[50D EMA]]</f>
        <v>5.7401797477332983E-2</v>
      </c>
      <c r="U98" s="1">
        <f>(Table2[[#This Row],[Close Price]]-Table2[[#This Row],[200D EMA]])/Table2[[#This Row],[200D EMA]]</f>
        <v>0.21297534652128658</v>
      </c>
      <c r="V98">
        <v>1.2364493821732501</v>
      </c>
      <c r="W98">
        <v>558.15</v>
      </c>
      <c r="X98">
        <v>572.29999999999995</v>
      </c>
      <c r="Y98">
        <v>550.70000000000005</v>
      </c>
      <c r="Z98">
        <v>572.29999999999995</v>
      </c>
      <c r="AA98">
        <v>533.4</v>
      </c>
      <c r="AB98">
        <v>603.45000000000005</v>
      </c>
      <c r="AC98" s="1">
        <f>(Table2[[#This Row],[Close Price]]/Table2[[#This Row],[Day Low]])-1</f>
        <v>1.621427931559638E-2</v>
      </c>
      <c r="AD98" s="1">
        <f>(Table2[[#This Row],[Day High]]/Table2[[#This Row],[Close Price]])-1</f>
        <v>8.9915373765865336E-3</v>
      </c>
      <c r="AE98" s="1">
        <f>(Table2[[#This Row],[Close Price]]/Table2[[#This Row],[Current Week Low]])-1</f>
        <v>2.9961866715089824E-2</v>
      </c>
      <c r="AF98" s="1">
        <f>(Table2[[#This Row],[Current Week High]]/Table2[[#This Row],[Close Price]])-1</f>
        <v>8.9915373765865336E-3</v>
      </c>
      <c r="AG98" s="1">
        <f>(Table2[[#This Row],[Close Price]]/Table2[[#This Row],[Current Month Low]])-1</f>
        <v>6.3367079115110636E-2</v>
      </c>
      <c r="AH98" s="1">
        <f>(Table2[[#This Row],[Current Month High]]/Table2[[#This Row],[Close Price]])-1</f>
        <v>6.3910437235543016E-2</v>
      </c>
      <c r="AI98">
        <v>6.3910437235542998</v>
      </c>
      <c r="AJ98">
        <v>62.0571428571428</v>
      </c>
      <c r="AK98" t="str">
        <f>IF(AND(Table2[[#This Row],[20D EMA]]&gt;Table2[[#This Row],[50D EMA]],Table2[[#This Row],[50D EMA]]&gt;Table2[[#This Row],[200D EMA]]),"Uptrend","Downtrend/NoTrend")</f>
        <v>Uptrend</v>
      </c>
      <c r="AL98">
        <v>0.2</v>
      </c>
      <c r="AM98" t="s">
        <v>3154</v>
      </c>
      <c r="AN98">
        <v>4.09</v>
      </c>
      <c r="AO98" t="s">
        <v>3154</v>
      </c>
      <c r="AP98">
        <v>0.10642966455868801</v>
      </c>
      <c r="AQ98">
        <f>(Table2[[#This Row],[Sharpe Ratio]]-AVERAGE(Table2[Sharpe Ratio]))/_xlfn.STDEV.P(Table2[Sharpe Ratio])</f>
        <v>0.57384615898408586</v>
      </c>
      <c r="AR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4.2075427721636878</v>
      </c>
      <c r="AS98">
        <f>_xlfn.RANK.AVG(Table2[[#This Row],[1Y Return vs Nifty Z-Score]],Table2[1Y Return vs Nifty Z-Score])</f>
        <v>240</v>
      </c>
      <c r="AT98">
        <f>_xlfn.RANK.AVG(Table2[[#This Row],[6M Return vs Nifty Z-Score]],Table2[6M Return vs Nifty Z-Score])</f>
        <v>60</v>
      </c>
      <c r="AU98">
        <f>_xlfn.RANK.AVG(Table2[[#This Row],[Sharpe Ratio Z-Score]],Table2[Sharpe Ratio Z-Score])</f>
        <v>203</v>
      </c>
      <c r="AV98">
        <f>(Table2[[#This Row],[Rank 1Y]]+Table2[[#This Row],[Rank 6M]]+Table2[[#This Row],[Rank Sharpe]])/3</f>
        <v>167.66666666666666</v>
      </c>
    </row>
    <row r="99" spans="1:48" hidden="1" x14ac:dyDescent="0.3">
      <c r="A99" t="s">
        <v>264</v>
      </c>
      <c r="B99" t="s">
        <v>265</v>
      </c>
      <c r="C99" t="s">
        <v>3112</v>
      </c>
      <c r="D99" t="s">
        <v>51</v>
      </c>
      <c r="E99">
        <v>92981.648798219903</v>
      </c>
      <c r="F99">
        <v>2038.2</v>
      </c>
      <c r="G99">
        <v>50.919691215224503</v>
      </c>
      <c r="H99">
        <f>(Table2[[#This Row],[1Y Return vs Nifty]]-AVERAGE(Table2[1Y Return vs Nifty]))/_xlfn.STDEV.P(Table2[1Y Return vs Nifty])</f>
        <v>0.75504218103627263</v>
      </c>
      <c r="I99">
        <v>-1.6241082483047999</v>
      </c>
      <c r="J99">
        <f>(Table2[[#This Row],[1M Return vs Nifty]]-AVERAGE(Table2[1M Return vs Nifty]))/_xlfn.STDEV.P(Table2[1M Return vs Nifty])</f>
        <v>0.15618069514348482</v>
      </c>
      <c r="K99">
        <v>16.747973416737999</v>
      </c>
      <c r="L99">
        <f>(Table2[[#This Row],[6M Return vs Nifty]]-AVERAGE(Table2[6M Return vs Nifty]))/_xlfn.STDEV.P(Table2[6M Return vs Nifty])</f>
        <v>0.49350277727248315</v>
      </c>
      <c r="M99">
        <v>-0.85913561933705096</v>
      </c>
      <c r="N99">
        <f>(Table2[[#This Row],[1W Return vs Nifty]]-AVERAGE(Table2[1W Return vs Nifty]))/_xlfn.STDEV.P(Table2[1W Return vs Nifty])</f>
        <v>0.4020206343309774</v>
      </c>
      <c r="O99">
        <v>2112.91</v>
      </c>
      <c r="P99">
        <v>2127.4653500372801</v>
      </c>
      <c r="Q99">
        <v>1850.7841401045</v>
      </c>
      <c r="R99">
        <v>29.998386542957402</v>
      </c>
      <c r="S99" s="1">
        <f>(Table2[[#This Row],[Close Price]]-Table2[[#This Row],[20D EMA]])/Table2[[#This Row],[20D EMA]]</f>
        <v>-3.5358817933560736E-2</v>
      </c>
      <c r="T99" s="1">
        <f>(Table2[[#This Row],[Close Price]]-Table2[[#This Row],[50D EMA]])/Table2[[#This Row],[50D EMA]]</f>
        <v>-4.1958544723520813E-2</v>
      </c>
      <c r="U99" s="1">
        <f>(Table2[[#This Row],[Close Price]]-Table2[[#This Row],[200D EMA]])/Table2[[#This Row],[200D EMA]]</f>
        <v>0.10126294894925891</v>
      </c>
      <c r="V99">
        <v>1.16819167842795</v>
      </c>
      <c r="W99">
        <v>2024.2</v>
      </c>
      <c r="X99">
        <v>2054.4</v>
      </c>
      <c r="Y99">
        <v>2000</v>
      </c>
      <c r="Z99">
        <v>2054.4</v>
      </c>
      <c r="AA99">
        <v>2000</v>
      </c>
      <c r="AB99">
        <v>2218.85</v>
      </c>
      <c r="AC99" s="1">
        <f>(Table2[[#This Row],[Close Price]]/Table2[[#This Row],[Day Low]])-1</f>
        <v>6.916312617330389E-3</v>
      </c>
      <c r="AD99" s="1">
        <f>(Table2[[#This Row],[Day High]]/Table2[[#This Row],[Close Price]])-1</f>
        <v>7.9481895790403101E-3</v>
      </c>
      <c r="AE99" s="1">
        <f>(Table2[[#This Row],[Close Price]]/Table2[[#This Row],[Current Week Low]])-1</f>
        <v>1.9100000000000117E-2</v>
      </c>
      <c r="AF99" s="1">
        <f>(Table2[[#This Row],[Current Week High]]/Table2[[#This Row],[Close Price]])-1</f>
        <v>7.9481895790403101E-3</v>
      </c>
      <c r="AG99" s="1">
        <f>(Table2[[#This Row],[Close Price]]/Table2[[#This Row],[Current Month Low]])-1</f>
        <v>1.9100000000000117E-2</v>
      </c>
      <c r="AH99" s="1">
        <f>(Table2[[#This Row],[Current Month High]]/Table2[[#This Row],[Close Price]])-1</f>
        <v>8.8632126386026799E-2</v>
      </c>
      <c r="AI99">
        <v>13.4334216465508</v>
      </c>
      <c r="AJ99">
        <v>72.210721980482404</v>
      </c>
      <c r="AK99" t="str">
        <f>IF(AND(Table2[[#This Row],[20D EMA]]&gt;Table2[[#This Row],[50D EMA]],Table2[[#This Row],[50D EMA]]&gt;Table2[[#This Row],[200D EMA]]),"Uptrend","Downtrend/NoTrend")</f>
        <v>Downtrend/NoTrend</v>
      </c>
      <c r="AL99">
        <v>-0.03</v>
      </c>
      <c r="AM99" t="s">
        <v>3153</v>
      </c>
      <c r="AN99">
        <v>-6.8</v>
      </c>
      <c r="AO99" t="s">
        <v>3153</v>
      </c>
      <c r="AP99">
        <v>0.106063607693918</v>
      </c>
      <c r="AQ99">
        <f>(Table2[[#This Row],[Sharpe Ratio]]-AVERAGE(Table2[Sharpe Ratio]))/_xlfn.STDEV.P(Table2[Sharpe Ratio])</f>
        <v>0.56956915694251975</v>
      </c>
      <c r="AR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9">
        <f>_xlfn.RANK.AVG(Table2[[#This Row],[1Y Return vs Nifty Z-Score]],Table2[1Y Return vs Nifty Z-Score])</f>
        <v>126</v>
      </c>
      <c r="AT99">
        <f>_xlfn.RANK.AVG(Table2[[#This Row],[6M Return vs Nifty Z-Score]],Table2[6M Return vs Nifty Z-Score])</f>
        <v>178</v>
      </c>
      <c r="AU99">
        <f>_xlfn.RANK.AVG(Table2[[#This Row],[Sharpe Ratio Z-Score]],Table2[Sharpe Ratio Z-Score])</f>
        <v>205</v>
      </c>
      <c r="AV99">
        <f>(Table2[[#This Row],[Rank 1Y]]+Table2[[#This Row],[Rank 6M]]+Table2[[#This Row],[Rank Sharpe]])/3</f>
        <v>169.66666666666666</v>
      </c>
    </row>
    <row r="100" spans="1:48" hidden="1" x14ac:dyDescent="0.3">
      <c r="A100" t="s">
        <v>1541</v>
      </c>
      <c r="B100" t="s">
        <v>1542</v>
      </c>
      <c r="C100" t="s">
        <v>3111</v>
      </c>
      <c r="D100" t="s">
        <v>48</v>
      </c>
      <c r="E100">
        <v>6257.1104813499996</v>
      </c>
      <c r="F100">
        <v>458.35</v>
      </c>
      <c r="G100">
        <v>14.820741559920499</v>
      </c>
      <c r="H100">
        <f>(Table2[[#This Row],[1Y Return vs Nifty]]-AVERAGE(Table2[1Y Return vs Nifty]))/_xlfn.STDEV.P(Table2[1Y Return vs Nifty])</f>
        <v>9.5628287782426619E-3</v>
      </c>
      <c r="I100">
        <v>-14.9636073297509</v>
      </c>
      <c r="J100">
        <f>(Table2[[#This Row],[1M Return vs Nifty]]-AVERAGE(Table2[1M Return vs Nifty]))/_xlfn.STDEV.P(Table2[1M Return vs Nifty])</f>
        <v>-1.3047004382068745</v>
      </c>
      <c r="K100">
        <v>19.331718951722099</v>
      </c>
      <c r="L100">
        <f>(Table2[[#This Row],[6M Return vs Nifty]]-AVERAGE(Table2[6M Return vs Nifty]))/_xlfn.STDEV.P(Table2[6M Return vs Nifty])</f>
        <v>0.58279587893965412</v>
      </c>
      <c r="M100">
        <v>-5.8255068648820103</v>
      </c>
      <c r="N100">
        <f>(Table2[[#This Row],[1W Return vs Nifty]]-AVERAGE(Table2[1W Return vs Nifty]))/_xlfn.STDEV.P(Table2[1W Return vs Nifty])</f>
        <v>-0.61906187644164512</v>
      </c>
      <c r="O100">
        <v>488.98</v>
      </c>
      <c r="P100">
        <v>515.31418362121303</v>
      </c>
      <c r="Q100">
        <v>459.797619240085</v>
      </c>
      <c r="R100">
        <v>34.942747056601</v>
      </c>
      <c r="S100" s="1">
        <f>(Table2[[#This Row],[Close Price]]-Table2[[#This Row],[20D EMA]])/Table2[[#This Row],[20D EMA]]</f>
        <v>-6.2640598797496824E-2</v>
      </c>
      <c r="T100" s="1">
        <f>(Table2[[#This Row],[Close Price]]-Table2[[#This Row],[50D EMA]])/Table2[[#This Row],[50D EMA]]</f>
        <v>-0.11054262706474448</v>
      </c>
      <c r="U100" s="1">
        <f>(Table2[[#This Row],[Close Price]]-Table2[[#This Row],[200D EMA]])/Table2[[#This Row],[200D EMA]]</f>
        <v>-3.1483835050679023E-3</v>
      </c>
      <c r="V100">
        <v>0.59902521345865101</v>
      </c>
      <c r="W100">
        <v>446</v>
      </c>
      <c r="X100">
        <v>466.75</v>
      </c>
      <c r="Y100">
        <v>442.1</v>
      </c>
      <c r="Z100">
        <v>466.75</v>
      </c>
      <c r="AA100">
        <v>442.1</v>
      </c>
      <c r="AB100">
        <v>507.7</v>
      </c>
      <c r="AC100" s="1">
        <f>(Table2[[#This Row],[Close Price]]/Table2[[#This Row],[Day Low]])-1</f>
        <v>2.7690582959641219E-2</v>
      </c>
      <c r="AD100" s="1">
        <f>(Table2[[#This Row],[Day High]]/Table2[[#This Row],[Close Price]])-1</f>
        <v>1.8326606305225202E-2</v>
      </c>
      <c r="AE100" s="1">
        <f>(Table2[[#This Row],[Close Price]]/Table2[[#This Row],[Current Week Low]])-1</f>
        <v>3.675638995702335E-2</v>
      </c>
      <c r="AF100" s="1">
        <f>(Table2[[#This Row],[Current Week High]]/Table2[[#This Row],[Close Price]])-1</f>
        <v>1.8326606305225202E-2</v>
      </c>
      <c r="AG100" s="1">
        <f>(Table2[[#This Row],[Close Price]]/Table2[[#This Row],[Current Month Low]])-1</f>
        <v>3.675638995702335E-2</v>
      </c>
      <c r="AH100" s="1">
        <f>(Table2[[#This Row],[Current Month High]]/Table2[[#This Row],[Close Price]])-1</f>
        <v>0.10766881204319834</v>
      </c>
      <c r="AI100">
        <v>35.0496345587433</v>
      </c>
      <c r="AJ100">
        <v>62.795240632214501</v>
      </c>
      <c r="AK100" t="str">
        <f>IF(AND(Table2[[#This Row],[20D EMA]]&gt;Table2[[#This Row],[50D EMA]],Table2[[#This Row],[50D EMA]]&gt;Table2[[#This Row],[200D EMA]]),"Uptrend","Downtrend/NoTrend")</f>
        <v>Downtrend/NoTrend</v>
      </c>
      <c r="AL100">
        <v>-0.15</v>
      </c>
      <c r="AM100" t="s">
        <v>3153</v>
      </c>
      <c r="AN100">
        <v>-7.91</v>
      </c>
      <c r="AO100" t="s">
        <v>3153</v>
      </c>
      <c r="AP100">
        <v>0.18412407244242299</v>
      </c>
      <c r="AQ100">
        <f>(Table2[[#This Row],[Sharpe Ratio]]-AVERAGE(Table2[Sharpe Ratio]))/_xlfn.STDEV.P(Table2[Sharpe Ratio])</f>
        <v>1.481626269448042</v>
      </c>
      <c r="AR1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0">
        <f>_xlfn.RANK.AVG(Table2[[#This Row],[1Y Return vs Nifty Z-Score]],Table2[1Y Return vs Nifty Z-Score])</f>
        <v>306</v>
      </c>
      <c r="AT100">
        <f>_xlfn.RANK.AVG(Table2[[#This Row],[6M Return vs Nifty Z-Score]],Table2[6M Return vs Nifty Z-Score])</f>
        <v>164</v>
      </c>
      <c r="AU100">
        <f>_xlfn.RANK.AVG(Table2[[#This Row],[Sharpe Ratio Z-Score]],Table2[Sharpe Ratio Z-Score])</f>
        <v>49</v>
      </c>
      <c r="AV100">
        <f>(Table2[[#This Row],[Rank 1Y]]+Table2[[#This Row],[Rank 6M]]+Table2[[#This Row],[Rank Sharpe]])/3</f>
        <v>173</v>
      </c>
    </row>
    <row r="101" spans="1:48" x14ac:dyDescent="0.3">
      <c r="A101" t="s">
        <v>250</v>
      </c>
      <c r="B101" t="s">
        <v>251</v>
      </c>
      <c r="C101" t="s">
        <v>3112</v>
      </c>
      <c r="D101" t="s">
        <v>252</v>
      </c>
      <c r="E101">
        <v>96999.336248339998</v>
      </c>
      <c r="F101">
        <v>997.8</v>
      </c>
      <c r="G101">
        <v>41.595683686574098</v>
      </c>
      <c r="H101">
        <f>(Table2[[#This Row],[1Y Return vs Nifty]]-AVERAGE(Table2[1Y Return vs Nifty]))/_xlfn.STDEV.P(Table2[1Y Return vs Nifty])</f>
        <v>0.56249211630368257</v>
      </c>
      <c r="I101">
        <v>11.935304422852701</v>
      </c>
      <c r="J101">
        <f>(Table2[[#This Row],[1M Return vs Nifty]]-AVERAGE(Table2[1M Return vs Nifty]))/_xlfn.STDEV.P(Table2[1M Return vs Nifty])</f>
        <v>1.6411457623968486</v>
      </c>
      <c r="K101">
        <v>15.2009434158081</v>
      </c>
      <c r="L101">
        <f>(Table2[[#This Row],[6M Return vs Nifty]]-AVERAGE(Table2[6M Return vs Nifty]))/_xlfn.STDEV.P(Table2[6M Return vs Nifty])</f>
        <v>0.44003810542891969</v>
      </c>
      <c r="M101">
        <v>-1.68290573704201</v>
      </c>
      <c r="N101">
        <f>(Table2[[#This Row],[1W Return vs Nifty]]-AVERAGE(Table2[1W Return vs Nifty]))/_xlfn.STDEV.P(Table2[1W Return vs Nifty])</f>
        <v>0.23265406495898908</v>
      </c>
      <c r="O101">
        <v>1006.03</v>
      </c>
      <c r="P101">
        <v>975.14157930265299</v>
      </c>
      <c r="Q101">
        <v>870.57669424300002</v>
      </c>
      <c r="R101">
        <v>42.012219183894103</v>
      </c>
      <c r="S101" s="1">
        <f>(Table2[[#This Row],[Close Price]]-Table2[[#This Row],[20D EMA]])/Table2[[#This Row],[20D EMA]]</f>
        <v>-8.1806705565440584E-3</v>
      </c>
      <c r="T101" s="1">
        <f>(Table2[[#This Row],[Close Price]]-Table2[[#This Row],[50D EMA]])/Table2[[#This Row],[50D EMA]]</f>
        <v>2.3236031749923478E-2</v>
      </c>
      <c r="U101" s="1">
        <f>(Table2[[#This Row],[Close Price]]-Table2[[#This Row],[200D EMA]])/Table2[[#This Row],[200D EMA]]</f>
        <v>0.14613681551356655</v>
      </c>
      <c r="V101">
        <v>0.87720345119494603</v>
      </c>
      <c r="W101">
        <v>994.1</v>
      </c>
      <c r="X101">
        <v>1009</v>
      </c>
      <c r="Y101">
        <v>987.05</v>
      </c>
      <c r="Z101">
        <v>1058.8499999999999</v>
      </c>
      <c r="AA101">
        <v>987.05</v>
      </c>
      <c r="AB101">
        <v>1109</v>
      </c>
      <c r="AC101" s="1">
        <f>(Table2[[#This Row],[Close Price]]/Table2[[#This Row],[Day Low]])-1</f>
        <v>3.7219595614121914E-3</v>
      </c>
      <c r="AD101" s="1">
        <f>(Table2[[#This Row],[Day High]]/Table2[[#This Row],[Close Price]])-1</f>
        <v>1.122469432752049E-2</v>
      </c>
      <c r="AE101" s="1">
        <f>(Table2[[#This Row],[Close Price]]/Table2[[#This Row],[Current Week Low]])-1</f>
        <v>1.0891038954460308E-2</v>
      </c>
      <c r="AF101" s="1">
        <f>(Table2[[#This Row],[Current Week High]]/Table2[[#This Row],[Close Price]])-1</f>
        <v>6.1184606133493746E-2</v>
      </c>
      <c r="AG101" s="1">
        <f>(Table2[[#This Row],[Close Price]]/Table2[[#This Row],[Current Month Low]])-1</f>
        <v>1.0891038954460308E-2</v>
      </c>
      <c r="AH101" s="1">
        <f>(Table2[[#This Row],[Current Month High]]/Table2[[#This Row],[Close Price]])-1</f>
        <v>0.11144517939466825</v>
      </c>
      <c r="AI101">
        <v>12.046502305071099</v>
      </c>
      <c r="AJ101">
        <v>66.535925895017897</v>
      </c>
      <c r="AK101" t="str">
        <f>IF(AND(Table2[[#This Row],[20D EMA]]&gt;Table2[[#This Row],[50D EMA]],Table2[[#This Row],[50D EMA]]&gt;Table2[[#This Row],[200D EMA]]),"Uptrend","Downtrend/NoTrend")</f>
        <v>Uptrend</v>
      </c>
      <c r="AL101">
        <v>0.23</v>
      </c>
      <c r="AM101" t="s">
        <v>3154</v>
      </c>
      <c r="AN101">
        <v>-1.95</v>
      </c>
      <c r="AO101" t="s">
        <v>3153</v>
      </c>
      <c r="AP101">
        <v>0.11381539761136</v>
      </c>
      <c r="AQ101">
        <f>(Table2[[#This Row],[Sharpe Ratio]]-AVERAGE(Table2[Sharpe Ratio]))/_xlfn.STDEV.P(Table2[Sharpe Ratio])</f>
        <v>0.66014093551993314</v>
      </c>
      <c r="AR1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3.5364709846083731</v>
      </c>
      <c r="AS101">
        <f>_xlfn.RANK.AVG(Table2[[#This Row],[1Y Return vs Nifty Z-Score]],Table2[1Y Return vs Nifty Z-Score])</f>
        <v>153</v>
      </c>
      <c r="AT101">
        <f>_xlfn.RANK.AVG(Table2[[#This Row],[6M Return vs Nifty Z-Score]],Table2[6M Return vs Nifty Z-Score])</f>
        <v>187</v>
      </c>
      <c r="AU101">
        <f>_xlfn.RANK.AVG(Table2[[#This Row],[Sharpe Ratio Z-Score]],Table2[Sharpe Ratio Z-Score])</f>
        <v>180</v>
      </c>
      <c r="AV101">
        <f>(Table2[[#This Row],[Rank 1Y]]+Table2[[#This Row],[Rank 6M]]+Table2[[#This Row],[Rank Sharpe]])/3</f>
        <v>173.33333333333334</v>
      </c>
    </row>
    <row r="102" spans="1:48" hidden="1" x14ac:dyDescent="0.3">
      <c r="A102" t="s">
        <v>1499</v>
      </c>
      <c r="B102" t="s">
        <v>1500</v>
      </c>
      <c r="C102" t="s">
        <v>3111</v>
      </c>
      <c r="D102" t="s">
        <v>48</v>
      </c>
      <c r="E102">
        <v>6574.257018923</v>
      </c>
      <c r="F102">
        <v>234.19</v>
      </c>
      <c r="G102">
        <v>42.386411860569503</v>
      </c>
      <c r="H102">
        <f>(Table2[[#This Row],[1Y Return vs Nifty]]-AVERAGE(Table2[1Y Return vs Nifty]))/_xlfn.STDEV.P(Table2[1Y Return vs Nifty])</f>
        <v>0.57882144257469381</v>
      </c>
      <c r="I102">
        <v>-2.5641010679415501</v>
      </c>
      <c r="J102">
        <f>(Table2[[#This Row],[1M Return vs Nifty]]-AVERAGE(Table2[1M Return vs Nifty]))/_xlfn.STDEV.P(Table2[1M Return vs Nifty])</f>
        <v>5.3236966349189757E-2</v>
      </c>
      <c r="K102">
        <v>24.698704709524701</v>
      </c>
      <c r="L102">
        <f>(Table2[[#This Row],[6M Return vs Nifty]]-AVERAGE(Table2[6M Return vs Nifty]))/_xlfn.STDEV.P(Table2[6M Return vs Nifty])</f>
        <v>0.76827653035398757</v>
      </c>
      <c r="M102">
        <v>-0.60132579847712098</v>
      </c>
      <c r="N102">
        <f>(Table2[[#This Row],[1W Return vs Nifty]]-AVERAGE(Table2[1W Return vs Nifty]))/_xlfn.STDEV.P(Table2[1W Return vs Nifty])</f>
        <v>0.45502615610336583</v>
      </c>
      <c r="O102">
        <v>234.86</v>
      </c>
      <c r="P102">
        <v>236.91165431349</v>
      </c>
      <c r="Q102">
        <v>210.48467727891901</v>
      </c>
      <c r="R102">
        <v>50.630275005789699</v>
      </c>
      <c r="S102" s="1">
        <f>(Table2[[#This Row],[Close Price]]-Table2[[#This Row],[20D EMA]])/Table2[[#This Row],[20D EMA]]</f>
        <v>-2.8527633483778248E-3</v>
      </c>
      <c r="T102" s="1">
        <f>(Table2[[#This Row],[Close Price]]-Table2[[#This Row],[50D EMA]])/Table2[[#This Row],[50D EMA]]</f>
        <v>-1.1488055838268792E-2</v>
      </c>
      <c r="U102" s="1">
        <f>(Table2[[#This Row],[Close Price]]-Table2[[#This Row],[200D EMA]])/Table2[[#This Row],[200D EMA]]</f>
        <v>0.11262255774404147</v>
      </c>
      <c r="V102">
        <v>0.98515423727644402</v>
      </c>
      <c r="W102">
        <v>232.25</v>
      </c>
      <c r="X102">
        <v>245</v>
      </c>
      <c r="Y102">
        <v>223.52</v>
      </c>
      <c r="Z102">
        <v>245</v>
      </c>
      <c r="AA102">
        <v>223.05</v>
      </c>
      <c r="AB102">
        <v>247</v>
      </c>
      <c r="AC102" s="1">
        <f>(Table2[[#This Row],[Close Price]]/Table2[[#This Row],[Day Low]])-1</f>
        <v>8.3530678148546755E-3</v>
      </c>
      <c r="AD102" s="1">
        <f>(Table2[[#This Row],[Day High]]/Table2[[#This Row],[Close Price]])-1</f>
        <v>4.6159101584183793E-2</v>
      </c>
      <c r="AE102" s="1">
        <f>(Table2[[#This Row],[Close Price]]/Table2[[#This Row],[Current Week Low]])-1</f>
        <v>4.7736220472440971E-2</v>
      </c>
      <c r="AF102" s="1">
        <f>(Table2[[#This Row],[Current Week High]]/Table2[[#This Row],[Close Price]])-1</f>
        <v>4.6159101584183793E-2</v>
      </c>
      <c r="AG102" s="1">
        <f>(Table2[[#This Row],[Close Price]]/Table2[[#This Row],[Current Month Low]])-1</f>
        <v>4.9943958753642548E-2</v>
      </c>
      <c r="AH102" s="1">
        <f>(Table2[[#This Row],[Current Month High]]/Table2[[#This Row],[Close Price]])-1</f>
        <v>5.4699175882830131E-2</v>
      </c>
      <c r="AI102">
        <v>21.5850377898287</v>
      </c>
      <c r="AJ102">
        <v>78.975926633549804</v>
      </c>
      <c r="AK102" t="str">
        <f>IF(AND(Table2[[#This Row],[20D EMA]]&gt;Table2[[#This Row],[50D EMA]],Table2[[#This Row],[50D EMA]]&gt;Table2[[#This Row],[200D EMA]]),"Uptrend","Downtrend/NoTrend")</f>
        <v>Downtrend/NoTrend</v>
      </c>
      <c r="AL102">
        <v>0.13</v>
      </c>
      <c r="AM102" t="s">
        <v>3154</v>
      </c>
      <c r="AN102">
        <v>-2.25</v>
      </c>
      <c r="AO102" t="s">
        <v>3153</v>
      </c>
      <c r="AP102">
        <v>9.3079898810879996E-2</v>
      </c>
      <c r="AQ102">
        <f>(Table2[[#This Row],[Sharpe Ratio]]-AVERAGE(Table2[Sharpe Ratio]))/_xlfn.STDEV.P(Table2[Sharpe Ratio])</f>
        <v>0.41786772816384038</v>
      </c>
      <c r="AR1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2">
        <f>_xlfn.RANK.AVG(Table2[[#This Row],[1Y Return vs Nifty Z-Score]],Table2[1Y Return vs Nifty Z-Score])</f>
        <v>150</v>
      </c>
      <c r="AT102">
        <f>_xlfn.RANK.AVG(Table2[[#This Row],[6M Return vs Nifty Z-Score]],Table2[6M Return vs Nifty Z-Score])</f>
        <v>128</v>
      </c>
      <c r="AU102">
        <f>_xlfn.RANK.AVG(Table2[[#This Row],[Sharpe Ratio Z-Score]],Table2[Sharpe Ratio Z-Score])</f>
        <v>242</v>
      </c>
      <c r="AV102">
        <f>(Table2[[#This Row],[Rank 1Y]]+Table2[[#This Row],[Rank 6M]]+Table2[[#This Row],[Rank Sharpe]])/3</f>
        <v>173.33333333333334</v>
      </c>
    </row>
    <row r="103" spans="1:48" x14ac:dyDescent="0.3">
      <c r="A103" t="s">
        <v>608</v>
      </c>
      <c r="B103" t="s">
        <v>609</v>
      </c>
      <c r="C103" t="s">
        <v>3110</v>
      </c>
      <c r="D103" t="s">
        <v>220</v>
      </c>
      <c r="E103">
        <v>30182.806900359901</v>
      </c>
      <c r="F103">
        <v>2256.1999999999998</v>
      </c>
      <c r="G103">
        <v>36.354379108205201</v>
      </c>
      <c r="H103">
        <f>(Table2[[#This Row],[1Y Return vs Nifty]]-AVERAGE(Table2[1Y Return vs Nifty]))/_xlfn.STDEV.P(Table2[1Y Return vs Nifty])</f>
        <v>0.45425394374246519</v>
      </c>
      <c r="I103">
        <v>5.7677260145320997</v>
      </c>
      <c r="J103">
        <f>(Table2[[#This Row],[1M Return vs Nifty]]-AVERAGE(Table2[1M Return vs Nifty]))/_xlfn.STDEV.P(Table2[1M Return vs Nifty])</f>
        <v>0.96570068907271278</v>
      </c>
      <c r="K103">
        <v>28.777752639085001</v>
      </c>
      <c r="L103">
        <f>(Table2[[#This Row],[6M Return vs Nifty]]-AVERAGE(Table2[6M Return vs Nifty]))/_xlfn.STDEV.P(Table2[6M Return vs Nifty])</f>
        <v>0.90924662069290807</v>
      </c>
      <c r="M103">
        <v>-0.90193538005021801</v>
      </c>
      <c r="N103">
        <f>(Table2[[#This Row],[1W Return vs Nifty]]-AVERAGE(Table2[1W Return vs Nifty]))/_xlfn.STDEV.P(Table2[1W Return vs Nifty])</f>
        <v>0.39322103297844652</v>
      </c>
      <c r="O103">
        <v>2279.7800000000002</v>
      </c>
      <c r="P103">
        <v>2179.6679851485001</v>
      </c>
      <c r="Q103">
        <v>1865.5969409356801</v>
      </c>
      <c r="R103">
        <v>41.955662297655202</v>
      </c>
      <c r="S103" s="1">
        <f>(Table2[[#This Row],[Close Price]]-Table2[[#This Row],[20D EMA]])/Table2[[#This Row],[20D EMA]]</f>
        <v>-1.0343103281895787E-2</v>
      </c>
      <c r="T103" s="1">
        <f>(Table2[[#This Row],[Close Price]]-Table2[[#This Row],[50D EMA]])/Table2[[#This Row],[50D EMA]]</f>
        <v>3.5111776368218599E-2</v>
      </c>
      <c r="U103" s="1">
        <f>(Table2[[#This Row],[Close Price]]-Table2[[#This Row],[200D EMA]])/Table2[[#This Row],[200D EMA]]</f>
        <v>0.20937162282674782</v>
      </c>
      <c r="V103">
        <v>0.35542574012954098</v>
      </c>
      <c r="W103">
        <v>2217.65</v>
      </c>
      <c r="X103">
        <v>2295.4</v>
      </c>
      <c r="Y103">
        <v>2186.1</v>
      </c>
      <c r="Z103">
        <v>2295.4</v>
      </c>
      <c r="AA103">
        <v>2186.1</v>
      </c>
      <c r="AB103">
        <v>2449.1999999999998</v>
      </c>
      <c r="AC103" s="1">
        <f>(Table2[[#This Row],[Close Price]]/Table2[[#This Row],[Day Low]])-1</f>
        <v>1.7383266069938674E-2</v>
      </c>
      <c r="AD103" s="1">
        <f>(Table2[[#This Row],[Day High]]/Table2[[#This Row],[Close Price]])-1</f>
        <v>1.7374346245900396E-2</v>
      </c>
      <c r="AE103" s="1">
        <f>(Table2[[#This Row],[Close Price]]/Table2[[#This Row],[Current Week Low]])-1</f>
        <v>3.2066236677187554E-2</v>
      </c>
      <c r="AF103" s="1">
        <f>(Table2[[#This Row],[Current Week High]]/Table2[[#This Row],[Close Price]])-1</f>
        <v>1.7374346245900396E-2</v>
      </c>
      <c r="AG103" s="1">
        <f>(Table2[[#This Row],[Close Price]]/Table2[[#This Row],[Current Month Low]])-1</f>
        <v>3.2066236677187554E-2</v>
      </c>
      <c r="AH103" s="1">
        <f>(Table2[[#This Row],[Current Month High]]/Table2[[#This Row],[Close Price]])-1</f>
        <v>8.5542061873947306E-2</v>
      </c>
      <c r="AI103">
        <v>11.869515113908299</v>
      </c>
      <c r="AJ103">
        <v>62.902527075812202</v>
      </c>
      <c r="AK103" t="str">
        <f>IF(AND(Table2[[#This Row],[20D EMA]]&gt;Table2[[#This Row],[50D EMA]],Table2[[#This Row],[50D EMA]]&gt;Table2[[#This Row],[200D EMA]]),"Uptrend","Downtrend/NoTrend")</f>
        <v>Uptrend</v>
      </c>
      <c r="AL103">
        <v>0.26</v>
      </c>
      <c r="AM103" t="s">
        <v>3154</v>
      </c>
      <c r="AN103">
        <v>-5.16</v>
      </c>
      <c r="AO103" t="s">
        <v>3153</v>
      </c>
      <c r="AP103">
        <v>9.418278818037E-2</v>
      </c>
      <c r="AQ103">
        <f>(Table2[[#This Row],[Sharpe Ratio]]-AVERAGE(Table2[Sharpe Ratio]))/_xlfn.STDEV.P(Table2[Sharpe Ratio])</f>
        <v>0.43075386837567348</v>
      </c>
      <c r="AR1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3.1531761548622064</v>
      </c>
      <c r="AS103">
        <f>_xlfn.RANK.AVG(Table2[[#This Row],[1Y Return vs Nifty Z-Score]],Table2[1Y Return vs Nifty Z-Score])</f>
        <v>181</v>
      </c>
      <c r="AT103">
        <f>_xlfn.RANK.AVG(Table2[[#This Row],[6M Return vs Nifty Z-Score]],Table2[6M Return vs Nifty Z-Score])</f>
        <v>103</v>
      </c>
      <c r="AU103">
        <f>_xlfn.RANK.AVG(Table2[[#This Row],[Sharpe Ratio Z-Score]],Table2[Sharpe Ratio Z-Score])</f>
        <v>239</v>
      </c>
      <c r="AV103">
        <f>(Table2[[#This Row],[Rank 1Y]]+Table2[[#This Row],[Rank 6M]]+Table2[[#This Row],[Rank Sharpe]])/3</f>
        <v>174.33333333333334</v>
      </c>
    </row>
    <row r="104" spans="1:48" hidden="1" x14ac:dyDescent="0.3">
      <c r="A104" t="s">
        <v>941</v>
      </c>
      <c r="B104" t="s">
        <v>942</v>
      </c>
      <c r="C104" t="s">
        <v>3114</v>
      </c>
      <c r="D104" t="s">
        <v>545</v>
      </c>
      <c r="E104">
        <v>15183.35316715</v>
      </c>
      <c r="F104">
        <v>547.75</v>
      </c>
      <c r="G104">
        <v>39.034666027977202</v>
      </c>
      <c r="H104">
        <f>(Table2[[#This Row],[1Y Return vs Nifty]]-AVERAGE(Table2[1Y Return vs Nifty]))/_xlfn.STDEV.P(Table2[1Y Return vs Nifty])</f>
        <v>0.50960454468505301</v>
      </c>
      <c r="I104">
        <v>-3.8912865500607898</v>
      </c>
      <c r="J104">
        <f>(Table2[[#This Row],[1M Return vs Nifty]]-AVERAGE(Table2[1M Return vs Nifty]))/_xlfn.STDEV.P(Table2[1M Return vs Nifty])</f>
        <v>-9.2110337882140597E-2</v>
      </c>
      <c r="K104">
        <v>-0.63406408622034305</v>
      </c>
      <c r="L104">
        <f>(Table2[[#This Row],[6M Return vs Nifty]]-AVERAGE(Table2[6M Return vs Nifty]))/_xlfn.STDEV.P(Table2[6M Return vs Nifty])</f>
        <v>-0.10721274247152644</v>
      </c>
      <c r="M104">
        <v>1.0845239976505301</v>
      </c>
      <c r="N104">
        <f>(Table2[[#This Row],[1W Return vs Nifty]]-AVERAGE(Table2[1W Return vs Nifty]))/_xlfn.STDEV.P(Table2[1W Return vs Nifty])</f>
        <v>0.80163571417047474</v>
      </c>
      <c r="O104">
        <v>557.15</v>
      </c>
      <c r="P104">
        <v>576.14321075391797</v>
      </c>
      <c r="Q104">
        <v>530.46142419896205</v>
      </c>
      <c r="R104">
        <v>47.908660110099902</v>
      </c>
      <c r="S104" s="1">
        <f>(Table2[[#This Row],[Close Price]]-Table2[[#This Row],[20D EMA]])/Table2[[#This Row],[20D EMA]]</f>
        <v>-1.6871578569505479E-2</v>
      </c>
      <c r="T104" s="1">
        <f>(Table2[[#This Row],[Close Price]]-Table2[[#This Row],[50D EMA]])/Table2[[#This Row],[50D EMA]]</f>
        <v>-4.9281515817506116E-2</v>
      </c>
      <c r="U104" s="1">
        <f>(Table2[[#This Row],[Close Price]]-Table2[[#This Row],[200D EMA]])/Table2[[#This Row],[200D EMA]]</f>
        <v>3.2591579731071005E-2</v>
      </c>
      <c r="V104">
        <v>0.84319264472514499</v>
      </c>
      <c r="W104">
        <v>541.95000000000005</v>
      </c>
      <c r="X104">
        <v>565.1</v>
      </c>
      <c r="Y104">
        <v>532</v>
      </c>
      <c r="Z104">
        <v>565.1</v>
      </c>
      <c r="AA104">
        <v>514.04999999999995</v>
      </c>
      <c r="AB104">
        <v>589.95000000000005</v>
      </c>
      <c r="AC104" s="1">
        <f>(Table2[[#This Row],[Close Price]]/Table2[[#This Row],[Day Low]])-1</f>
        <v>1.0702094289140929E-2</v>
      </c>
      <c r="AD104" s="1">
        <f>(Table2[[#This Row],[Day High]]/Table2[[#This Row],[Close Price]])-1</f>
        <v>3.1675034230944865E-2</v>
      </c>
      <c r="AE104" s="1">
        <f>(Table2[[#This Row],[Close Price]]/Table2[[#This Row],[Current Week Low]])-1</f>
        <v>2.960526315789469E-2</v>
      </c>
      <c r="AF104" s="1">
        <f>(Table2[[#This Row],[Current Week High]]/Table2[[#This Row],[Close Price]])-1</f>
        <v>3.1675034230944865E-2</v>
      </c>
      <c r="AG104" s="1">
        <f>(Table2[[#This Row],[Close Price]]/Table2[[#This Row],[Current Month Low]])-1</f>
        <v>6.5557825114288537E-2</v>
      </c>
      <c r="AH104" s="1">
        <f>(Table2[[#This Row],[Current Month High]]/Table2[[#This Row],[Close Price]])-1</f>
        <v>7.7042446371520024E-2</v>
      </c>
      <c r="AI104">
        <v>32.177088087631198</v>
      </c>
      <c r="AJ104">
        <v>65.934565283247395</v>
      </c>
      <c r="AK104" t="str">
        <f>IF(AND(Table2[[#This Row],[20D EMA]]&gt;Table2[[#This Row],[50D EMA]],Table2[[#This Row],[50D EMA]]&gt;Table2[[#This Row],[200D EMA]]),"Uptrend","Downtrend/NoTrend")</f>
        <v>Downtrend/NoTrend</v>
      </c>
      <c r="AL104">
        <v>-0.02</v>
      </c>
      <c r="AM104" t="s">
        <v>3153</v>
      </c>
      <c r="AN104">
        <v>-2.5</v>
      </c>
      <c r="AO104" t="s">
        <v>3153</v>
      </c>
      <c r="AP104">
        <v>0.21772248028655999</v>
      </c>
      <c r="AQ104">
        <f>(Table2[[#This Row],[Sharpe Ratio]]-AVERAGE(Table2[Sharpe Ratio]))/_xlfn.STDEV.P(Table2[Sharpe Ratio])</f>
        <v>1.8741894823604193</v>
      </c>
      <c r="AR1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4">
        <f>_xlfn.RANK.AVG(Table2[[#This Row],[1Y Return vs Nifty Z-Score]],Table2[1Y Return vs Nifty Z-Score])</f>
        <v>166</v>
      </c>
      <c r="AT104">
        <f>_xlfn.RANK.AVG(Table2[[#This Row],[6M Return vs Nifty Z-Score]],Table2[6M Return vs Nifty Z-Score])</f>
        <v>337</v>
      </c>
      <c r="AU104">
        <f>_xlfn.RANK.AVG(Table2[[#This Row],[Sharpe Ratio Z-Score]],Table2[Sharpe Ratio Z-Score])</f>
        <v>20</v>
      </c>
      <c r="AV104">
        <f>(Table2[[#This Row],[Rank 1Y]]+Table2[[#This Row],[Rank 6M]]+Table2[[#This Row],[Rank Sharpe]])/3</f>
        <v>174.33333333333334</v>
      </c>
    </row>
    <row r="105" spans="1:48" x14ac:dyDescent="0.3">
      <c r="A105" t="s">
        <v>1495</v>
      </c>
      <c r="B105" t="s">
        <v>1496</v>
      </c>
      <c r="C105" t="s">
        <v>3110</v>
      </c>
      <c r="D105" t="s">
        <v>220</v>
      </c>
      <c r="E105">
        <v>6634.8049199899997</v>
      </c>
      <c r="F105">
        <v>343.85</v>
      </c>
      <c r="G105">
        <v>7.6806350770862402</v>
      </c>
      <c r="H105">
        <f>(Table2[[#This Row],[1Y Return vs Nifty]]-AVERAGE(Table2[1Y Return vs Nifty]))/_xlfn.STDEV.P(Table2[1Y Return vs Nifty])</f>
        <v>-0.13788749891001922</v>
      </c>
      <c r="I105">
        <v>20.1790077296892</v>
      </c>
      <c r="J105">
        <f>(Table2[[#This Row],[1M Return vs Nifty]]-AVERAGE(Table2[1M Return vs Nifty]))/_xlfn.STDEV.P(Table2[1M Return vs Nifty])</f>
        <v>2.5439585709112333</v>
      </c>
      <c r="K105">
        <v>39.393866387249297</v>
      </c>
      <c r="L105">
        <f>(Table2[[#This Row],[6M Return vs Nifty]]-AVERAGE(Table2[6M Return vs Nifty]))/_xlfn.STDEV.P(Table2[6M Return vs Nifty])</f>
        <v>1.2761348112634703</v>
      </c>
      <c r="M105">
        <v>1.5922788357944899</v>
      </c>
      <c r="N105">
        <f>(Table2[[#This Row],[1W Return vs Nifty]]-AVERAGE(Table2[1W Return vs Nifty]))/_xlfn.STDEV.P(Table2[1W Return vs Nifty])</f>
        <v>0.90602975951174103</v>
      </c>
      <c r="O105">
        <v>323.48</v>
      </c>
      <c r="P105">
        <v>305.27032842580599</v>
      </c>
      <c r="Q105">
        <v>263.04396532240901</v>
      </c>
      <c r="R105">
        <v>63.517612711390001</v>
      </c>
      <c r="S105" s="1">
        <f>(Table2[[#This Row],[Close Price]]-Table2[[#This Row],[20D EMA]])/Table2[[#This Row],[20D EMA]]</f>
        <v>6.2971435637442813E-2</v>
      </c>
      <c r="T105" s="1">
        <f>(Table2[[#This Row],[Close Price]]-Table2[[#This Row],[50D EMA]])/Table2[[#This Row],[50D EMA]]</f>
        <v>0.12637871414866506</v>
      </c>
      <c r="U105" s="1">
        <f>(Table2[[#This Row],[Close Price]]-Table2[[#This Row],[200D EMA]])/Table2[[#This Row],[200D EMA]]</f>
        <v>0.30719592665259693</v>
      </c>
      <c r="V105">
        <v>2.1593049492679901</v>
      </c>
      <c r="W105">
        <v>333</v>
      </c>
      <c r="X105">
        <v>358</v>
      </c>
      <c r="Y105">
        <v>333</v>
      </c>
      <c r="Z105">
        <v>358</v>
      </c>
      <c r="AA105">
        <v>285.45</v>
      </c>
      <c r="AB105">
        <v>364.5</v>
      </c>
      <c r="AC105" s="1">
        <f>(Table2[[#This Row],[Close Price]]/Table2[[#This Row],[Day Low]])-1</f>
        <v>3.2582582582582731E-2</v>
      </c>
      <c r="AD105" s="1">
        <f>(Table2[[#This Row],[Day High]]/Table2[[#This Row],[Close Price]])-1</f>
        <v>4.1151664970190405E-2</v>
      </c>
      <c r="AE105" s="1">
        <f>(Table2[[#This Row],[Close Price]]/Table2[[#This Row],[Current Week Low]])-1</f>
        <v>3.2582582582582731E-2</v>
      </c>
      <c r="AF105" s="1">
        <f>(Table2[[#This Row],[Current Week High]]/Table2[[#This Row],[Close Price]])-1</f>
        <v>4.1151664970190405E-2</v>
      </c>
      <c r="AG105" s="1">
        <f>(Table2[[#This Row],[Close Price]]/Table2[[#This Row],[Current Month Low]])-1</f>
        <v>0.20458924505167286</v>
      </c>
      <c r="AH105" s="1">
        <f>(Table2[[#This Row],[Current Month High]]/Table2[[#This Row],[Close Price]])-1</f>
        <v>6.0055256652610023E-2</v>
      </c>
      <c r="AI105">
        <v>6.0055256652609996</v>
      </c>
      <c r="AJ105">
        <v>88.876682230156504</v>
      </c>
      <c r="AK105" t="str">
        <f>IF(AND(Table2[[#This Row],[20D EMA]]&gt;Table2[[#This Row],[50D EMA]],Table2[[#This Row],[50D EMA]]&gt;Table2[[#This Row],[200D EMA]]),"Uptrend","Downtrend/NoTrend")</f>
        <v>Uptrend</v>
      </c>
      <c r="AL105">
        <v>0.35</v>
      </c>
      <c r="AM105" t="s">
        <v>3154</v>
      </c>
      <c r="AN105">
        <v>18.55</v>
      </c>
      <c r="AO105" t="s">
        <v>3154</v>
      </c>
      <c r="AP105">
        <v>0.14660575409888399</v>
      </c>
      <c r="AQ105">
        <f>(Table2[[#This Row],[Sharpe Ratio]]-AVERAGE(Table2[Sharpe Ratio]))/_xlfn.STDEV.P(Table2[Sharpe Ratio])</f>
        <v>1.0432628904351531</v>
      </c>
      <c r="AR1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5.6314985332115786</v>
      </c>
      <c r="AS105">
        <f>_xlfn.RANK.AVG(Table2[[#This Row],[1Y Return vs Nifty Z-Score]],Table2[1Y Return vs Nifty Z-Score])</f>
        <v>355</v>
      </c>
      <c r="AT105">
        <f>_xlfn.RANK.AVG(Table2[[#This Row],[6M Return vs Nifty Z-Score]],Table2[6M Return vs Nifty Z-Score])</f>
        <v>65</v>
      </c>
      <c r="AU105">
        <f>_xlfn.RANK.AVG(Table2[[#This Row],[Sharpe Ratio Z-Score]],Table2[Sharpe Ratio Z-Score])</f>
        <v>107</v>
      </c>
      <c r="AV105">
        <f>(Table2[[#This Row],[Rank 1Y]]+Table2[[#This Row],[Rank 6M]]+Table2[[#This Row],[Rank Sharpe]])/3</f>
        <v>175.66666666666666</v>
      </c>
    </row>
    <row r="106" spans="1:48" hidden="1" x14ac:dyDescent="0.3">
      <c r="A106" t="s">
        <v>214</v>
      </c>
      <c r="B106" t="s">
        <v>215</v>
      </c>
      <c r="C106" t="s">
        <v>3114</v>
      </c>
      <c r="D106" t="s">
        <v>94</v>
      </c>
      <c r="E106">
        <v>115325.27049345001</v>
      </c>
      <c r="F106">
        <v>2429.25</v>
      </c>
      <c r="G106">
        <v>21.587927509089202</v>
      </c>
      <c r="H106">
        <f>(Table2[[#This Row],[1Y Return vs Nifty]]-AVERAGE(Table2[1Y Return vs Nifty]))/_xlfn.STDEV.P(Table2[1Y Return vs Nifty])</f>
        <v>0.14931197511537705</v>
      </c>
      <c r="I106">
        <v>-5.4389506787772497</v>
      </c>
      <c r="J106">
        <f>(Table2[[#This Row],[1M Return vs Nifty]]-AVERAGE(Table2[1M Return vs Nifty]))/_xlfn.STDEV.P(Table2[1M Return vs Nifty])</f>
        <v>-0.26160345847088567</v>
      </c>
      <c r="K106">
        <v>8.3830969435316707</v>
      </c>
      <c r="L106">
        <f>(Table2[[#This Row],[6M Return vs Nifty]]-AVERAGE(Table2[6M Return vs Nifty]))/_xlfn.STDEV.P(Table2[6M Return vs Nifty])</f>
        <v>0.20441635012944187</v>
      </c>
      <c r="M106">
        <v>-0.107920591362544</v>
      </c>
      <c r="N106">
        <f>(Table2[[#This Row],[1W Return vs Nifty]]-AVERAGE(Table2[1W Return vs Nifty]))/_xlfn.STDEV.P(Table2[1W Return vs Nifty])</f>
        <v>0.55646992717883159</v>
      </c>
      <c r="O106">
        <v>2491.29</v>
      </c>
      <c r="P106">
        <v>2577.5490168042402</v>
      </c>
      <c r="Q106">
        <v>2372.4171094692701</v>
      </c>
      <c r="R106">
        <v>41.030058713436503</v>
      </c>
      <c r="S106" s="1">
        <f>(Table2[[#This Row],[Close Price]]-Table2[[#This Row],[20D EMA]])/Table2[[#This Row],[20D EMA]]</f>
        <v>-2.4902761220090781E-2</v>
      </c>
      <c r="T106" s="1">
        <f>(Table2[[#This Row],[Close Price]]-Table2[[#This Row],[50D EMA]])/Table2[[#This Row],[50D EMA]]</f>
        <v>-5.753489684867677E-2</v>
      </c>
      <c r="U106" s="1">
        <f>(Table2[[#This Row],[Close Price]]-Table2[[#This Row],[200D EMA]])/Table2[[#This Row],[200D EMA]]</f>
        <v>2.3955690718924151E-2</v>
      </c>
      <c r="V106">
        <v>0.58670510110699903</v>
      </c>
      <c r="W106">
        <v>2413.6</v>
      </c>
      <c r="X106">
        <v>2469.9</v>
      </c>
      <c r="Y106">
        <v>2395.0500000000002</v>
      </c>
      <c r="Z106">
        <v>2469.9</v>
      </c>
      <c r="AA106">
        <v>2356.9499999999998</v>
      </c>
      <c r="AB106">
        <v>2525</v>
      </c>
      <c r="AC106" s="1">
        <f>(Table2[[#This Row],[Close Price]]/Table2[[#This Row],[Day Low]])-1</f>
        <v>6.4840901557838837E-3</v>
      </c>
      <c r="AD106" s="1">
        <f>(Table2[[#This Row],[Day High]]/Table2[[#This Row],[Close Price]])-1</f>
        <v>1.6733559740660819E-2</v>
      </c>
      <c r="AE106" s="1">
        <f>(Table2[[#This Row],[Close Price]]/Table2[[#This Row],[Current Week Low]])-1</f>
        <v>1.4279451368447438E-2</v>
      </c>
      <c r="AF106" s="1">
        <f>(Table2[[#This Row],[Current Week High]]/Table2[[#This Row],[Close Price]])-1</f>
        <v>1.6733559740660819E-2</v>
      </c>
      <c r="AG106" s="1">
        <f>(Table2[[#This Row],[Close Price]]/Table2[[#This Row],[Current Month Low]])-1</f>
        <v>3.0675237064850869E-2</v>
      </c>
      <c r="AH106" s="1">
        <f>(Table2[[#This Row],[Current Month High]]/Table2[[#This Row],[Close Price]])-1</f>
        <v>3.9415457445713731E-2</v>
      </c>
      <c r="AI106">
        <v>21.7659771534424</v>
      </c>
      <c r="AJ106">
        <v>42.394490035169902</v>
      </c>
      <c r="AK106" t="str">
        <f>IF(AND(Table2[[#This Row],[20D EMA]]&gt;Table2[[#This Row],[50D EMA]],Table2[[#This Row],[50D EMA]]&gt;Table2[[#This Row],[200D EMA]]),"Uptrend","Downtrend/NoTrend")</f>
        <v>Downtrend/NoTrend</v>
      </c>
      <c r="AL106">
        <v>-0.03</v>
      </c>
      <c r="AM106" t="s">
        <v>3153</v>
      </c>
      <c r="AN106">
        <v>-2.58</v>
      </c>
      <c r="AO106" t="s">
        <v>3153</v>
      </c>
      <c r="AP106">
        <v>0.209085066118852</v>
      </c>
      <c r="AQ106">
        <f>(Table2[[#This Row],[Sharpe Ratio]]-AVERAGE(Table2[Sharpe Ratio]))/_xlfn.STDEV.P(Table2[Sharpe Ratio])</f>
        <v>1.7732700854455437</v>
      </c>
      <c r="AR1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6">
        <f>_xlfn.RANK.AVG(Table2[[#This Row],[1Y Return vs Nifty Z-Score]],Table2[1Y Return vs Nifty Z-Score])</f>
        <v>264</v>
      </c>
      <c r="AT106">
        <f>_xlfn.RANK.AVG(Table2[[#This Row],[6M Return vs Nifty Z-Score]],Table2[6M Return vs Nifty Z-Score])</f>
        <v>243</v>
      </c>
      <c r="AU106">
        <f>_xlfn.RANK.AVG(Table2[[#This Row],[Sharpe Ratio Z-Score]],Table2[Sharpe Ratio Z-Score])</f>
        <v>23</v>
      </c>
      <c r="AV106">
        <f>(Table2[[#This Row],[Rank 1Y]]+Table2[[#This Row],[Rank 6M]]+Table2[[#This Row],[Rank Sharpe]])/3</f>
        <v>176.66666666666666</v>
      </c>
    </row>
    <row r="107" spans="1:48" hidden="1" x14ac:dyDescent="0.3">
      <c r="A107" t="s">
        <v>25</v>
      </c>
      <c r="B107" t="s">
        <v>26</v>
      </c>
      <c r="C107" t="s">
        <v>3109</v>
      </c>
      <c r="D107" t="s">
        <v>27</v>
      </c>
      <c r="E107">
        <v>911691.38192686997</v>
      </c>
      <c r="F107">
        <v>1525.5</v>
      </c>
      <c r="G107">
        <v>40.932556613941202</v>
      </c>
      <c r="H107">
        <f>(Table2[[#This Row],[1Y Return vs Nifty]]-AVERAGE(Table2[1Y Return vs Nifty]))/_xlfn.STDEV.P(Table2[1Y Return vs Nifty])</f>
        <v>0.54879788017516673</v>
      </c>
      <c r="I107">
        <v>-3.42546726808277</v>
      </c>
      <c r="J107">
        <f>(Table2[[#This Row],[1M Return vs Nifty]]-AVERAGE(Table2[1M Return vs Nifty]))/_xlfn.STDEV.P(Table2[1M Return vs Nifty])</f>
        <v>-4.1095933485275619E-2</v>
      </c>
      <c r="K107">
        <v>9.1830715496319897</v>
      </c>
      <c r="L107">
        <f>(Table2[[#This Row],[6M Return vs Nifty]]-AVERAGE(Table2[6M Return vs Nifty]))/_xlfn.STDEV.P(Table2[6M Return vs Nifty])</f>
        <v>0.23206311830628962</v>
      </c>
      <c r="M107">
        <v>-0.371587817395926</v>
      </c>
      <c r="N107">
        <f>(Table2[[#This Row],[1W Return vs Nifty]]-AVERAGE(Table2[1W Return vs Nifty]))/_xlfn.STDEV.P(Table2[1W Return vs Nifty])</f>
        <v>0.50226012693320443</v>
      </c>
      <c r="O107">
        <v>1592.03</v>
      </c>
      <c r="P107">
        <v>1607.1833273664099</v>
      </c>
      <c r="Q107">
        <v>1427.28922776391</v>
      </c>
      <c r="R107">
        <v>13.562700244186001</v>
      </c>
      <c r="S107" s="1">
        <f>(Table2[[#This Row],[Close Price]]-Table2[[#This Row],[20D EMA]])/Table2[[#This Row],[20D EMA]]</f>
        <v>-4.1789413516076943E-2</v>
      </c>
      <c r="T107" s="1">
        <f>(Table2[[#This Row],[Close Price]]-Table2[[#This Row],[50D EMA]])/Table2[[#This Row],[50D EMA]]</f>
        <v>-5.0823901651754461E-2</v>
      </c>
      <c r="U107" s="1">
        <f>(Table2[[#This Row],[Close Price]]-Table2[[#This Row],[200D EMA]])/Table2[[#This Row],[200D EMA]]</f>
        <v>6.8809299703013763E-2</v>
      </c>
      <c r="V107">
        <v>0.86331382384199495</v>
      </c>
      <c r="W107">
        <v>1519.3</v>
      </c>
      <c r="X107">
        <v>1558</v>
      </c>
      <c r="Y107">
        <v>1519.3</v>
      </c>
      <c r="Z107">
        <v>1568.95</v>
      </c>
      <c r="AA107">
        <v>1519.3</v>
      </c>
      <c r="AB107">
        <v>1626.35</v>
      </c>
      <c r="AC107" s="1">
        <f>(Table2[[#This Row],[Close Price]]/Table2[[#This Row],[Day Low]])-1</f>
        <v>4.0808266965048912E-3</v>
      </c>
      <c r="AD107" s="1">
        <f>(Table2[[#This Row],[Day High]]/Table2[[#This Row],[Close Price]])-1</f>
        <v>2.1304490331039094E-2</v>
      </c>
      <c r="AE107" s="1">
        <f>(Table2[[#This Row],[Close Price]]/Table2[[#This Row],[Current Week Low]])-1</f>
        <v>4.0808266965048912E-3</v>
      </c>
      <c r="AF107" s="1">
        <f>(Table2[[#This Row],[Current Week High]]/Table2[[#This Row],[Close Price]])-1</f>
        <v>2.8482464765650528E-2</v>
      </c>
      <c r="AG107" s="1">
        <f>(Table2[[#This Row],[Close Price]]/Table2[[#This Row],[Current Month Low]])-1</f>
        <v>4.0808266965048912E-3</v>
      </c>
      <c r="AH107" s="1">
        <f>(Table2[[#This Row],[Current Month High]]/Table2[[#This Row],[Close Price]])-1</f>
        <v>6.610947230416242E-2</v>
      </c>
      <c r="AI107">
        <v>16.617502458210399</v>
      </c>
      <c r="AJ107">
        <v>61.951271298901197</v>
      </c>
      <c r="AK107" t="str">
        <f>IF(AND(Table2[[#This Row],[20D EMA]]&gt;Table2[[#This Row],[50D EMA]],Table2[[#This Row],[50D EMA]]&gt;Table2[[#This Row],[200D EMA]]),"Uptrend","Downtrend/NoTrend")</f>
        <v>Downtrend/NoTrend</v>
      </c>
      <c r="AL107">
        <v>-0.01</v>
      </c>
      <c r="AM107" t="s">
        <v>3153</v>
      </c>
      <c r="AN107">
        <v>-5.4</v>
      </c>
      <c r="AO107" t="s">
        <v>3153</v>
      </c>
      <c r="AP107">
        <v>0.13154670296651</v>
      </c>
      <c r="AQ107">
        <f>(Table2[[#This Row],[Sharpe Ratio]]-AVERAGE(Table2[Sharpe Ratio]))/_xlfn.STDEV.P(Table2[Sharpe Ratio])</f>
        <v>0.86731319890927627</v>
      </c>
      <c r="AR1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7">
        <f>_xlfn.RANK.AVG(Table2[[#This Row],[1Y Return vs Nifty Z-Score]],Table2[1Y Return vs Nifty Z-Score])</f>
        <v>156</v>
      </c>
      <c r="AT107">
        <f>_xlfn.RANK.AVG(Table2[[#This Row],[6M Return vs Nifty Z-Score]],Table2[6M Return vs Nifty Z-Score])</f>
        <v>239</v>
      </c>
      <c r="AU107">
        <f>_xlfn.RANK.AVG(Table2[[#This Row],[Sharpe Ratio Z-Score]],Table2[Sharpe Ratio Z-Score])</f>
        <v>136</v>
      </c>
      <c r="AV107">
        <f>(Table2[[#This Row],[Rank 1Y]]+Table2[[#This Row],[Rank 6M]]+Table2[[#This Row],[Rank Sharpe]])/3</f>
        <v>177</v>
      </c>
    </row>
    <row r="108" spans="1:48" hidden="1" x14ac:dyDescent="0.3">
      <c r="A108" t="s">
        <v>1619</v>
      </c>
      <c r="B108" t="s">
        <v>1620</v>
      </c>
      <c r="C108" t="s">
        <v>3114</v>
      </c>
      <c r="D108" t="s">
        <v>211</v>
      </c>
      <c r="E108">
        <v>5579.0243883449903</v>
      </c>
      <c r="F108">
        <v>1943.65</v>
      </c>
      <c r="G108">
        <v>39.100813487989299</v>
      </c>
      <c r="H108">
        <f>(Table2[[#This Row],[1Y Return vs Nifty]]-AVERAGE(Table2[1Y Return vs Nifty]))/_xlfn.STDEV.P(Table2[1Y Return vs Nifty])</f>
        <v>0.51097055577718153</v>
      </c>
      <c r="I108">
        <v>-2.4329369774073499</v>
      </c>
      <c r="J108">
        <f>(Table2[[#This Row],[1M Return vs Nifty]]-AVERAGE(Table2[1M Return vs Nifty]))/_xlfn.STDEV.P(Table2[1M Return vs Nifty])</f>
        <v>6.760145965321411E-2</v>
      </c>
      <c r="K108">
        <v>24.1078483744711</v>
      </c>
      <c r="L108">
        <f>(Table2[[#This Row],[6M Return vs Nifty]]-AVERAGE(Table2[6M Return vs Nifty]))/_xlfn.STDEV.P(Table2[6M Return vs Nifty])</f>
        <v>0.74785679703185215</v>
      </c>
      <c r="M108">
        <v>-6.0603677826092701</v>
      </c>
      <c r="N108">
        <f>(Table2[[#This Row],[1W Return vs Nifty]]-AVERAGE(Table2[1W Return vs Nifty]))/_xlfn.STDEV.P(Table2[1W Return vs Nifty])</f>
        <v>-0.66734911952087217</v>
      </c>
      <c r="O108">
        <v>2111.7600000000002</v>
      </c>
      <c r="P108">
        <v>2213.94622560474</v>
      </c>
      <c r="Q108">
        <v>1985.3850032784401</v>
      </c>
      <c r="R108">
        <v>27.812636594278398</v>
      </c>
      <c r="S108" s="1">
        <f>(Table2[[#This Row],[Close Price]]-Table2[[#This Row],[20D EMA]])/Table2[[#This Row],[20D EMA]]</f>
        <v>-7.9606584081524462E-2</v>
      </c>
      <c r="T108" s="1">
        <f>(Table2[[#This Row],[Close Price]]-Table2[[#This Row],[50D EMA]])/Table2[[#This Row],[50D EMA]]</f>
        <v>-0.12208798139661609</v>
      </c>
      <c r="U108" s="1">
        <f>(Table2[[#This Row],[Close Price]]-Table2[[#This Row],[200D EMA]])/Table2[[#This Row],[200D EMA]]</f>
        <v>-2.1021113390865515E-2</v>
      </c>
      <c r="V108">
        <v>0.83732219726745205</v>
      </c>
      <c r="W108">
        <v>1926.8</v>
      </c>
      <c r="X108">
        <v>2001.95</v>
      </c>
      <c r="Y108">
        <v>1926.8</v>
      </c>
      <c r="Z108">
        <v>2039</v>
      </c>
      <c r="AA108">
        <v>1926.8</v>
      </c>
      <c r="AB108">
        <v>2370.1</v>
      </c>
      <c r="AC108" s="1">
        <f>(Table2[[#This Row],[Close Price]]/Table2[[#This Row],[Day Low]])-1</f>
        <v>8.7450695453603622E-3</v>
      </c>
      <c r="AD108" s="1">
        <f>(Table2[[#This Row],[Day High]]/Table2[[#This Row],[Close Price]])-1</f>
        <v>2.9995112288735193E-2</v>
      </c>
      <c r="AE108" s="1">
        <f>(Table2[[#This Row],[Close Price]]/Table2[[#This Row],[Current Week Low]])-1</f>
        <v>8.7450695453603622E-3</v>
      </c>
      <c r="AF108" s="1">
        <f>(Table2[[#This Row],[Current Week High]]/Table2[[#This Row],[Close Price]])-1</f>
        <v>4.9057186221799221E-2</v>
      </c>
      <c r="AG108" s="1">
        <f>(Table2[[#This Row],[Close Price]]/Table2[[#This Row],[Current Month Low]])-1</f>
        <v>8.7450695453603622E-3</v>
      </c>
      <c r="AH108" s="1">
        <f>(Table2[[#This Row],[Current Month High]]/Table2[[#This Row],[Close Price]])-1</f>
        <v>0.21940678620121923</v>
      </c>
      <c r="AI108">
        <v>51.884341316594998</v>
      </c>
      <c r="AJ108">
        <v>73.540178571428498</v>
      </c>
      <c r="AK108" t="str">
        <f>IF(AND(Table2[[#This Row],[20D EMA]]&gt;Table2[[#This Row],[50D EMA]],Table2[[#This Row],[50D EMA]]&gt;Table2[[#This Row],[200D EMA]]),"Uptrend","Downtrend/NoTrend")</f>
        <v>Downtrend/NoTrend</v>
      </c>
      <c r="AL108">
        <v>-0.2</v>
      </c>
      <c r="AM108" t="s">
        <v>3153</v>
      </c>
      <c r="AN108">
        <v>-12.72</v>
      </c>
      <c r="AO108" t="s">
        <v>3153</v>
      </c>
      <c r="AP108">
        <v>9.6603647181468993E-2</v>
      </c>
      <c r="AQ108">
        <f>(Table2[[#This Row],[Sharpe Ratio]]-AVERAGE(Table2[Sharpe Ratio]))/_xlfn.STDEV.P(Table2[Sharpe Ratio])</f>
        <v>0.45903914284129388</v>
      </c>
      <c r="AR1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8">
        <f>_xlfn.RANK.AVG(Table2[[#This Row],[1Y Return vs Nifty Z-Score]],Table2[1Y Return vs Nifty Z-Score])</f>
        <v>164</v>
      </c>
      <c r="AT108">
        <f>_xlfn.RANK.AVG(Table2[[#This Row],[6M Return vs Nifty Z-Score]],Table2[6M Return vs Nifty Z-Score])</f>
        <v>135</v>
      </c>
      <c r="AU108">
        <f>_xlfn.RANK.AVG(Table2[[#This Row],[Sharpe Ratio Z-Score]],Table2[Sharpe Ratio Z-Score])</f>
        <v>232</v>
      </c>
      <c r="AV108">
        <f>(Table2[[#This Row],[Rank 1Y]]+Table2[[#This Row],[Rank 6M]]+Table2[[#This Row],[Rank Sharpe]])/3</f>
        <v>177</v>
      </c>
    </row>
    <row r="109" spans="1:48" x14ac:dyDescent="0.3">
      <c r="A109" t="s">
        <v>907</v>
      </c>
      <c r="B109" t="s">
        <v>908</v>
      </c>
      <c r="C109" t="s">
        <v>3112</v>
      </c>
      <c r="D109" t="s">
        <v>252</v>
      </c>
      <c r="E109">
        <v>16029.983200000001</v>
      </c>
      <c r="F109">
        <v>1578.5</v>
      </c>
      <c r="G109">
        <v>22.834482914536601</v>
      </c>
      <c r="H109">
        <f>(Table2[[#This Row],[1Y Return vs Nifty]]-AVERAGE(Table2[1Y Return vs Nifty]))/_xlfn.STDEV.P(Table2[1Y Return vs Nifty])</f>
        <v>0.17505458882242528</v>
      </c>
      <c r="I109">
        <v>18.245572447046602</v>
      </c>
      <c r="J109">
        <f>(Table2[[#This Row],[1M Return vs Nifty]]-AVERAGE(Table2[1M Return vs Nifty]))/_xlfn.STDEV.P(Table2[1M Return vs Nifty])</f>
        <v>2.3322175520228168</v>
      </c>
      <c r="K109">
        <v>14.5758404325285</v>
      </c>
      <c r="L109">
        <f>(Table2[[#This Row],[6M Return vs Nifty]]-AVERAGE(Table2[6M Return vs Nifty]))/_xlfn.STDEV.P(Table2[6M Return vs Nifty])</f>
        <v>0.41843482310770586</v>
      </c>
      <c r="M109">
        <v>4.6942410401956796</v>
      </c>
      <c r="N109">
        <f>(Table2[[#This Row],[1W Return vs Nifty]]-AVERAGE(Table2[1W Return vs Nifty]))/_xlfn.STDEV.P(Table2[1W Return vs Nifty])</f>
        <v>1.5437910543068085</v>
      </c>
      <c r="O109">
        <v>1547.59</v>
      </c>
      <c r="P109">
        <v>1459.19956416646</v>
      </c>
      <c r="Q109">
        <v>1305.9487047329901</v>
      </c>
      <c r="R109">
        <v>51.545823367425598</v>
      </c>
      <c r="S109" s="1">
        <f>(Table2[[#This Row],[Close Price]]-Table2[[#This Row],[20D EMA]])/Table2[[#This Row],[20D EMA]]</f>
        <v>1.9972990262278823E-2</v>
      </c>
      <c r="T109" s="1">
        <f>(Table2[[#This Row],[Close Price]]-Table2[[#This Row],[50D EMA]])/Table2[[#This Row],[50D EMA]]</f>
        <v>8.1757450292063411E-2</v>
      </c>
      <c r="U109" s="1">
        <f>(Table2[[#This Row],[Close Price]]-Table2[[#This Row],[200D EMA]])/Table2[[#This Row],[200D EMA]]</f>
        <v>0.20869984730582111</v>
      </c>
      <c r="V109">
        <v>0.94377445047921305</v>
      </c>
      <c r="W109">
        <v>1545.25</v>
      </c>
      <c r="X109">
        <v>1605.8</v>
      </c>
      <c r="Y109">
        <v>1545.25</v>
      </c>
      <c r="Z109">
        <v>1652.55</v>
      </c>
      <c r="AA109">
        <v>1536.6</v>
      </c>
      <c r="AB109">
        <v>1688.8</v>
      </c>
      <c r="AC109" s="1">
        <f>(Table2[[#This Row],[Close Price]]/Table2[[#This Row],[Day Low]])-1</f>
        <v>2.1517553793884536E-2</v>
      </c>
      <c r="AD109" s="1">
        <f>(Table2[[#This Row],[Day High]]/Table2[[#This Row],[Close Price]])-1</f>
        <v>1.7294900221729526E-2</v>
      </c>
      <c r="AE109" s="1">
        <f>(Table2[[#This Row],[Close Price]]/Table2[[#This Row],[Current Week Low]])-1</f>
        <v>2.1517553793884536E-2</v>
      </c>
      <c r="AF109" s="1">
        <f>(Table2[[#This Row],[Current Week High]]/Table2[[#This Row],[Close Price]])-1</f>
        <v>4.6911624960405351E-2</v>
      </c>
      <c r="AG109" s="1">
        <f>(Table2[[#This Row],[Close Price]]/Table2[[#This Row],[Current Month Low]])-1</f>
        <v>2.7267994273070473E-2</v>
      </c>
      <c r="AH109" s="1">
        <f>(Table2[[#This Row],[Current Month High]]/Table2[[#This Row],[Close Price]])-1</f>
        <v>6.9876464998416266E-2</v>
      </c>
      <c r="AI109">
        <v>6.9876464998416203</v>
      </c>
      <c r="AJ109">
        <v>47.661365762394702</v>
      </c>
      <c r="AK109" t="str">
        <f>IF(AND(Table2[[#This Row],[20D EMA]]&gt;Table2[[#This Row],[50D EMA]],Table2[[#This Row],[50D EMA]]&gt;Table2[[#This Row],[200D EMA]]),"Uptrend","Downtrend/NoTrend")</f>
        <v>Uptrend</v>
      </c>
      <c r="AL109">
        <v>0.33</v>
      </c>
      <c r="AM109" t="s">
        <v>3154</v>
      </c>
      <c r="AN109">
        <v>-2.21</v>
      </c>
      <c r="AO109" t="s">
        <v>3153</v>
      </c>
      <c r="AP109">
        <v>0.15650247448753499</v>
      </c>
      <c r="AQ109">
        <f>(Table2[[#This Row],[Sharpe Ratio]]-AVERAGE(Table2[Sharpe Ratio]))/_xlfn.STDEV.P(Table2[Sharpe Ratio])</f>
        <v>1.1588959993338601</v>
      </c>
      <c r="AR1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5.6283940175936165</v>
      </c>
      <c r="AS109">
        <f>_xlfn.RANK.AVG(Table2[[#This Row],[1Y Return vs Nifty Z-Score]],Table2[1Y Return vs Nifty Z-Score])</f>
        <v>255</v>
      </c>
      <c r="AT109">
        <f>_xlfn.RANK.AVG(Table2[[#This Row],[6M Return vs Nifty Z-Score]],Table2[6M Return vs Nifty Z-Score])</f>
        <v>193</v>
      </c>
      <c r="AU109">
        <f>_xlfn.RANK.AVG(Table2[[#This Row],[Sharpe Ratio Z-Score]],Table2[Sharpe Ratio Z-Score])</f>
        <v>87</v>
      </c>
      <c r="AV109">
        <f>(Table2[[#This Row],[Rank 1Y]]+Table2[[#This Row],[Rank 6M]]+Table2[[#This Row],[Rank Sharpe]])/3</f>
        <v>178.33333333333334</v>
      </c>
    </row>
    <row r="110" spans="1:48" hidden="1" x14ac:dyDescent="0.3">
      <c r="A110" t="s">
        <v>1158</v>
      </c>
      <c r="B110" t="s">
        <v>1159</v>
      </c>
      <c r="C110" t="s">
        <v>3113</v>
      </c>
      <c r="D110" t="s">
        <v>232</v>
      </c>
      <c r="E110">
        <v>10200.3782455</v>
      </c>
      <c r="F110">
        <v>257.5</v>
      </c>
      <c r="G110">
        <v>20.131302628716199</v>
      </c>
      <c r="H110">
        <f>(Table2[[#This Row],[1Y Return vs Nifty]]-AVERAGE(Table2[1Y Return vs Nifty]))/_xlfn.STDEV.P(Table2[1Y Return vs Nifty])</f>
        <v>0.11923121701376707</v>
      </c>
      <c r="I110">
        <v>-4.8735575725901104</v>
      </c>
      <c r="J110">
        <f>(Table2[[#This Row],[1M Return vs Nifty]]-AVERAGE(Table2[1M Return vs Nifty]))/_xlfn.STDEV.P(Table2[1M Return vs Nifty])</f>
        <v>-0.19968418273856137</v>
      </c>
      <c r="K110">
        <v>49.114720865377201</v>
      </c>
      <c r="L110">
        <f>(Table2[[#This Row],[6M Return vs Nifty]]-AVERAGE(Table2[6M Return vs Nifty]))/_xlfn.STDEV.P(Table2[6M Return vs Nifty])</f>
        <v>1.612083237861367</v>
      </c>
      <c r="M110">
        <v>-2.1401438061498301</v>
      </c>
      <c r="N110">
        <f>(Table2[[#This Row],[1W Return vs Nifty]]-AVERAGE(Table2[1W Return vs Nifty]))/_xlfn.STDEV.P(Table2[1W Return vs Nifty])</f>
        <v>0.13864623257145911</v>
      </c>
      <c r="O110">
        <v>272.2</v>
      </c>
      <c r="P110">
        <v>268.80521843269798</v>
      </c>
      <c r="Q110">
        <v>230.94144031693901</v>
      </c>
      <c r="R110">
        <v>38.5107012718519</v>
      </c>
      <c r="S110" s="1">
        <f>(Table2[[#This Row],[Close Price]]-Table2[[#This Row],[20D EMA]])/Table2[[#This Row],[20D EMA]]</f>
        <v>-5.4004408523144705E-2</v>
      </c>
      <c r="T110" s="1">
        <f>(Table2[[#This Row],[Close Price]]-Table2[[#This Row],[50D EMA]])/Table2[[#This Row],[50D EMA]]</f>
        <v>-4.2057287796027382E-2</v>
      </c>
      <c r="U110" s="1">
        <f>(Table2[[#This Row],[Close Price]]-Table2[[#This Row],[200D EMA]])/Table2[[#This Row],[200D EMA]]</f>
        <v>0.1150012732518365</v>
      </c>
      <c r="V110">
        <v>0.17002079398935799</v>
      </c>
      <c r="W110">
        <v>255</v>
      </c>
      <c r="X110">
        <v>266.5</v>
      </c>
      <c r="Y110">
        <v>252.55</v>
      </c>
      <c r="Z110">
        <v>269.7</v>
      </c>
      <c r="AA110">
        <v>249</v>
      </c>
      <c r="AB110">
        <v>308.89999999999998</v>
      </c>
      <c r="AC110" s="1">
        <f>(Table2[[#This Row],[Close Price]]/Table2[[#This Row],[Day Low]])-1</f>
        <v>9.8039215686274161E-3</v>
      </c>
      <c r="AD110" s="1">
        <f>(Table2[[#This Row],[Day High]]/Table2[[#This Row],[Close Price]])-1</f>
        <v>3.4951456310679641E-2</v>
      </c>
      <c r="AE110" s="1">
        <f>(Table2[[#This Row],[Close Price]]/Table2[[#This Row],[Current Week Low]])-1</f>
        <v>1.960007919223905E-2</v>
      </c>
      <c r="AF110" s="1">
        <f>(Table2[[#This Row],[Current Week High]]/Table2[[#This Row],[Close Price]])-1</f>
        <v>4.7378640776698955E-2</v>
      </c>
      <c r="AG110" s="1">
        <f>(Table2[[#This Row],[Close Price]]/Table2[[#This Row],[Current Month Low]])-1</f>
        <v>3.4136546184738936E-2</v>
      </c>
      <c r="AH110" s="1">
        <f>(Table2[[#This Row],[Current Month High]]/Table2[[#This Row],[Close Price]])-1</f>
        <v>0.19961165048543683</v>
      </c>
      <c r="AI110">
        <v>36.3106796116504</v>
      </c>
      <c r="AJ110">
        <v>78.262374524056696</v>
      </c>
      <c r="AK110" t="str">
        <f>IF(AND(Table2[[#This Row],[20D EMA]]&gt;Table2[[#This Row],[50D EMA]],Table2[[#This Row],[50D EMA]]&gt;Table2[[#This Row],[200D EMA]]),"Uptrend","Downtrend/NoTrend")</f>
        <v>Uptrend</v>
      </c>
      <c r="AL110">
        <v>0.47</v>
      </c>
      <c r="AM110" t="s">
        <v>3154</v>
      </c>
      <c r="AN110">
        <v>-8.1999999999999993</v>
      </c>
      <c r="AO110" t="s">
        <v>3153</v>
      </c>
      <c r="AP110">
        <v>9.7678719970941005E-2</v>
      </c>
      <c r="AQ110">
        <f>(Table2[[#This Row],[Sharpe Ratio]]-AVERAGE(Table2[Sharpe Ratio]))/_xlfn.STDEV.P(Table2[Sharpe Ratio])</f>
        <v>0.47160027461597859</v>
      </c>
      <c r="AR1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2.1418767793240101</v>
      </c>
      <c r="AS110">
        <f>_xlfn.RANK.AVG(Table2[[#This Row],[1Y Return vs Nifty Z-Score]],Table2[1Y Return vs Nifty Z-Score])</f>
        <v>269</v>
      </c>
      <c r="AT110">
        <f>_xlfn.RANK.AVG(Table2[[#This Row],[6M Return vs Nifty Z-Score]],Table2[6M Return vs Nifty Z-Score])</f>
        <v>45</v>
      </c>
      <c r="AU110">
        <f>_xlfn.RANK.AVG(Table2[[#This Row],[Sharpe Ratio Z-Score]],Table2[Sharpe Ratio Z-Score])</f>
        <v>224</v>
      </c>
      <c r="AV110">
        <f>(Table2[[#This Row],[Rank 1Y]]+Table2[[#This Row],[Rank 6M]]+Table2[[#This Row],[Rank Sharpe]])/3</f>
        <v>179.33333333333334</v>
      </c>
    </row>
    <row r="111" spans="1:48" hidden="1" x14ac:dyDescent="0.3">
      <c r="A111" t="s">
        <v>1152</v>
      </c>
      <c r="B111" t="s">
        <v>1153</v>
      </c>
      <c r="C111" t="s">
        <v>3110</v>
      </c>
      <c r="D111" t="s">
        <v>123</v>
      </c>
      <c r="E111">
        <v>10288.175810235</v>
      </c>
      <c r="F111">
        <v>1675.65</v>
      </c>
      <c r="G111">
        <v>7.5385167876631298</v>
      </c>
      <c r="H111">
        <f>(Table2[[#This Row],[1Y Return vs Nifty]]-AVERAGE(Table2[1Y Return vs Nifty]))/_xlfn.STDEV.P(Table2[1Y Return vs Nifty])</f>
        <v>-0.1408223834802021</v>
      </c>
      <c r="I111">
        <v>-6.2852851303743797</v>
      </c>
      <c r="J111">
        <f>(Table2[[#This Row],[1M Return vs Nifty]]-AVERAGE(Table2[1M Return vs Nifty]))/_xlfn.STDEV.P(Table2[1M Return vs Nifty])</f>
        <v>-0.35429014972471018</v>
      </c>
      <c r="K111">
        <v>26.506794459125601</v>
      </c>
      <c r="L111">
        <f>(Table2[[#This Row],[6M Return vs Nifty]]-AVERAGE(Table2[6M Return vs Nifty]))/_xlfn.STDEV.P(Table2[6M Return vs Nifty])</f>
        <v>0.83076331152049132</v>
      </c>
      <c r="M111">
        <v>-3.1528107459655201</v>
      </c>
      <c r="N111">
        <f>(Table2[[#This Row],[1W Return vs Nifty]]-AVERAGE(Table2[1W Return vs Nifty]))/_xlfn.STDEV.P(Table2[1W Return vs Nifty])</f>
        <v>-6.9557393448441959E-2</v>
      </c>
      <c r="O111">
        <v>1738.46</v>
      </c>
      <c r="P111">
        <v>1744.35410193964</v>
      </c>
      <c r="Q111">
        <v>1480.9810938322801</v>
      </c>
      <c r="R111">
        <v>41.552177492253797</v>
      </c>
      <c r="S111" s="1">
        <f>(Table2[[#This Row],[Close Price]]-Table2[[#This Row],[20D EMA]])/Table2[[#This Row],[20D EMA]]</f>
        <v>-3.6129677990865444E-2</v>
      </c>
      <c r="T111" s="1">
        <f>(Table2[[#This Row],[Close Price]]-Table2[[#This Row],[50D EMA]])/Table2[[#This Row],[50D EMA]]</f>
        <v>-3.9386556813919948E-2</v>
      </c>
      <c r="U111" s="1">
        <f>(Table2[[#This Row],[Close Price]]-Table2[[#This Row],[200D EMA]])/Table2[[#This Row],[200D EMA]]</f>
        <v>0.13144590905207473</v>
      </c>
      <c r="V111">
        <v>0.45295935528751802</v>
      </c>
      <c r="W111">
        <v>1635.75</v>
      </c>
      <c r="X111">
        <v>1709.95</v>
      </c>
      <c r="Y111">
        <v>1609.1</v>
      </c>
      <c r="Z111">
        <v>1709.95</v>
      </c>
      <c r="AA111">
        <v>1586.35</v>
      </c>
      <c r="AB111">
        <v>1913.5</v>
      </c>
      <c r="AC111" s="1">
        <f>(Table2[[#This Row],[Close Price]]/Table2[[#This Row],[Day Low]])-1</f>
        <v>2.4392480513526049E-2</v>
      </c>
      <c r="AD111" s="1">
        <f>(Table2[[#This Row],[Day High]]/Table2[[#This Row],[Close Price]])-1</f>
        <v>2.0469668486855719E-2</v>
      </c>
      <c r="AE111" s="1">
        <f>(Table2[[#This Row],[Close Price]]/Table2[[#This Row],[Current Week Low]])-1</f>
        <v>4.135852339817303E-2</v>
      </c>
      <c r="AF111" s="1">
        <f>(Table2[[#This Row],[Current Week High]]/Table2[[#This Row],[Close Price]])-1</f>
        <v>2.0469668486855719E-2</v>
      </c>
      <c r="AG111" s="1">
        <f>(Table2[[#This Row],[Close Price]]/Table2[[#This Row],[Current Month Low]])-1</f>
        <v>5.6292747502127538E-2</v>
      </c>
      <c r="AH111" s="1">
        <f>(Table2[[#This Row],[Current Month High]]/Table2[[#This Row],[Close Price]])-1</f>
        <v>0.1419449168979201</v>
      </c>
      <c r="AI111">
        <v>31.292334318025802</v>
      </c>
      <c r="AJ111">
        <v>73.768536762418293</v>
      </c>
      <c r="AK111" t="str">
        <f>IF(AND(Table2[[#This Row],[20D EMA]]&gt;Table2[[#This Row],[50D EMA]],Table2[[#This Row],[50D EMA]]&gt;Table2[[#This Row],[200D EMA]]),"Uptrend","Downtrend/NoTrend")</f>
        <v>Downtrend/NoTrend</v>
      </c>
      <c r="AL111">
        <v>0.17</v>
      </c>
      <c r="AM111" t="s">
        <v>3154</v>
      </c>
      <c r="AN111">
        <v>-11.37</v>
      </c>
      <c r="AO111" t="s">
        <v>3153</v>
      </c>
      <c r="AP111">
        <v>0.16583360439140299</v>
      </c>
      <c r="AQ111">
        <f>(Table2[[#This Row],[Sharpe Ratio]]-AVERAGE(Table2[Sharpe Ratio]))/_xlfn.STDEV.P(Table2[Sharpe Ratio])</f>
        <v>1.2679207588450283</v>
      </c>
      <c r="AR1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1">
        <f>_xlfn.RANK.AVG(Table2[[#This Row],[1Y Return vs Nifty Z-Score]],Table2[1Y Return vs Nifty Z-Score])</f>
        <v>357</v>
      </c>
      <c r="AT111">
        <f>_xlfn.RANK.AVG(Table2[[#This Row],[6M Return vs Nifty Z-Score]],Table2[6M Return vs Nifty Z-Score])</f>
        <v>116</v>
      </c>
      <c r="AU111">
        <f>_xlfn.RANK.AVG(Table2[[#This Row],[Sharpe Ratio Z-Score]],Table2[Sharpe Ratio Z-Score])</f>
        <v>70</v>
      </c>
      <c r="AV111">
        <f>(Table2[[#This Row],[Rank 1Y]]+Table2[[#This Row],[Rank 6M]]+Table2[[#This Row],[Rank Sharpe]])/3</f>
        <v>181</v>
      </c>
    </row>
    <row r="112" spans="1:48" x14ac:dyDescent="0.3">
      <c r="A112" t="s">
        <v>1468</v>
      </c>
      <c r="B112" t="s">
        <v>1469</v>
      </c>
      <c r="C112" t="s">
        <v>3116</v>
      </c>
      <c r="D112" t="s">
        <v>75</v>
      </c>
      <c r="E112">
        <v>6921.4910565999999</v>
      </c>
      <c r="F112">
        <v>337.85</v>
      </c>
      <c r="G112">
        <v>26.030425982822202</v>
      </c>
      <c r="H112">
        <f>(Table2[[#This Row],[1Y Return vs Nifty]]-AVERAGE(Table2[1Y Return vs Nifty]))/_xlfn.STDEV.P(Table2[1Y Return vs Nifty])</f>
        <v>0.24105400407269778</v>
      </c>
      <c r="I112">
        <v>6.4948343854125596</v>
      </c>
      <c r="J112">
        <f>(Table2[[#This Row],[1M Return vs Nifty]]-AVERAGE(Table2[1M Return vs Nifty]))/_xlfn.STDEV.P(Table2[1M Return vs Nifty])</f>
        <v>1.0453302834401519</v>
      </c>
      <c r="K112">
        <v>57.200113336005998</v>
      </c>
      <c r="L112">
        <f>(Table2[[#This Row],[6M Return vs Nifty]]-AVERAGE(Table2[6M Return vs Nifty]))/_xlfn.STDEV.P(Table2[6M Return vs Nifty])</f>
        <v>1.8915108216242853</v>
      </c>
      <c r="M112">
        <v>0.56861020078014901</v>
      </c>
      <c r="N112">
        <f>(Table2[[#This Row],[1W Return vs Nifty]]-AVERAGE(Table2[1W Return vs Nifty]))/_xlfn.STDEV.P(Table2[1W Return vs Nifty])</f>
        <v>0.69556419252915602</v>
      </c>
      <c r="O112">
        <v>334.93</v>
      </c>
      <c r="P112">
        <v>323.699538209585</v>
      </c>
      <c r="Q112">
        <v>280.834630072773</v>
      </c>
      <c r="R112">
        <v>52.5355491223226</v>
      </c>
      <c r="S112" s="1">
        <f>(Table2[[#This Row],[Close Price]]-Table2[[#This Row],[20D EMA]])/Table2[[#This Row],[20D EMA]]</f>
        <v>8.718239632161992E-3</v>
      </c>
      <c r="T112" s="1">
        <f>(Table2[[#This Row],[Close Price]]-Table2[[#This Row],[50D EMA]])/Table2[[#This Row],[50D EMA]]</f>
        <v>4.371480376117514E-2</v>
      </c>
      <c r="U112" s="1">
        <f>(Table2[[#This Row],[Close Price]]-Table2[[#This Row],[200D EMA]])/Table2[[#This Row],[200D EMA]]</f>
        <v>0.20302115131760129</v>
      </c>
      <c r="V112">
        <v>0.31930306992007002</v>
      </c>
      <c r="W112">
        <v>334.55</v>
      </c>
      <c r="X112">
        <v>339</v>
      </c>
      <c r="Y112">
        <v>333.05</v>
      </c>
      <c r="Z112">
        <v>339</v>
      </c>
      <c r="AA112">
        <v>332.2</v>
      </c>
      <c r="AB112">
        <v>348</v>
      </c>
      <c r="AC112" s="1">
        <f>(Table2[[#This Row],[Close Price]]/Table2[[#This Row],[Day Low]])-1</f>
        <v>9.8639964130922131E-3</v>
      </c>
      <c r="AD112" s="1">
        <f>(Table2[[#This Row],[Day High]]/Table2[[#This Row],[Close Price]])-1</f>
        <v>3.4038774604112643E-3</v>
      </c>
      <c r="AE112" s="1">
        <f>(Table2[[#This Row],[Close Price]]/Table2[[#This Row],[Current Week Low]])-1</f>
        <v>1.4412250412850991E-2</v>
      </c>
      <c r="AF112" s="1">
        <f>(Table2[[#This Row],[Current Week High]]/Table2[[#This Row],[Close Price]])-1</f>
        <v>3.4038774604112643E-3</v>
      </c>
      <c r="AG112" s="1">
        <f>(Table2[[#This Row],[Close Price]]/Table2[[#This Row],[Current Month Low]])-1</f>
        <v>1.7007826610475618E-2</v>
      </c>
      <c r="AH112" s="1">
        <f>(Table2[[#This Row],[Current Month High]]/Table2[[#This Row],[Close Price]])-1</f>
        <v>3.0042918454935563E-2</v>
      </c>
      <c r="AI112">
        <v>12.1799615213852</v>
      </c>
      <c r="AJ112">
        <v>85.631868131868103</v>
      </c>
      <c r="AK112" t="str">
        <f>IF(AND(Table2[[#This Row],[20D EMA]]&gt;Table2[[#This Row],[50D EMA]],Table2[[#This Row],[50D EMA]]&gt;Table2[[#This Row],[200D EMA]]),"Uptrend","Downtrend/NoTrend")</f>
        <v>Uptrend</v>
      </c>
      <c r="AL112">
        <v>0.24</v>
      </c>
      <c r="AM112" t="s">
        <v>3154</v>
      </c>
      <c r="AN112">
        <v>-2.85</v>
      </c>
      <c r="AO112" t="s">
        <v>3153</v>
      </c>
      <c r="AP112">
        <v>8.2555664750222996E-2</v>
      </c>
      <c r="AQ112">
        <f>(Table2[[#This Row],[Sharpe Ratio]]-AVERAGE(Table2[Sharpe Ratio]))/_xlfn.STDEV.P(Table2[Sharpe Ratio])</f>
        <v>0.29490276043503982</v>
      </c>
      <c r="AR1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4.1683620621013313</v>
      </c>
      <c r="AS112">
        <f>_xlfn.RANK.AVG(Table2[[#This Row],[1Y Return vs Nifty Z-Score]],Table2[1Y Return vs Nifty Z-Score])</f>
        <v>233</v>
      </c>
      <c r="AT112">
        <f>_xlfn.RANK.AVG(Table2[[#This Row],[6M Return vs Nifty Z-Score]],Table2[6M Return vs Nifty Z-Score])</f>
        <v>36</v>
      </c>
      <c r="AU112">
        <f>_xlfn.RANK.AVG(Table2[[#This Row],[Sharpe Ratio Z-Score]],Table2[Sharpe Ratio Z-Score])</f>
        <v>274</v>
      </c>
      <c r="AV112">
        <f>(Table2[[#This Row],[Rank 1Y]]+Table2[[#This Row],[Rank 6M]]+Table2[[#This Row],[Rank Sharpe]])/3</f>
        <v>181</v>
      </c>
    </row>
    <row r="113" spans="1:48" hidden="1" x14ac:dyDescent="0.3">
      <c r="A113" t="s">
        <v>921</v>
      </c>
      <c r="B113" t="s">
        <v>922</v>
      </c>
      <c r="C113" t="s">
        <v>3108</v>
      </c>
      <c r="D113" t="s">
        <v>139</v>
      </c>
      <c r="E113">
        <v>15825.293813804999</v>
      </c>
      <c r="F113">
        <v>60.55</v>
      </c>
      <c r="G113">
        <v>126.35446447978499</v>
      </c>
      <c r="H113">
        <f>(Table2[[#This Row],[1Y Return vs Nifty]]-AVERAGE(Table2[1Y Return vs Nifty]))/_xlfn.STDEV.P(Table2[1Y Return vs Nifty])</f>
        <v>2.3128455644577985</v>
      </c>
      <c r="I113">
        <v>8.7169919737947197</v>
      </c>
      <c r="J113">
        <f>(Table2[[#This Row],[1M Return vs Nifty]]-AVERAGE(Table2[1M Return vs Nifty]))/_xlfn.STDEV.P(Table2[1M Return vs Nifty])</f>
        <v>1.2886908531570551</v>
      </c>
      <c r="K113">
        <v>-4.8707752158939597</v>
      </c>
      <c r="L113">
        <f>(Table2[[#This Row],[6M Return vs Nifty]]-AVERAGE(Table2[6M Return vs Nifty]))/_xlfn.STDEV.P(Table2[6M Return vs Nifty])</f>
        <v>-0.25363160319679867</v>
      </c>
      <c r="M113">
        <v>-3.67011058358981</v>
      </c>
      <c r="N113">
        <f>(Table2[[#This Row],[1W Return vs Nifty]]-AVERAGE(Table2[1W Return vs Nifty]))/_xlfn.STDEV.P(Table2[1W Return vs Nifty])</f>
        <v>-0.17591388411504333</v>
      </c>
      <c r="O113">
        <v>60.2</v>
      </c>
      <c r="P113">
        <v>62.258168820769399</v>
      </c>
      <c r="Q113">
        <v>57.040074898103001</v>
      </c>
      <c r="R113">
        <v>51.161456287487503</v>
      </c>
      <c r="S113" s="1">
        <f>(Table2[[#This Row],[Close Price]]-Table2[[#This Row],[20D EMA]])/Table2[[#This Row],[20D EMA]]</f>
        <v>5.8139534883719984E-3</v>
      </c>
      <c r="T113" s="1">
        <f>(Table2[[#This Row],[Close Price]]-Table2[[#This Row],[50D EMA]])/Table2[[#This Row],[50D EMA]]</f>
        <v>-2.7436862553521721E-2</v>
      </c>
      <c r="U113" s="1">
        <f>(Table2[[#This Row],[Close Price]]-Table2[[#This Row],[200D EMA]])/Table2[[#This Row],[200D EMA]]</f>
        <v>6.1534370495956822E-2</v>
      </c>
      <c r="V113">
        <v>1.2673447287564801</v>
      </c>
      <c r="W113">
        <v>59.55</v>
      </c>
      <c r="X113">
        <v>62.73</v>
      </c>
      <c r="Y113">
        <v>56.51</v>
      </c>
      <c r="Z113">
        <v>62.73</v>
      </c>
      <c r="AA113">
        <v>55.86</v>
      </c>
      <c r="AB113">
        <v>69.5</v>
      </c>
      <c r="AC113" s="1">
        <f>(Table2[[#This Row],[Close Price]]/Table2[[#This Row],[Day Low]])-1</f>
        <v>1.6792611251049472E-2</v>
      </c>
      <c r="AD113" s="1">
        <f>(Table2[[#This Row],[Day High]]/Table2[[#This Row],[Close Price]])-1</f>
        <v>3.6003303055326175E-2</v>
      </c>
      <c r="AE113" s="1">
        <f>(Table2[[#This Row],[Close Price]]/Table2[[#This Row],[Current Week Low]])-1</f>
        <v>7.1491771367899526E-2</v>
      </c>
      <c r="AF113" s="1">
        <f>(Table2[[#This Row],[Current Week High]]/Table2[[#This Row],[Close Price]])-1</f>
        <v>3.6003303055326175E-2</v>
      </c>
      <c r="AG113" s="1">
        <f>(Table2[[#This Row],[Close Price]]/Table2[[#This Row],[Current Month Low]])-1</f>
        <v>8.3959899749373346E-2</v>
      </c>
      <c r="AH113" s="1">
        <f>(Table2[[#This Row],[Current Month High]]/Table2[[#This Row],[Close Price]])-1</f>
        <v>0.147811725846408</v>
      </c>
      <c r="AI113">
        <v>50.949628406275799</v>
      </c>
      <c r="AJ113">
        <v>156.56779661016901</v>
      </c>
      <c r="AK113" t="str">
        <f>IF(AND(Table2[[#This Row],[20D EMA]]&gt;Table2[[#This Row],[50D EMA]],Table2[[#This Row],[50D EMA]]&gt;Table2[[#This Row],[200D EMA]]),"Uptrend","Downtrend/NoTrend")</f>
        <v>Downtrend/NoTrend</v>
      </c>
      <c r="AL113">
        <v>-0.18</v>
      </c>
      <c r="AM113" t="s">
        <v>3153</v>
      </c>
      <c r="AN113">
        <v>4.83</v>
      </c>
      <c r="AO113" t="s">
        <v>3154</v>
      </c>
      <c r="AP113">
        <v>0.14289421206667299</v>
      </c>
      <c r="AQ113">
        <f>(Table2[[#This Row],[Sharpe Ratio]]-AVERAGE(Table2[Sharpe Ratio]))/_xlfn.STDEV.P(Table2[Sharpe Ratio])</f>
        <v>0.9998972978813877</v>
      </c>
      <c r="AR1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3">
        <f>_xlfn.RANK.AVG(Table2[[#This Row],[1Y Return vs Nifty Z-Score]],Table2[1Y Return vs Nifty Z-Score])</f>
        <v>29</v>
      </c>
      <c r="AT113">
        <f>_xlfn.RANK.AVG(Table2[[#This Row],[6M Return vs Nifty Z-Score]],Table2[6M Return vs Nifty Z-Score])</f>
        <v>400</v>
      </c>
      <c r="AU113">
        <f>_xlfn.RANK.AVG(Table2[[#This Row],[Sharpe Ratio Z-Score]],Table2[Sharpe Ratio Z-Score])</f>
        <v>116</v>
      </c>
      <c r="AV113">
        <f>(Table2[[#This Row],[Rank 1Y]]+Table2[[#This Row],[Rank 6M]]+Table2[[#This Row],[Rank Sharpe]])/3</f>
        <v>181.66666666666666</v>
      </c>
    </row>
    <row r="114" spans="1:48" x14ac:dyDescent="0.3">
      <c r="A114" t="s">
        <v>661</v>
      </c>
      <c r="B114" t="s">
        <v>662</v>
      </c>
      <c r="C114" t="s">
        <v>3111</v>
      </c>
      <c r="D114" t="s">
        <v>48</v>
      </c>
      <c r="E114">
        <v>26485.569</v>
      </c>
      <c r="F114">
        <v>994.95</v>
      </c>
      <c r="G114">
        <v>48.9350648439842</v>
      </c>
      <c r="H114">
        <f>(Table2[[#This Row],[1Y Return vs Nifty]]-AVERAGE(Table2[1Y Return vs Nifty]))/_xlfn.STDEV.P(Table2[1Y Return vs Nifty])</f>
        <v>0.71405766498155021</v>
      </c>
      <c r="I114">
        <v>7.5916846453269597</v>
      </c>
      <c r="J114">
        <f>(Table2[[#This Row],[1M Return vs Nifty]]-AVERAGE(Table2[1M Return vs Nifty]))/_xlfn.STDEV.P(Table2[1M Return vs Nifty])</f>
        <v>1.1654523240832009</v>
      </c>
      <c r="K114">
        <v>20.681955264739301</v>
      </c>
      <c r="L114">
        <f>(Table2[[#This Row],[6M Return vs Nifty]]-AVERAGE(Table2[6M Return vs Nifty]))/_xlfn.STDEV.P(Table2[6M Return vs Nifty])</f>
        <v>0.62945944806458076</v>
      </c>
      <c r="M114">
        <v>2.35155816056725</v>
      </c>
      <c r="N114">
        <f>(Table2[[#This Row],[1W Return vs Nifty]]-AVERAGE(Table2[1W Return vs Nifty]))/_xlfn.STDEV.P(Table2[1W Return vs Nifty])</f>
        <v>1.0621370662323524</v>
      </c>
      <c r="O114">
        <v>986.44</v>
      </c>
      <c r="P114">
        <v>970.191892716143</v>
      </c>
      <c r="Q114">
        <v>852.67064935440703</v>
      </c>
      <c r="R114">
        <v>51.739697442568598</v>
      </c>
      <c r="S114" s="1">
        <f>(Table2[[#This Row],[Close Price]]-Table2[[#This Row],[20D EMA]])/Table2[[#This Row],[20D EMA]]</f>
        <v>8.6269818742143369E-3</v>
      </c>
      <c r="T114" s="1">
        <f>(Table2[[#This Row],[Close Price]]-Table2[[#This Row],[50D EMA]])/Table2[[#This Row],[50D EMA]]</f>
        <v>2.5518773625848805E-2</v>
      </c>
      <c r="U114" s="1">
        <f>(Table2[[#This Row],[Close Price]]-Table2[[#This Row],[200D EMA]])/Table2[[#This Row],[200D EMA]]</f>
        <v>0.16686319712460929</v>
      </c>
      <c r="V114">
        <v>1.0359703518880601</v>
      </c>
      <c r="W114">
        <v>988</v>
      </c>
      <c r="X114">
        <v>1022.45</v>
      </c>
      <c r="Y114">
        <v>988</v>
      </c>
      <c r="Z114">
        <v>1037.95</v>
      </c>
      <c r="AA114">
        <v>941.05</v>
      </c>
      <c r="AB114">
        <v>1075</v>
      </c>
      <c r="AC114" s="1">
        <f>(Table2[[#This Row],[Close Price]]/Table2[[#This Row],[Day Low]])-1</f>
        <v>7.0344129554655854E-3</v>
      </c>
      <c r="AD114" s="1">
        <f>(Table2[[#This Row],[Day High]]/Table2[[#This Row],[Close Price]])-1</f>
        <v>2.7639579878385945E-2</v>
      </c>
      <c r="AE114" s="1">
        <f>(Table2[[#This Row],[Close Price]]/Table2[[#This Row],[Current Week Low]])-1</f>
        <v>7.0344129554655854E-3</v>
      </c>
      <c r="AF114" s="1">
        <f>(Table2[[#This Row],[Current Week High]]/Table2[[#This Row],[Close Price]])-1</f>
        <v>4.3218252173476079E-2</v>
      </c>
      <c r="AG114" s="1">
        <f>(Table2[[#This Row],[Close Price]]/Table2[[#This Row],[Current Month Low]])-1</f>
        <v>5.7276446522501523E-2</v>
      </c>
      <c r="AH114" s="1">
        <f>(Table2[[#This Row],[Current Month High]]/Table2[[#This Row],[Close Price]])-1</f>
        <v>8.0456304336901319E-2</v>
      </c>
      <c r="AI114">
        <v>8.0456304336901301</v>
      </c>
      <c r="AJ114">
        <v>75.739644970414204</v>
      </c>
      <c r="AK114" t="str">
        <f>IF(AND(Table2[[#This Row],[20D EMA]]&gt;Table2[[#This Row],[50D EMA]],Table2[[#This Row],[50D EMA]]&gt;Table2[[#This Row],[200D EMA]]),"Uptrend","Downtrend/NoTrend")</f>
        <v>Uptrend</v>
      </c>
      <c r="AL114">
        <v>0.18</v>
      </c>
      <c r="AM114" t="s">
        <v>3154</v>
      </c>
      <c r="AN114">
        <v>1.02</v>
      </c>
      <c r="AO114" t="s">
        <v>3154</v>
      </c>
      <c r="AP114">
        <v>8.7611454875131001E-2</v>
      </c>
      <c r="AQ114">
        <f>(Table2[[#This Row],[Sharpe Ratio]]-AVERAGE(Table2[Sharpe Ratio]))/_xlfn.STDEV.P(Table2[Sharpe Ratio])</f>
        <v>0.35397452432491394</v>
      </c>
      <c r="AR1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3.9250810276865979</v>
      </c>
      <c r="AS114">
        <f>_xlfn.RANK.AVG(Table2[[#This Row],[1Y Return vs Nifty Z-Score]],Table2[1Y Return vs Nifty Z-Score])</f>
        <v>134</v>
      </c>
      <c r="AT114">
        <f>_xlfn.RANK.AVG(Table2[[#This Row],[6M Return vs Nifty Z-Score]],Table2[6M Return vs Nifty Z-Score])</f>
        <v>158</v>
      </c>
      <c r="AU114">
        <f>_xlfn.RANK.AVG(Table2[[#This Row],[Sharpe Ratio Z-Score]],Table2[Sharpe Ratio Z-Score])</f>
        <v>259</v>
      </c>
      <c r="AV114">
        <f>(Table2[[#This Row],[Rank 1Y]]+Table2[[#This Row],[Rank 6M]]+Table2[[#This Row],[Rank Sharpe]])/3</f>
        <v>183.66666666666666</v>
      </c>
    </row>
    <row r="115" spans="1:48" x14ac:dyDescent="0.3">
      <c r="A115" t="s">
        <v>1118</v>
      </c>
      <c r="B115" t="s">
        <v>1119</v>
      </c>
      <c r="C115" t="s">
        <v>3112</v>
      </c>
      <c r="D115" t="s">
        <v>252</v>
      </c>
      <c r="E115">
        <v>10968.523751250001</v>
      </c>
      <c r="F115">
        <v>1068.75</v>
      </c>
      <c r="G115">
        <v>55.537088202935998</v>
      </c>
      <c r="H115">
        <f>(Table2[[#This Row],[1Y Return vs Nifty]]-AVERAGE(Table2[1Y Return vs Nifty]))/_xlfn.STDEV.P(Table2[1Y Return vs Nifty])</f>
        <v>0.85039603892924287</v>
      </c>
      <c r="I115">
        <v>6.4789406656057897</v>
      </c>
      <c r="J115">
        <f>(Table2[[#This Row],[1M Return vs Nifty]]-AVERAGE(Table2[1M Return vs Nifty]))/_xlfn.STDEV.P(Table2[1M Return vs Nifty])</f>
        <v>1.0435896756959853</v>
      </c>
      <c r="K115">
        <v>31.885130088334598</v>
      </c>
      <c r="L115">
        <f>(Table2[[#This Row],[6M Return vs Nifty]]-AVERAGE(Table2[6M Return vs Nifty]))/_xlfn.STDEV.P(Table2[6M Return vs Nifty])</f>
        <v>1.0166362094651731</v>
      </c>
      <c r="M115">
        <v>-3.3208373983337598</v>
      </c>
      <c r="N115">
        <f>(Table2[[#This Row],[1W Return vs Nifty]]-AVERAGE(Table2[1W Return vs Nifty]))/_xlfn.STDEV.P(Table2[1W Return vs Nifty])</f>
        <v>-0.10410355755785793</v>
      </c>
      <c r="O115">
        <v>1011.95</v>
      </c>
      <c r="P115">
        <v>969.05466328907301</v>
      </c>
      <c r="Q115">
        <v>820.36728385776803</v>
      </c>
      <c r="R115">
        <v>60.034393263009598</v>
      </c>
      <c r="S115" s="1">
        <f>(Table2[[#This Row],[Close Price]]-Table2[[#This Row],[20D EMA]])/Table2[[#This Row],[20D EMA]]</f>
        <v>5.6129255397993925E-2</v>
      </c>
      <c r="T115" s="1">
        <f>(Table2[[#This Row],[Close Price]]-Table2[[#This Row],[50D EMA]])/Table2[[#This Row],[50D EMA]]</f>
        <v>0.102878960793141</v>
      </c>
      <c r="U115" s="1">
        <f>(Table2[[#This Row],[Close Price]]-Table2[[#This Row],[200D EMA]])/Table2[[#This Row],[200D EMA]]</f>
        <v>0.30277013848506368</v>
      </c>
      <c r="V115">
        <v>1.2224947136851301</v>
      </c>
      <c r="W115">
        <v>1001</v>
      </c>
      <c r="X115">
        <v>1073.9000000000001</v>
      </c>
      <c r="Y115">
        <v>1001</v>
      </c>
      <c r="Z115">
        <v>1075.4000000000001</v>
      </c>
      <c r="AA115">
        <v>951.9</v>
      </c>
      <c r="AB115">
        <v>1138.6500000000001</v>
      </c>
      <c r="AC115" s="1">
        <f>(Table2[[#This Row],[Close Price]]/Table2[[#This Row],[Day Low]])-1</f>
        <v>6.7682317682317583E-2</v>
      </c>
      <c r="AD115" s="1">
        <f>(Table2[[#This Row],[Day High]]/Table2[[#This Row],[Close Price]])-1</f>
        <v>4.818713450292389E-3</v>
      </c>
      <c r="AE115" s="1">
        <f>(Table2[[#This Row],[Close Price]]/Table2[[#This Row],[Current Week Low]])-1</f>
        <v>6.7682317682317583E-2</v>
      </c>
      <c r="AF115" s="1">
        <f>(Table2[[#This Row],[Current Week High]]/Table2[[#This Row],[Close Price]])-1</f>
        <v>6.2222222222223511E-3</v>
      </c>
      <c r="AG115" s="1">
        <f>(Table2[[#This Row],[Close Price]]/Table2[[#This Row],[Current Month Low]])-1</f>
        <v>0.1227544910179641</v>
      </c>
      <c r="AH115" s="1">
        <f>(Table2[[#This Row],[Current Month High]]/Table2[[#This Row],[Close Price]])-1</f>
        <v>6.5403508771930019E-2</v>
      </c>
      <c r="AI115">
        <v>6.5403508771930001</v>
      </c>
      <c r="AJ115">
        <v>84.013429752066102</v>
      </c>
      <c r="AK115" t="str">
        <f>IF(AND(Table2[[#This Row],[20D EMA]]&gt;Table2[[#This Row],[50D EMA]],Table2[[#This Row],[50D EMA]]&gt;Table2[[#This Row],[200D EMA]]),"Uptrend","Downtrend/NoTrend")</f>
        <v>Uptrend</v>
      </c>
      <c r="AL115">
        <v>0.25</v>
      </c>
      <c r="AM115" t="s">
        <v>3154</v>
      </c>
      <c r="AN115">
        <v>7.02</v>
      </c>
      <c r="AO115" t="s">
        <v>3154</v>
      </c>
      <c r="AP115">
        <v>5.8013906470557E-2</v>
      </c>
      <c r="AQ115">
        <f>(Table2[[#This Row],[Sharpe Ratio]]-AVERAGE(Table2[Sharpe Ratio]))/_xlfn.STDEV.P(Table2[Sharpe Ratio])</f>
        <v>8.1572835220375967E-3</v>
      </c>
      <c r="AR1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2.8146756500545811</v>
      </c>
      <c r="AS115">
        <f>_xlfn.RANK.AVG(Table2[[#This Row],[1Y Return vs Nifty Z-Score]],Table2[1Y Return vs Nifty Z-Score])</f>
        <v>108</v>
      </c>
      <c r="AT115">
        <f>_xlfn.RANK.AVG(Table2[[#This Row],[6M Return vs Nifty Z-Score]],Table2[6M Return vs Nifty Z-Score])</f>
        <v>90</v>
      </c>
      <c r="AU115">
        <f>_xlfn.RANK.AVG(Table2[[#This Row],[Sharpe Ratio Z-Score]],Table2[Sharpe Ratio Z-Score])</f>
        <v>354</v>
      </c>
      <c r="AV115">
        <f>(Table2[[#This Row],[Rank 1Y]]+Table2[[#This Row],[Rank 6M]]+Table2[[#This Row],[Rank Sharpe]])/3</f>
        <v>184</v>
      </c>
    </row>
    <row r="116" spans="1:48" x14ac:dyDescent="0.3">
      <c r="A116" t="s">
        <v>192</v>
      </c>
      <c r="B116" t="s">
        <v>193</v>
      </c>
      <c r="C116" t="s">
        <v>3113</v>
      </c>
      <c r="D116" t="s">
        <v>57</v>
      </c>
      <c r="E116">
        <v>123882.98705311</v>
      </c>
      <c r="F116">
        <v>709.9</v>
      </c>
      <c r="G116">
        <v>58.573675642589698</v>
      </c>
      <c r="H116">
        <f>(Table2[[#This Row],[1Y Return vs Nifty]]-AVERAGE(Table2[1Y Return vs Nifty]))/_xlfn.STDEV.P(Table2[1Y Return vs Nifty])</f>
        <v>0.9131046013445846</v>
      </c>
      <c r="I116">
        <v>8.7885366690810294</v>
      </c>
      <c r="J116">
        <f>(Table2[[#This Row],[1M Return vs Nifty]]-AVERAGE(Table2[1M Return vs Nifty]))/_xlfn.STDEV.P(Table2[1M Return vs Nifty])</f>
        <v>1.2965261020593506</v>
      </c>
      <c r="K116">
        <v>13.256512357408299</v>
      </c>
      <c r="L116">
        <f>(Table2[[#This Row],[6M Return vs Nifty]]-AVERAGE(Table2[6M Return vs Nifty]))/_xlfn.STDEV.P(Table2[6M Return vs Nifty])</f>
        <v>0.37283942899905731</v>
      </c>
      <c r="M116">
        <v>-2.1598959313836801</v>
      </c>
      <c r="N116">
        <f>(Table2[[#This Row],[1W Return vs Nifty]]-AVERAGE(Table2[1W Return vs Nifty]))/_xlfn.STDEV.P(Table2[1W Return vs Nifty])</f>
        <v>0.13458520921462352</v>
      </c>
      <c r="O116">
        <v>705.78</v>
      </c>
      <c r="P116">
        <v>705.52511886688296</v>
      </c>
      <c r="Q116">
        <v>637.28845509360599</v>
      </c>
      <c r="R116">
        <v>50.506672460450602</v>
      </c>
      <c r="S116" s="1">
        <f>(Table2[[#This Row],[Close Price]]-Table2[[#This Row],[20D EMA]])/Table2[[#This Row],[20D EMA]]</f>
        <v>5.8375131060670535E-3</v>
      </c>
      <c r="T116" s="1">
        <f>(Table2[[#This Row],[Close Price]]-Table2[[#This Row],[50D EMA]])/Table2[[#This Row],[50D EMA]]</f>
        <v>6.2008864264724477E-3</v>
      </c>
      <c r="U116" s="1">
        <f>(Table2[[#This Row],[Close Price]]-Table2[[#This Row],[200D EMA]])/Table2[[#This Row],[200D EMA]]</f>
        <v>0.11393827132131035</v>
      </c>
      <c r="V116">
        <v>1.2648664728257499</v>
      </c>
      <c r="W116">
        <v>706</v>
      </c>
      <c r="X116">
        <v>718.7</v>
      </c>
      <c r="Y116">
        <v>706</v>
      </c>
      <c r="Z116">
        <v>746.25</v>
      </c>
      <c r="AA116">
        <v>652.1</v>
      </c>
      <c r="AB116">
        <v>776.9</v>
      </c>
      <c r="AC116" s="1">
        <f>(Table2[[#This Row],[Close Price]]/Table2[[#This Row],[Day Low]])-1</f>
        <v>5.5240793201132288E-3</v>
      </c>
      <c r="AD116" s="1">
        <f>(Table2[[#This Row],[Day High]]/Table2[[#This Row],[Close Price]])-1</f>
        <v>1.2396112128468806E-2</v>
      </c>
      <c r="AE116" s="1">
        <f>(Table2[[#This Row],[Close Price]]/Table2[[#This Row],[Current Week Low]])-1</f>
        <v>5.5240793201132288E-3</v>
      </c>
      <c r="AF116" s="1">
        <f>(Table2[[#This Row],[Current Week High]]/Table2[[#This Row],[Close Price]])-1</f>
        <v>5.1204394985209234E-2</v>
      </c>
      <c r="AG116" s="1">
        <f>(Table2[[#This Row],[Close Price]]/Table2[[#This Row],[Current Month Low]])-1</f>
        <v>8.8636712160711451E-2</v>
      </c>
      <c r="AH116" s="1">
        <f>(Table2[[#This Row],[Current Month High]]/Table2[[#This Row],[Close Price]])-1</f>
        <v>9.4379490069023797E-2</v>
      </c>
      <c r="AI116">
        <v>13.3821665023242</v>
      </c>
      <c r="AJ116">
        <v>79.721518987341696</v>
      </c>
      <c r="AK116" t="str">
        <f>IF(AND(Table2[[#This Row],[20D EMA]]&gt;Table2[[#This Row],[50D EMA]],Table2[[#This Row],[50D EMA]]&gt;Table2[[#This Row],[200D EMA]]),"Uptrend","Downtrend/NoTrend")</f>
        <v>Uptrend</v>
      </c>
      <c r="AL116">
        <v>0.19</v>
      </c>
      <c r="AM116" t="s">
        <v>3154</v>
      </c>
      <c r="AN116">
        <v>4.53</v>
      </c>
      <c r="AO116" t="s">
        <v>3154</v>
      </c>
      <c r="AP116">
        <v>8.9650058171835995E-2</v>
      </c>
      <c r="AQ116">
        <f>(Table2[[#This Row],[Sharpe Ratio]]-AVERAGE(Table2[Sharpe Ratio]))/_xlfn.STDEV.P(Table2[Sharpe Ratio])</f>
        <v>0.37779352978852931</v>
      </c>
      <c r="AR1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3.0948488714061457</v>
      </c>
      <c r="AS116">
        <f>_xlfn.RANK.AVG(Table2[[#This Row],[1Y Return vs Nifty Z-Score]],Table2[1Y Return vs Nifty Z-Score])</f>
        <v>101</v>
      </c>
      <c r="AT116">
        <f>_xlfn.RANK.AVG(Table2[[#This Row],[6M Return vs Nifty Z-Score]],Table2[6M Return vs Nifty Z-Score])</f>
        <v>202</v>
      </c>
      <c r="AU116">
        <f>_xlfn.RANK.AVG(Table2[[#This Row],[Sharpe Ratio Z-Score]],Table2[Sharpe Ratio Z-Score])</f>
        <v>250</v>
      </c>
      <c r="AV116">
        <f>(Table2[[#This Row],[Rank 1Y]]+Table2[[#This Row],[Rank 6M]]+Table2[[#This Row],[Rank Sharpe]])/3</f>
        <v>184.33333333333334</v>
      </c>
    </row>
    <row r="117" spans="1:48" hidden="1" x14ac:dyDescent="0.3">
      <c r="A117" t="s">
        <v>797</v>
      </c>
      <c r="B117" t="s">
        <v>798</v>
      </c>
      <c r="C117" t="s">
        <v>3109</v>
      </c>
      <c r="D117" t="s">
        <v>637</v>
      </c>
      <c r="E117">
        <v>18635.914458288</v>
      </c>
      <c r="F117">
        <v>129.24</v>
      </c>
      <c r="G117">
        <v>68.363587972779399</v>
      </c>
      <c r="H117">
        <f>(Table2[[#This Row],[1Y Return vs Nifty]]-AVERAGE(Table2[1Y Return vs Nifty]))/_xlfn.STDEV.P(Table2[1Y Return vs Nifty])</f>
        <v>1.1152760653971516</v>
      </c>
      <c r="I117">
        <v>2.5008698711600901</v>
      </c>
      <c r="J117">
        <f>(Table2[[#This Row],[1M Return vs Nifty]]-AVERAGE(Table2[1M Return vs Nifty]))/_xlfn.STDEV.P(Table2[1M Return vs Nifty])</f>
        <v>0.60792949571059185</v>
      </c>
      <c r="K117">
        <v>24.237005553094999</v>
      </c>
      <c r="L117">
        <f>(Table2[[#This Row],[6M Return vs Nifty]]-AVERAGE(Table2[6M Return vs Nifty]))/_xlfn.STDEV.P(Table2[6M Return vs Nifty])</f>
        <v>0.7523204119373269</v>
      </c>
      <c r="M117">
        <v>-0.25822471498898902</v>
      </c>
      <c r="N117">
        <f>(Table2[[#This Row],[1W Return vs Nifty]]-AVERAGE(Table2[1W Return vs Nifty]))/_xlfn.STDEV.P(Table2[1W Return vs Nifty])</f>
        <v>0.52556750278402997</v>
      </c>
      <c r="O117">
        <v>126.54</v>
      </c>
      <c r="P117">
        <v>130.97368481479501</v>
      </c>
      <c r="Q117">
        <v>118.66216690078799</v>
      </c>
      <c r="R117">
        <v>58.848768972754897</v>
      </c>
      <c r="S117" s="1">
        <f>(Table2[[#This Row],[Close Price]]-Table2[[#This Row],[20D EMA]])/Table2[[#This Row],[20D EMA]]</f>
        <v>2.1337126600284518E-2</v>
      </c>
      <c r="T117" s="1">
        <f>(Table2[[#This Row],[Close Price]]-Table2[[#This Row],[50D EMA]])/Table2[[#This Row],[50D EMA]]</f>
        <v>-1.3236894245180143E-2</v>
      </c>
      <c r="U117" s="1">
        <f>(Table2[[#This Row],[Close Price]]-Table2[[#This Row],[200D EMA]])/Table2[[#This Row],[200D EMA]]</f>
        <v>8.9142423195895396E-2</v>
      </c>
      <c r="V117">
        <v>0.84193595388594</v>
      </c>
      <c r="W117">
        <v>127.8</v>
      </c>
      <c r="X117">
        <v>132.4</v>
      </c>
      <c r="Y117">
        <v>125.43</v>
      </c>
      <c r="Z117">
        <v>132.4</v>
      </c>
      <c r="AA117">
        <v>117.35</v>
      </c>
      <c r="AB117">
        <v>133.80000000000001</v>
      </c>
      <c r="AC117" s="1">
        <f>(Table2[[#This Row],[Close Price]]/Table2[[#This Row],[Day Low]])-1</f>
        <v>1.1267605633802802E-2</v>
      </c>
      <c r="AD117" s="1">
        <f>(Table2[[#This Row],[Day High]]/Table2[[#This Row],[Close Price]])-1</f>
        <v>2.4450634478489608E-2</v>
      </c>
      <c r="AE117" s="1">
        <f>(Table2[[#This Row],[Close Price]]/Table2[[#This Row],[Current Week Low]])-1</f>
        <v>3.0375508251614391E-2</v>
      </c>
      <c r="AF117" s="1">
        <f>(Table2[[#This Row],[Current Week High]]/Table2[[#This Row],[Close Price]])-1</f>
        <v>2.4450634478489608E-2</v>
      </c>
      <c r="AG117" s="1">
        <f>(Table2[[#This Row],[Close Price]]/Table2[[#This Row],[Current Month Low]])-1</f>
        <v>0.10132083510864942</v>
      </c>
      <c r="AH117" s="1">
        <f>(Table2[[#This Row],[Current Month High]]/Table2[[#This Row],[Close Price]])-1</f>
        <v>3.5283194057567302E-2</v>
      </c>
      <c r="AI117">
        <v>32.311977715877397</v>
      </c>
      <c r="AJ117">
        <v>96.264236902050101</v>
      </c>
      <c r="AK117" t="str">
        <f>IF(AND(Table2[[#This Row],[20D EMA]]&gt;Table2[[#This Row],[50D EMA]],Table2[[#This Row],[50D EMA]]&gt;Table2[[#This Row],[200D EMA]]),"Uptrend","Downtrend/NoTrend")</f>
        <v>Downtrend/NoTrend</v>
      </c>
      <c r="AL117">
        <v>-0.11</v>
      </c>
      <c r="AM117" t="s">
        <v>3153</v>
      </c>
      <c r="AN117">
        <v>6.2</v>
      </c>
      <c r="AO117" t="s">
        <v>3154</v>
      </c>
      <c r="AP117">
        <v>6.0140528778924E-2</v>
      </c>
      <c r="AQ117">
        <f>(Table2[[#This Row],[Sharpe Ratio]]-AVERAGE(Table2[Sharpe Ratio]))/_xlfn.STDEV.P(Table2[Sharpe Ratio])</f>
        <v>3.300470158709827E-2</v>
      </c>
      <c r="AR1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7">
        <f>_xlfn.RANK.AVG(Table2[[#This Row],[1Y Return vs Nifty Z-Score]],Table2[1Y Return vs Nifty Z-Score])</f>
        <v>81</v>
      </c>
      <c r="AT117">
        <f>_xlfn.RANK.AVG(Table2[[#This Row],[6M Return vs Nifty Z-Score]],Table2[6M Return vs Nifty Z-Score])</f>
        <v>132</v>
      </c>
      <c r="AU117">
        <f>_xlfn.RANK.AVG(Table2[[#This Row],[Sharpe Ratio Z-Score]],Table2[Sharpe Ratio Z-Score])</f>
        <v>343</v>
      </c>
      <c r="AV117">
        <f>(Table2[[#This Row],[Rank 1Y]]+Table2[[#This Row],[Rank 6M]]+Table2[[#This Row],[Rank Sharpe]])/3</f>
        <v>185.33333333333334</v>
      </c>
    </row>
    <row r="118" spans="1:48" hidden="1" x14ac:dyDescent="0.3">
      <c r="A118" t="s">
        <v>1709</v>
      </c>
      <c r="B118" t="s">
        <v>1710</v>
      </c>
      <c r="C118" t="s">
        <v>3112</v>
      </c>
      <c r="D118" t="s">
        <v>51</v>
      </c>
      <c r="E118">
        <v>4861.8213280099999</v>
      </c>
      <c r="F118">
        <v>194.98</v>
      </c>
      <c r="G118">
        <v>61.312500437821001</v>
      </c>
      <c r="H118">
        <f>(Table2[[#This Row],[1Y Return vs Nifty]]-AVERAGE(Table2[1Y Return vs Nifty]))/_xlfn.STDEV.P(Table2[1Y Return vs Nifty])</f>
        <v>0.96966406786073212</v>
      </c>
      <c r="I118">
        <v>0.36581883819463801</v>
      </c>
      <c r="J118">
        <f>(Table2[[#This Row],[1M Return vs Nifty]]-AVERAGE(Table2[1M Return vs Nifty]))/_xlfn.STDEV.P(Table2[1M Return vs Nifty])</f>
        <v>0.37410843888112544</v>
      </c>
      <c r="K118">
        <v>65.325512025435302</v>
      </c>
      <c r="L118">
        <f>(Table2[[#This Row],[6M Return vs Nifty]]-AVERAGE(Table2[6M Return vs Nifty]))/_xlfn.STDEV.P(Table2[6M Return vs Nifty])</f>
        <v>2.1723210025951345</v>
      </c>
      <c r="M118">
        <v>-5.8178972849772901</v>
      </c>
      <c r="N118">
        <f>(Table2[[#This Row],[1W Return vs Nifty]]-AVERAGE(Table2[1W Return vs Nifty]))/_xlfn.STDEV.P(Table2[1W Return vs Nifty])</f>
        <v>-0.61749735204931211</v>
      </c>
      <c r="O118">
        <v>196.39</v>
      </c>
      <c r="P118">
        <v>188.35218748415301</v>
      </c>
      <c r="Q118">
        <v>153.63141339264101</v>
      </c>
      <c r="R118">
        <v>47.325276493720899</v>
      </c>
      <c r="S118" s="1">
        <f>(Table2[[#This Row],[Close Price]]-Table2[[#This Row],[20D EMA]])/Table2[[#This Row],[20D EMA]]</f>
        <v>-7.1795916289016581E-3</v>
      </c>
      <c r="T118" s="1">
        <f>(Table2[[#This Row],[Close Price]]-Table2[[#This Row],[50D EMA]])/Table2[[#This Row],[50D EMA]]</f>
        <v>3.5188402133129536E-2</v>
      </c>
      <c r="U118" s="1">
        <f>(Table2[[#This Row],[Close Price]]-Table2[[#This Row],[200D EMA]])/Table2[[#This Row],[200D EMA]]</f>
        <v>0.26914148411616184</v>
      </c>
      <c r="V118">
        <v>0.13076844613174701</v>
      </c>
      <c r="W118">
        <v>186</v>
      </c>
      <c r="X118">
        <v>196.07</v>
      </c>
      <c r="Y118">
        <v>183</v>
      </c>
      <c r="Z118">
        <v>196.07</v>
      </c>
      <c r="AA118">
        <v>183</v>
      </c>
      <c r="AB118">
        <v>231</v>
      </c>
      <c r="AC118" s="1">
        <f>(Table2[[#This Row],[Close Price]]/Table2[[#This Row],[Day Low]])-1</f>
        <v>4.8279569892473173E-2</v>
      </c>
      <c r="AD118" s="1">
        <f>(Table2[[#This Row],[Day High]]/Table2[[#This Row],[Close Price]])-1</f>
        <v>5.5903169555850951E-3</v>
      </c>
      <c r="AE118" s="1">
        <f>(Table2[[#This Row],[Close Price]]/Table2[[#This Row],[Current Week Low]])-1</f>
        <v>6.5464480874316777E-2</v>
      </c>
      <c r="AF118" s="1">
        <f>(Table2[[#This Row],[Current Week High]]/Table2[[#This Row],[Close Price]])-1</f>
        <v>5.5903169555850951E-3</v>
      </c>
      <c r="AG118" s="1">
        <f>(Table2[[#This Row],[Close Price]]/Table2[[#This Row],[Current Month Low]])-1</f>
        <v>6.5464480874316777E-2</v>
      </c>
      <c r="AH118" s="1">
        <f>(Table2[[#This Row],[Current Month High]]/Table2[[#This Row],[Close Price]])-1</f>
        <v>0.18473689609190691</v>
      </c>
      <c r="AI118">
        <v>23.4485588265463</v>
      </c>
      <c r="AJ118">
        <v>111.819663226507</v>
      </c>
      <c r="AK118" t="str">
        <f>IF(AND(Table2[[#This Row],[20D EMA]]&gt;Table2[[#This Row],[50D EMA]],Table2[[#This Row],[50D EMA]]&gt;Table2[[#This Row],[200D EMA]]),"Uptrend","Downtrend/NoTrend")</f>
        <v>Uptrend</v>
      </c>
      <c r="AL118">
        <v>0.27</v>
      </c>
      <c r="AM118" t="s">
        <v>3154</v>
      </c>
      <c r="AN118">
        <v>6.93</v>
      </c>
      <c r="AO118" t="s">
        <v>3154</v>
      </c>
      <c r="AP118">
        <v>2.5820185626396999E-2</v>
      </c>
      <c r="AQ118">
        <f>(Table2[[#This Row],[Sharpe Ratio]]-AVERAGE(Table2[Sharpe Ratio]))/_xlfn.STDEV.P(Table2[Sharpe Ratio])</f>
        <v>-0.36799359091271605</v>
      </c>
      <c r="AR1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2.5306025663749638</v>
      </c>
      <c r="AS118">
        <f>_xlfn.RANK.AVG(Table2[[#This Row],[1Y Return vs Nifty Z-Score]],Table2[1Y Return vs Nifty Z-Score])</f>
        <v>93</v>
      </c>
      <c r="AT118">
        <f>_xlfn.RANK.AVG(Table2[[#This Row],[6M Return vs Nifty Z-Score]],Table2[6M Return vs Nifty Z-Score])</f>
        <v>26</v>
      </c>
      <c r="AU118">
        <f>_xlfn.RANK.AVG(Table2[[#This Row],[Sharpe Ratio Z-Score]],Table2[Sharpe Ratio Z-Score])</f>
        <v>438</v>
      </c>
      <c r="AV118">
        <f>(Table2[[#This Row],[Rank 1Y]]+Table2[[#This Row],[Rank 6M]]+Table2[[#This Row],[Rank Sharpe]])/3</f>
        <v>185.66666666666666</v>
      </c>
    </row>
    <row r="119" spans="1:48" hidden="1" x14ac:dyDescent="0.3">
      <c r="A119" t="s">
        <v>860</v>
      </c>
      <c r="B119" t="s">
        <v>861</v>
      </c>
      <c r="C119" t="s">
        <v>3114</v>
      </c>
      <c r="D119" t="s">
        <v>796</v>
      </c>
      <c r="E119">
        <v>17114.743525214999</v>
      </c>
      <c r="F119">
        <v>946.85</v>
      </c>
      <c r="G119">
        <v>3.7422814941892399</v>
      </c>
      <c r="H119">
        <f>(Table2[[#This Row],[1Y Return vs Nifty]]-AVERAGE(Table2[1Y Return vs Nifty]))/_xlfn.STDEV.P(Table2[1Y Return vs Nifty])</f>
        <v>-0.21921843252375575</v>
      </c>
      <c r="I119">
        <v>-2.3908342854705098</v>
      </c>
      <c r="J119">
        <f>(Table2[[#This Row],[1M Return vs Nifty]]-AVERAGE(Table2[1M Return vs Nifty]))/_xlfn.STDEV.P(Table2[1M Return vs Nifty])</f>
        <v>7.2212354555507868E-2</v>
      </c>
      <c r="K119">
        <v>24.229795986220399</v>
      </c>
      <c r="L119">
        <f>(Table2[[#This Row],[6M Return vs Nifty]]-AVERAGE(Table2[6M Return vs Nifty]))/_xlfn.STDEV.P(Table2[6M Return vs Nifty])</f>
        <v>0.7520712524983677</v>
      </c>
      <c r="M119">
        <v>-0.68576664881082705</v>
      </c>
      <c r="N119">
        <f>(Table2[[#This Row],[1W Return vs Nifty]]-AVERAGE(Table2[1W Return vs Nifty]))/_xlfn.STDEV.P(Table2[1W Return vs Nifty])</f>
        <v>0.43766517537767813</v>
      </c>
      <c r="O119">
        <v>944.76</v>
      </c>
      <c r="P119">
        <v>949.66485865270602</v>
      </c>
      <c r="Q119">
        <v>851.72694848479</v>
      </c>
      <c r="R119">
        <v>52.963640214725302</v>
      </c>
      <c r="S119" s="1">
        <f>(Table2[[#This Row],[Close Price]]-Table2[[#This Row],[20D EMA]])/Table2[[#This Row],[20D EMA]]</f>
        <v>2.2122020407299545E-3</v>
      </c>
      <c r="T119" s="1">
        <f>(Table2[[#This Row],[Close Price]]-Table2[[#This Row],[50D EMA]])/Table2[[#This Row],[50D EMA]]</f>
        <v>-2.9640547684363582E-3</v>
      </c>
      <c r="U119" s="1">
        <f>(Table2[[#This Row],[Close Price]]-Table2[[#This Row],[200D EMA]])/Table2[[#This Row],[200D EMA]]</f>
        <v>0.11168256644272272</v>
      </c>
      <c r="V119">
        <v>0.39935665787836899</v>
      </c>
      <c r="W119">
        <v>939.65</v>
      </c>
      <c r="X119">
        <v>983.7</v>
      </c>
      <c r="Y119">
        <v>934.85</v>
      </c>
      <c r="Z119">
        <v>983.7</v>
      </c>
      <c r="AA119">
        <v>904.75</v>
      </c>
      <c r="AB119">
        <v>983.7</v>
      </c>
      <c r="AC119" s="1">
        <f>(Table2[[#This Row],[Close Price]]/Table2[[#This Row],[Day Low]])-1</f>
        <v>7.6624274996008879E-3</v>
      </c>
      <c r="AD119" s="1">
        <f>(Table2[[#This Row],[Day High]]/Table2[[#This Row],[Close Price]])-1</f>
        <v>3.8918519300839671E-2</v>
      </c>
      <c r="AE119" s="1">
        <f>(Table2[[#This Row],[Close Price]]/Table2[[#This Row],[Current Week Low]])-1</f>
        <v>1.2836283895812262E-2</v>
      </c>
      <c r="AF119" s="1">
        <f>(Table2[[#This Row],[Current Week High]]/Table2[[#This Row],[Close Price]])-1</f>
        <v>3.8918519300839671E-2</v>
      </c>
      <c r="AG119" s="1">
        <f>(Table2[[#This Row],[Close Price]]/Table2[[#This Row],[Current Month Low]])-1</f>
        <v>4.6532191213042307E-2</v>
      </c>
      <c r="AH119" s="1">
        <f>(Table2[[#This Row],[Current Month High]]/Table2[[#This Row],[Close Price]])-1</f>
        <v>3.8918519300839671E-2</v>
      </c>
      <c r="AI119">
        <v>12.3778845646089</v>
      </c>
      <c r="AJ119">
        <v>57.270990781496501</v>
      </c>
      <c r="AK119" t="str">
        <f>IF(AND(Table2[[#This Row],[20D EMA]]&gt;Table2[[#This Row],[50D EMA]],Table2[[#This Row],[50D EMA]]&gt;Table2[[#This Row],[200D EMA]]),"Uptrend","Downtrend/NoTrend")</f>
        <v>Downtrend/NoTrend</v>
      </c>
      <c r="AL119">
        <v>0.1</v>
      </c>
      <c r="AM119" t="s">
        <v>3154</v>
      </c>
      <c r="AN119">
        <v>2.82</v>
      </c>
      <c r="AO119" t="s">
        <v>3154</v>
      </c>
      <c r="AP119">
        <v>0.19435224559679701</v>
      </c>
      <c r="AQ119">
        <f>(Table2[[#This Row],[Sharpe Ratio]]-AVERAGE(Table2[Sharpe Ratio]))/_xlfn.STDEV.P(Table2[Sharpe Ratio])</f>
        <v>1.6011320666968796</v>
      </c>
      <c r="AR1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9">
        <f>_xlfn.RANK.AVG(Table2[[#This Row],[1Y Return vs Nifty Z-Score]],Table2[1Y Return vs Nifty Z-Score])</f>
        <v>387</v>
      </c>
      <c r="AT119">
        <f>_xlfn.RANK.AVG(Table2[[#This Row],[6M Return vs Nifty Z-Score]],Table2[6M Return vs Nifty Z-Score])</f>
        <v>133</v>
      </c>
      <c r="AU119">
        <f>_xlfn.RANK.AVG(Table2[[#This Row],[Sharpe Ratio Z-Score]],Table2[Sharpe Ratio Z-Score])</f>
        <v>38</v>
      </c>
      <c r="AV119">
        <f>(Table2[[#This Row],[Rank 1Y]]+Table2[[#This Row],[Rank 6M]]+Table2[[#This Row],[Rank Sharpe]])/3</f>
        <v>186</v>
      </c>
    </row>
    <row r="120" spans="1:48" hidden="1" x14ac:dyDescent="0.3">
      <c r="A120" t="s">
        <v>49</v>
      </c>
      <c r="B120" t="s">
        <v>50</v>
      </c>
      <c r="C120" t="s">
        <v>3112</v>
      </c>
      <c r="D120" t="s">
        <v>51</v>
      </c>
      <c r="E120">
        <v>426421.80754324998</v>
      </c>
      <c r="F120">
        <v>1777.25</v>
      </c>
      <c r="G120">
        <v>28.178538553859099</v>
      </c>
      <c r="H120">
        <f>(Table2[[#This Row],[1Y Return vs Nifty]]-AVERAGE(Table2[1Y Return vs Nifty]))/_xlfn.STDEV.P(Table2[1Y Return vs Nifty])</f>
        <v>0.28541467338094256</v>
      </c>
      <c r="I120">
        <v>-3.2026134342950301</v>
      </c>
      <c r="J120">
        <f>(Table2[[#This Row],[1M Return vs Nifty]]-AVERAGE(Table2[1M Return vs Nifty]))/_xlfn.STDEV.P(Table2[1M Return vs Nifty])</f>
        <v>-1.6689997453679693E-2</v>
      </c>
      <c r="K120">
        <v>11.038633556795499</v>
      </c>
      <c r="L120">
        <f>(Table2[[#This Row],[6M Return vs Nifty]]-AVERAGE(Table2[6M Return vs Nifty]))/_xlfn.STDEV.P(Table2[6M Return vs Nifty])</f>
        <v>0.29619051967455584</v>
      </c>
      <c r="M120">
        <v>-1.1662196172105199</v>
      </c>
      <c r="N120">
        <f>(Table2[[#This Row],[1W Return vs Nifty]]-AVERAGE(Table2[1W Return vs Nifty]))/_xlfn.STDEV.P(Table2[1W Return vs Nifty])</f>
        <v>0.33888437566968399</v>
      </c>
      <c r="O120">
        <v>1815.72</v>
      </c>
      <c r="P120">
        <v>1824.70608028575</v>
      </c>
      <c r="Q120">
        <v>1646.6743710876999</v>
      </c>
      <c r="R120">
        <v>40.321484020878003</v>
      </c>
      <c r="S120" s="1">
        <f>(Table2[[#This Row],[Close Price]]-Table2[[#This Row],[20D EMA]])/Table2[[#This Row],[20D EMA]]</f>
        <v>-2.1187187451809766E-2</v>
      </c>
      <c r="T120" s="1">
        <f>(Table2[[#This Row],[Close Price]]-Table2[[#This Row],[50D EMA]])/Table2[[#This Row],[50D EMA]]</f>
        <v>-2.600752022392468E-2</v>
      </c>
      <c r="U120" s="1">
        <f>(Table2[[#This Row],[Close Price]]-Table2[[#This Row],[200D EMA]])/Table2[[#This Row],[200D EMA]]</f>
        <v>7.9296569622352972E-2</v>
      </c>
      <c r="V120">
        <v>0.94036984532380696</v>
      </c>
      <c r="W120">
        <v>1730</v>
      </c>
      <c r="X120">
        <v>1806.75</v>
      </c>
      <c r="Y120">
        <v>1730</v>
      </c>
      <c r="Z120">
        <v>1806.75</v>
      </c>
      <c r="AA120">
        <v>1730</v>
      </c>
      <c r="AB120">
        <v>1864.95</v>
      </c>
      <c r="AC120" s="1">
        <f>(Table2[[#This Row],[Close Price]]/Table2[[#This Row],[Day Low]])-1</f>
        <v>2.731213872832372E-2</v>
      </c>
      <c r="AD120" s="1">
        <f>(Table2[[#This Row],[Day High]]/Table2[[#This Row],[Close Price]])-1</f>
        <v>1.6598677732451828E-2</v>
      </c>
      <c r="AE120" s="1">
        <f>(Table2[[#This Row],[Close Price]]/Table2[[#This Row],[Current Week Low]])-1</f>
        <v>2.731213872832372E-2</v>
      </c>
      <c r="AF120" s="1">
        <f>(Table2[[#This Row],[Current Week High]]/Table2[[#This Row],[Close Price]])-1</f>
        <v>1.6598677732451828E-2</v>
      </c>
      <c r="AG120" s="1">
        <f>(Table2[[#This Row],[Close Price]]/Table2[[#This Row],[Current Month Low]])-1</f>
        <v>2.731213872832372E-2</v>
      </c>
      <c r="AH120" s="1">
        <f>(Table2[[#This Row],[Current Month High]]/Table2[[#This Row],[Close Price]])-1</f>
        <v>4.9345899563933093E-2</v>
      </c>
      <c r="AI120">
        <v>10.3024335349556</v>
      </c>
      <c r="AJ120">
        <v>50.042211903756801</v>
      </c>
      <c r="AK120" t="str">
        <f>IF(AND(Table2[[#This Row],[20D EMA]]&gt;Table2[[#This Row],[50D EMA]],Table2[[#This Row],[50D EMA]]&gt;Table2[[#This Row],[200D EMA]]),"Uptrend","Downtrend/NoTrend")</f>
        <v>Downtrend/NoTrend</v>
      </c>
      <c r="AL120">
        <v>0.04</v>
      </c>
      <c r="AM120" t="s">
        <v>3154</v>
      </c>
      <c r="AN120">
        <v>-3.88</v>
      </c>
      <c r="AO120" t="s">
        <v>3153</v>
      </c>
      <c r="AP120">
        <v>0.14145633096746199</v>
      </c>
      <c r="AQ120">
        <f>(Table2[[#This Row],[Sharpe Ratio]]-AVERAGE(Table2[Sharpe Ratio]))/_xlfn.STDEV.P(Table2[Sharpe Ratio])</f>
        <v>0.98309712012562089</v>
      </c>
      <c r="AR1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0">
        <f>_xlfn.RANK.AVG(Table2[[#This Row],[1Y Return vs Nifty Z-Score]],Table2[1Y Return vs Nifty Z-Score])</f>
        <v>222</v>
      </c>
      <c r="AT120">
        <f>_xlfn.RANK.AVG(Table2[[#This Row],[6M Return vs Nifty Z-Score]],Table2[6M Return vs Nifty Z-Score])</f>
        <v>218</v>
      </c>
      <c r="AU120">
        <f>_xlfn.RANK.AVG(Table2[[#This Row],[Sharpe Ratio Z-Score]],Table2[Sharpe Ratio Z-Score])</f>
        <v>120</v>
      </c>
      <c r="AV120">
        <f>(Table2[[#This Row],[Rank 1Y]]+Table2[[#This Row],[Rank 6M]]+Table2[[#This Row],[Rank Sharpe]])/3</f>
        <v>186.66666666666666</v>
      </c>
    </row>
    <row r="121" spans="1:48" hidden="1" x14ac:dyDescent="0.3">
      <c r="A121" t="s">
        <v>240</v>
      </c>
      <c r="B121" t="s">
        <v>241</v>
      </c>
      <c r="C121" t="s">
        <v>3114</v>
      </c>
      <c r="D121" t="s">
        <v>211</v>
      </c>
      <c r="E121">
        <v>101169.08392799999</v>
      </c>
      <c r="F121">
        <v>33794.300000000003</v>
      </c>
      <c r="G121">
        <v>45.2773453252479</v>
      </c>
      <c r="H121">
        <f>(Table2[[#This Row],[1Y Return vs Nifty]]-AVERAGE(Table2[1Y Return vs Nifty]))/_xlfn.STDEV.P(Table2[1Y Return vs Nifty])</f>
        <v>0.63852210498310435</v>
      </c>
      <c r="I121">
        <v>-2.61854533342433</v>
      </c>
      <c r="J121">
        <f>(Table2[[#This Row],[1M Return vs Nifty]]-AVERAGE(Table2[1M Return vs Nifty]))/_xlfn.STDEV.P(Table2[1M Return vs Nifty])</f>
        <v>4.7274478569304619E-2</v>
      </c>
      <c r="K121">
        <v>5.1306294157840897</v>
      </c>
      <c r="L121">
        <f>(Table2[[#This Row],[6M Return vs Nifty]]-AVERAGE(Table2[6M Return vs Nifty]))/_xlfn.STDEV.P(Table2[6M Return vs Nifty])</f>
        <v>9.201251248676777E-2</v>
      </c>
      <c r="M121">
        <v>-2.4474509122991899</v>
      </c>
      <c r="N121">
        <f>(Table2[[#This Row],[1W Return vs Nifty]]-AVERAGE(Table2[1W Return vs Nifty]))/_xlfn.STDEV.P(Table2[1W Return vs Nifty])</f>
        <v>7.5464103002161206E-2</v>
      </c>
      <c r="O121">
        <v>35063.980000000003</v>
      </c>
      <c r="P121">
        <v>35330.644476696398</v>
      </c>
      <c r="Q121">
        <v>31801.798223168</v>
      </c>
      <c r="R121">
        <v>42.803069231053698</v>
      </c>
      <c r="S121" s="1">
        <f>(Table2[[#This Row],[Close Price]]-Table2[[#This Row],[20D EMA]])/Table2[[#This Row],[20D EMA]]</f>
        <v>-3.6210378856022622E-2</v>
      </c>
      <c r="T121" s="1">
        <f>(Table2[[#This Row],[Close Price]]-Table2[[#This Row],[50D EMA]])/Table2[[#This Row],[50D EMA]]</f>
        <v>-4.3484756631307596E-2</v>
      </c>
      <c r="U121" s="1">
        <f>(Table2[[#This Row],[Close Price]]-Table2[[#This Row],[200D EMA]])/Table2[[#This Row],[200D EMA]]</f>
        <v>6.2653745641982006E-2</v>
      </c>
      <c r="V121">
        <v>1.04723332366862</v>
      </c>
      <c r="W121">
        <v>33894</v>
      </c>
      <c r="X121">
        <v>34829.4</v>
      </c>
      <c r="Y121">
        <v>33610</v>
      </c>
      <c r="Z121">
        <v>34829.4</v>
      </c>
      <c r="AA121">
        <v>32830.5</v>
      </c>
      <c r="AB121">
        <v>36772.699999999997</v>
      </c>
      <c r="AC121" s="1">
        <f>(Table2[[#This Row],[Close Price]]/Table2[[#This Row],[Day Low]])-1</f>
        <v>-2.9415235734937539E-3</v>
      </c>
      <c r="AD121" s="1">
        <f>(Table2[[#This Row],[Day High]]/Table2[[#This Row],[Close Price]])-1</f>
        <v>3.0629425672376698E-2</v>
      </c>
      <c r="AE121" s="1">
        <f>(Table2[[#This Row],[Close Price]]/Table2[[#This Row],[Current Week Low]])-1</f>
        <v>5.4834870574234085E-3</v>
      </c>
      <c r="AF121" s="1">
        <f>(Table2[[#This Row],[Current Week High]]/Table2[[#This Row],[Close Price]])-1</f>
        <v>3.0629425672376698E-2</v>
      </c>
      <c r="AG121" s="1">
        <f>(Table2[[#This Row],[Close Price]]/Table2[[#This Row],[Current Month Low]])-1</f>
        <v>2.9356848052877638E-2</v>
      </c>
      <c r="AH121" s="1">
        <f>(Table2[[#This Row],[Current Month High]]/Table2[[#This Row],[Close Price]])-1</f>
        <v>8.8133205895668532E-2</v>
      </c>
      <c r="AI121">
        <v>15.6668432250409</v>
      </c>
      <c r="AJ121">
        <v>64.970954356846406</v>
      </c>
      <c r="AK121" t="str">
        <f>IF(AND(Table2[[#This Row],[20D EMA]]&gt;Table2[[#This Row],[50D EMA]],Table2[[#This Row],[50D EMA]]&gt;Table2[[#This Row],[200D EMA]]),"Uptrend","Downtrend/NoTrend")</f>
        <v>Downtrend/NoTrend</v>
      </c>
      <c r="AL121">
        <v>0.19</v>
      </c>
      <c r="AM121" t="s">
        <v>3154</v>
      </c>
      <c r="AN121">
        <v>-2.33</v>
      </c>
      <c r="AO121" t="s">
        <v>3153</v>
      </c>
      <c r="AP121">
        <v>0.12618360225399</v>
      </c>
      <c r="AQ121">
        <f>(Table2[[#This Row],[Sharpe Ratio]]-AVERAGE(Table2[Sharpe Ratio]))/_xlfn.STDEV.P(Table2[Sharpe Ratio])</f>
        <v>0.80465082345844374</v>
      </c>
      <c r="AR1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1">
        <f>_xlfn.RANK.AVG(Table2[[#This Row],[1Y Return vs Nifty Z-Score]],Table2[1Y Return vs Nifty Z-Score])</f>
        <v>139</v>
      </c>
      <c r="AT121">
        <f>_xlfn.RANK.AVG(Table2[[#This Row],[6M Return vs Nifty Z-Score]],Table2[6M Return vs Nifty Z-Score])</f>
        <v>282</v>
      </c>
      <c r="AU121">
        <f>_xlfn.RANK.AVG(Table2[[#This Row],[Sharpe Ratio Z-Score]],Table2[Sharpe Ratio Z-Score])</f>
        <v>145</v>
      </c>
      <c r="AV121">
        <f>(Table2[[#This Row],[Rank 1Y]]+Table2[[#This Row],[Rank 6M]]+Table2[[#This Row],[Rank Sharpe]])/3</f>
        <v>188.66666666666666</v>
      </c>
    </row>
    <row r="122" spans="1:48" x14ac:dyDescent="0.3">
      <c r="A122" t="s">
        <v>850</v>
      </c>
      <c r="B122" t="s">
        <v>851</v>
      </c>
      <c r="C122" t="s">
        <v>3108</v>
      </c>
      <c r="D122" t="s">
        <v>24</v>
      </c>
      <c r="E122">
        <v>17454.915339520001</v>
      </c>
      <c r="F122">
        <v>216.88</v>
      </c>
      <c r="G122">
        <v>22.048617002026301</v>
      </c>
      <c r="H122">
        <f>(Table2[[#This Row],[1Y Return vs Nifty]]-AVERAGE(Table2[1Y Return vs Nifty]))/_xlfn.STDEV.P(Table2[1Y Return vs Nifty])</f>
        <v>0.15882567310565551</v>
      </c>
      <c r="I122">
        <v>0.65502899156745997</v>
      </c>
      <c r="J122">
        <f>(Table2[[#This Row],[1M Return vs Nifty]]-AVERAGE(Table2[1M Return vs Nifty]))/_xlfn.STDEV.P(Table2[1M Return vs Nifty])</f>
        <v>0.40578141655862882</v>
      </c>
      <c r="K122">
        <v>6.8674433221973104</v>
      </c>
      <c r="L122">
        <f>(Table2[[#This Row],[6M Return vs Nifty]]-AVERAGE(Table2[6M Return vs Nifty]))/_xlfn.STDEV.P(Table2[6M Return vs Nifty])</f>
        <v>0.15203603207197586</v>
      </c>
      <c r="M122">
        <v>-4.5679236568140897</v>
      </c>
      <c r="N122">
        <f>(Table2[[#This Row],[1W Return vs Nifty]]-AVERAGE(Table2[1W Return vs Nifty]))/_xlfn.STDEV.P(Table2[1W Return vs Nifty])</f>
        <v>-0.36050363419357134</v>
      </c>
      <c r="O122">
        <v>219.02</v>
      </c>
      <c r="P122">
        <v>217.097570911144</v>
      </c>
      <c r="Q122">
        <v>200.08612420428599</v>
      </c>
      <c r="R122">
        <v>45.072845820240197</v>
      </c>
      <c r="S122" s="1">
        <f>(Table2[[#This Row],[Close Price]]-Table2[[#This Row],[20D EMA]])/Table2[[#This Row],[20D EMA]]</f>
        <v>-9.7707971874715308E-3</v>
      </c>
      <c r="T122" s="1">
        <f>(Table2[[#This Row],[Close Price]]-Table2[[#This Row],[50D EMA]])/Table2[[#This Row],[50D EMA]]</f>
        <v>-1.0021803110503629E-3</v>
      </c>
      <c r="U122" s="1">
        <f>(Table2[[#This Row],[Close Price]]-Table2[[#This Row],[200D EMA]])/Table2[[#This Row],[200D EMA]]</f>
        <v>8.3933235562939967E-2</v>
      </c>
      <c r="V122">
        <v>1.01245484917512</v>
      </c>
      <c r="W122">
        <v>213</v>
      </c>
      <c r="X122">
        <v>219.9</v>
      </c>
      <c r="Y122">
        <v>208.82</v>
      </c>
      <c r="Z122">
        <v>219.9</v>
      </c>
      <c r="AA122">
        <v>208.82</v>
      </c>
      <c r="AB122">
        <v>239.8</v>
      </c>
      <c r="AC122" s="1">
        <f>(Table2[[#This Row],[Close Price]]/Table2[[#This Row],[Day Low]])-1</f>
        <v>1.8215962441314515E-2</v>
      </c>
      <c r="AD122" s="1">
        <f>(Table2[[#This Row],[Day High]]/Table2[[#This Row],[Close Price]])-1</f>
        <v>1.3924751014385839E-2</v>
      </c>
      <c r="AE122" s="1">
        <f>(Table2[[#This Row],[Close Price]]/Table2[[#This Row],[Current Week Low]])-1</f>
        <v>3.8597835456373852E-2</v>
      </c>
      <c r="AF122" s="1">
        <f>(Table2[[#This Row],[Current Week High]]/Table2[[#This Row],[Close Price]])-1</f>
        <v>1.3924751014385839E-2</v>
      </c>
      <c r="AG122" s="1">
        <f>(Table2[[#This Row],[Close Price]]/Table2[[#This Row],[Current Month Low]])-1</f>
        <v>3.8597835456373852E-2</v>
      </c>
      <c r="AH122" s="1">
        <f>(Table2[[#This Row],[Current Month High]]/Table2[[#This Row],[Close Price]])-1</f>
        <v>0.10568056067871634</v>
      </c>
      <c r="AI122">
        <v>10.5680560678716</v>
      </c>
      <c r="AJ122">
        <v>46.293423271500799</v>
      </c>
      <c r="AK122" t="str">
        <f>IF(AND(Table2[[#This Row],[20D EMA]]&gt;Table2[[#This Row],[50D EMA]],Table2[[#This Row],[50D EMA]]&gt;Table2[[#This Row],[200D EMA]]),"Uptrend","Downtrend/NoTrend")</f>
        <v>Uptrend</v>
      </c>
      <c r="AL122">
        <v>-0.01</v>
      </c>
      <c r="AM122" t="s">
        <v>3153</v>
      </c>
      <c r="AN122">
        <v>-4.03</v>
      </c>
      <c r="AO122" t="s">
        <v>3153</v>
      </c>
      <c r="AP122">
        <v>0.188184888144457</v>
      </c>
      <c r="AQ122">
        <f>(Table2[[#This Row],[Sharpe Ratio]]-AVERAGE(Table2[Sharpe Ratio]))/_xlfn.STDEV.P(Table2[Sharpe Ratio])</f>
        <v>1.5290727694855037</v>
      </c>
      <c r="AR1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1.8852122570281926</v>
      </c>
      <c r="AS122">
        <f>_xlfn.RANK.AVG(Table2[[#This Row],[1Y Return vs Nifty Z-Score]],Table2[1Y Return vs Nifty Z-Score])</f>
        <v>261</v>
      </c>
      <c r="AT122">
        <f>_xlfn.RANK.AVG(Table2[[#This Row],[6M Return vs Nifty Z-Score]],Table2[6M Return vs Nifty Z-Score])</f>
        <v>263</v>
      </c>
      <c r="AU122">
        <f>_xlfn.RANK.AVG(Table2[[#This Row],[Sharpe Ratio Z-Score]],Table2[Sharpe Ratio Z-Score])</f>
        <v>43</v>
      </c>
      <c r="AV122">
        <f>(Table2[[#This Row],[Rank 1Y]]+Table2[[#This Row],[Rank 6M]]+Table2[[#This Row],[Rank Sharpe]])/3</f>
        <v>189</v>
      </c>
    </row>
    <row r="123" spans="1:48" hidden="1" x14ac:dyDescent="0.3">
      <c r="A123" t="s">
        <v>1051</v>
      </c>
      <c r="B123" t="s">
        <v>1052</v>
      </c>
      <c r="C123" t="s">
        <v>3108</v>
      </c>
      <c r="D123" t="s">
        <v>498</v>
      </c>
      <c r="E123">
        <v>12621.843366096</v>
      </c>
      <c r="F123">
        <v>132.06</v>
      </c>
      <c r="G123">
        <v>36.010788918198998</v>
      </c>
      <c r="H123">
        <f>(Table2[[#This Row],[1Y Return vs Nifty]]-AVERAGE(Table2[1Y Return vs Nifty]))/_xlfn.STDEV.P(Table2[1Y Return vs Nifty])</f>
        <v>0.4471584632718747</v>
      </c>
      <c r="I123">
        <v>-16.0956434473899</v>
      </c>
      <c r="J123">
        <f>(Table2[[#This Row],[1M Return vs Nifty]]-AVERAGE(Table2[1M Return vs Nifty]))/_xlfn.STDEV.P(Table2[1M Return vs Nifty])</f>
        <v>-1.4286758735986151</v>
      </c>
      <c r="K123">
        <v>57.146480215070198</v>
      </c>
      <c r="L123">
        <f>(Table2[[#This Row],[6M Return vs Nifty]]-AVERAGE(Table2[6M Return vs Nifty]))/_xlfn.STDEV.P(Table2[6M Return vs Nifty])</f>
        <v>1.889657284712231</v>
      </c>
      <c r="M123">
        <v>-6.34532312573391</v>
      </c>
      <c r="N123">
        <f>(Table2[[#This Row],[1W Return vs Nifty]]-AVERAGE(Table2[1W Return vs Nifty]))/_xlfn.STDEV.P(Table2[1W Return vs Nifty])</f>
        <v>-0.72593574199231692</v>
      </c>
      <c r="O123">
        <v>137.82</v>
      </c>
      <c r="P123">
        <v>134.32780258581599</v>
      </c>
      <c r="Q123">
        <v>109.910895458242</v>
      </c>
      <c r="R123">
        <v>39.117064374114001</v>
      </c>
      <c r="S123" s="1">
        <f>(Table2[[#This Row],[Close Price]]-Table2[[#This Row],[20D EMA]])/Table2[[#This Row],[20D EMA]]</f>
        <v>-4.1793643883326015E-2</v>
      </c>
      <c r="T123" s="1">
        <f>(Table2[[#This Row],[Close Price]]-Table2[[#This Row],[50D EMA]])/Table2[[#This Row],[50D EMA]]</f>
        <v>-1.6882600192668146E-2</v>
      </c>
      <c r="U123" s="1">
        <f>(Table2[[#This Row],[Close Price]]-Table2[[#This Row],[200D EMA]])/Table2[[#This Row],[200D EMA]]</f>
        <v>0.20151873432941894</v>
      </c>
      <c r="V123">
        <v>0.39872457875838602</v>
      </c>
      <c r="W123">
        <v>130.30000000000001</v>
      </c>
      <c r="X123">
        <v>135.49</v>
      </c>
      <c r="Y123">
        <v>125.35</v>
      </c>
      <c r="Z123">
        <v>135.49</v>
      </c>
      <c r="AA123">
        <v>125.35</v>
      </c>
      <c r="AB123">
        <v>151.49</v>
      </c>
      <c r="AC123" s="1">
        <f>(Table2[[#This Row],[Close Price]]/Table2[[#This Row],[Day Low]])-1</f>
        <v>1.3507290867229349E-2</v>
      </c>
      <c r="AD123" s="1">
        <f>(Table2[[#This Row],[Day High]]/Table2[[#This Row],[Close Price]])-1</f>
        <v>2.597304255641375E-2</v>
      </c>
      <c r="AE123" s="1">
        <f>(Table2[[#This Row],[Close Price]]/Table2[[#This Row],[Current Week Low]])-1</f>
        <v>5.3530115676106993E-2</v>
      </c>
      <c r="AF123" s="1">
        <f>(Table2[[#This Row],[Current Week High]]/Table2[[#This Row],[Close Price]])-1</f>
        <v>2.597304255641375E-2</v>
      </c>
      <c r="AG123" s="1">
        <f>(Table2[[#This Row],[Close Price]]/Table2[[#This Row],[Current Month Low]])-1</f>
        <v>5.3530115676106993E-2</v>
      </c>
      <c r="AH123" s="1">
        <f>(Table2[[#This Row],[Current Month High]]/Table2[[#This Row],[Close Price]])-1</f>
        <v>0.1471300923822505</v>
      </c>
      <c r="AI123">
        <v>27.782825988187099</v>
      </c>
      <c r="AJ123">
        <v>91.391304347826093</v>
      </c>
      <c r="AK123" t="str">
        <f>IF(AND(Table2[[#This Row],[20D EMA]]&gt;Table2[[#This Row],[50D EMA]],Table2[[#This Row],[50D EMA]]&gt;Table2[[#This Row],[200D EMA]]),"Uptrend","Downtrend/NoTrend")</f>
        <v>Uptrend</v>
      </c>
      <c r="AL123">
        <v>0.25</v>
      </c>
      <c r="AM123" t="s">
        <v>3154</v>
      </c>
      <c r="AN123">
        <v>-5.87</v>
      </c>
      <c r="AO123" t="s">
        <v>3153</v>
      </c>
      <c r="AP123">
        <v>5.9830850002249997E-2</v>
      </c>
      <c r="AQ123">
        <f>(Table2[[#This Row],[Sharpe Ratio]]-AVERAGE(Table2[Sharpe Ratio]))/_xlfn.STDEV.P(Table2[Sharpe Ratio])</f>
        <v>2.9386420146326503E-2</v>
      </c>
      <c r="AR1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0.21159055253950021</v>
      </c>
      <c r="AS123">
        <f>_xlfn.RANK.AVG(Table2[[#This Row],[1Y Return vs Nifty Z-Score]],Table2[1Y Return vs Nifty Z-Score])</f>
        <v>185</v>
      </c>
      <c r="AT123">
        <f>_xlfn.RANK.AVG(Table2[[#This Row],[6M Return vs Nifty Z-Score]],Table2[6M Return vs Nifty Z-Score])</f>
        <v>37</v>
      </c>
      <c r="AU123">
        <f>_xlfn.RANK.AVG(Table2[[#This Row],[Sharpe Ratio Z-Score]],Table2[Sharpe Ratio Z-Score])</f>
        <v>346</v>
      </c>
      <c r="AV123">
        <f>(Table2[[#This Row],[Rank 1Y]]+Table2[[#This Row],[Rank 6M]]+Table2[[#This Row],[Rank Sharpe]])/3</f>
        <v>189.33333333333334</v>
      </c>
    </row>
    <row r="124" spans="1:48" hidden="1" x14ac:dyDescent="0.3">
      <c r="A124" t="s">
        <v>619</v>
      </c>
      <c r="B124" t="s">
        <v>620</v>
      </c>
      <c r="C124" t="s">
        <v>3108</v>
      </c>
      <c r="D124" t="s">
        <v>402</v>
      </c>
      <c r="E124">
        <v>29102.689948070001</v>
      </c>
      <c r="F124">
        <v>1549.85</v>
      </c>
      <c r="G124">
        <v>21.615983288473601</v>
      </c>
      <c r="H124">
        <f>(Table2[[#This Row],[1Y Return vs Nifty]]-AVERAGE(Table2[1Y Return vs Nifty]))/_xlfn.STDEV.P(Table2[1Y Return vs Nifty])</f>
        <v>0.14989135497108713</v>
      </c>
      <c r="I124">
        <v>-18.0557822563085</v>
      </c>
      <c r="J124">
        <f>(Table2[[#This Row],[1M Return vs Nifty]]-AVERAGE(Table2[1M Return vs Nifty]))/_xlfn.STDEV.P(Table2[1M Return vs Nifty])</f>
        <v>-1.6433413409608724</v>
      </c>
      <c r="K124">
        <v>32.786017739123302</v>
      </c>
      <c r="L124">
        <f>(Table2[[#This Row],[6M Return vs Nifty]]-AVERAGE(Table2[6M Return vs Nifty]))/_xlfn.STDEV.P(Table2[6M Return vs Nifty])</f>
        <v>1.0477704877845238</v>
      </c>
      <c r="M124">
        <v>-4.04653692955082</v>
      </c>
      <c r="N124">
        <f>(Table2[[#This Row],[1W Return vs Nifty]]-AVERAGE(Table2[1W Return vs Nifty]))/_xlfn.STDEV.P(Table2[1W Return vs Nifty])</f>
        <v>-0.25330688182934447</v>
      </c>
      <c r="O124">
        <v>1690.73</v>
      </c>
      <c r="P124">
        <v>1752.0810296017901</v>
      </c>
      <c r="Q124">
        <v>1489.94034730218</v>
      </c>
      <c r="R124">
        <v>27.6637025550923</v>
      </c>
      <c r="S124" s="1">
        <f>(Table2[[#This Row],[Close Price]]-Table2[[#This Row],[20D EMA]])/Table2[[#This Row],[20D EMA]]</f>
        <v>-8.3324954309676943E-2</v>
      </c>
      <c r="T124" s="1">
        <f>(Table2[[#This Row],[Close Price]]-Table2[[#This Row],[50D EMA]])/Table2[[#This Row],[50D EMA]]</f>
        <v>-0.11542333156118521</v>
      </c>
      <c r="U124" s="1">
        <f>(Table2[[#This Row],[Close Price]]-Table2[[#This Row],[200D EMA]])/Table2[[#This Row],[200D EMA]]</f>
        <v>4.0209430401893384E-2</v>
      </c>
      <c r="V124">
        <v>0.51755608683804399</v>
      </c>
      <c r="W124">
        <v>1505.25</v>
      </c>
      <c r="X124">
        <v>1604.05</v>
      </c>
      <c r="Y124">
        <v>1487.1</v>
      </c>
      <c r="Z124">
        <v>1604.05</v>
      </c>
      <c r="AA124">
        <v>1487.1</v>
      </c>
      <c r="AB124">
        <v>1825.95</v>
      </c>
      <c r="AC124" s="1">
        <f>(Table2[[#This Row],[Close Price]]/Table2[[#This Row],[Day Low]])-1</f>
        <v>2.9629629629629672E-2</v>
      </c>
      <c r="AD124" s="1">
        <f>(Table2[[#This Row],[Day High]]/Table2[[#This Row],[Close Price]])-1</f>
        <v>3.4971126238023009E-2</v>
      </c>
      <c r="AE124" s="1">
        <f>(Table2[[#This Row],[Close Price]]/Table2[[#This Row],[Current Week Low]])-1</f>
        <v>4.2196220832492859E-2</v>
      </c>
      <c r="AF124" s="1">
        <f>(Table2[[#This Row],[Current Week High]]/Table2[[#This Row],[Close Price]])-1</f>
        <v>3.4971126238023009E-2</v>
      </c>
      <c r="AG124" s="1">
        <f>(Table2[[#This Row],[Close Price]]/Table2[[#This Row],[Current Month Low]])-1</f>
        <v>4.2196220832492859E-2</v>
      </c>
      <c r="AH124" s="1">
        <f>(Table2[[#This Row],[Current Month High]]/Table2[[#This Row],[Close Price]])-1</f>
        <v>0.17814627221989232</v>
      </c>
      <c r="AI124">
        <v>39.042487982707897</v>
      </c>
      <c r="AJ124">
        <v>61.257933617729599</v>
      </c>
      <c r="AK124" t="str">
        <f>IF(AND(Table2[[#This Row],[20D EMA]]&gt;Table2[[#This Row],[50D EMA]],Table2[[#This Row],[50D EMA]]&gt;Table2[[#This Row],[200D EMA]]),"Uptrend","Downtrend/NoTrend")</f>
        <v>Downtrend/NoTrend</v>
      </c>
      <c r="AL124">
        <v>-0.02</v>
      </c>
      <c r="AM124" t="s">
        <v>3153</v>
      </c>
      <c r="AN124">
        <v>-9.65</v>
      </c>
      <c r="AO124" t="s">
        <v>3153</v>
      </c>
      <c r="AP124">
        <v>9.6825674904632994E-2</v>
      </c>
      <c r="AQ124">
        <f>(Table2[[#This Row],[Sharpe Ratio]]-AVERAGE(Table2[Sharpe Ratio]))/_xlfn.STDEV.P(Table2[Sharpe Ratio])</f>
        <v>0.46163331089726889</v>
      </c>
      <c r="AR1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4">
        <f>_xlfn.RANK.AVG(Table2[[#This Row],[1Y Return vs Nifty Z-Score]],Table2[1Y Return vs Nifty Z-Score])</f>
        <v>263</v>
      </c>
      <c r="AT124">
        <f>_xlfn.RANK.AVG(Table2[[#This Row],[6M Return vs Nifty Z-Score]],Table2[6M Return vs Nifty Z-Score])</f>
        <v>84</v>
      </c>
      <c r="AU124">
        <f>_xlfn.RANK.AVG(Table2[[#This Row],[Sharpe Ratio Z-Score]],Table2[Sharpe Ratio Z-Score])</f>
        <v>230</v>
      </c>
      <c r="AV124">
        <f>(Table2[[#This Row],[Rank 1Y]]+Table2[[#This Row],[Rank 6M]]+Table2[[#This Row],[Rank Sharpe]])/3</f>
        <v>192.33333333333334</v>
      </c>
    </row>
    <row r="125" spans="1:48" x14ac:dyDescent="0.3">
      <c r="A125" t="s">
        <v>320</v>
      </c>
      <c r="B125" t="s">
        <v>321</v>
      </c>
      <c r="C125" t="s">
        <v>3108</v>
      </c>
      <c r="D125" t="s">
        <v>111</v>
      </c>
      <c r="E125">
        <v>78171.473176639993</v>
      </c>
      <c r="F125">
        <v>1712.65</v>
      </c>
      <c r="G125">
        <v>88.409777998357299</v>
      </c>
      <c r="H125">
        <f>(Table2[[#This Row],[1Y Return vs Nifty]]-AVERAGE(Table2[1Y Return vs Nifty]))/_xlfn.STDEV.P(Table2[1Y Return vs Nifty])</f>
        <v>1.5292499039216603</v>
      </c>
      <c r="I125">
        <v>7.8759363233400697</v>
      </c>
      <c r="J125">
        <f>(Table2[[#This Row],[1M Return vs Nifty]]-AVERAGE(Table2[1M Return vs Nifty]))/_xlfn.STDEV.P(Table2[1M Return vs Nifty])</f>
        <v>1.1965822721417541</v>
      </c>
      <c r="K125">
        <v>28.8493933867362</v>
      </c>
      <c r="L125">
        <f>(Table2[[#This Row],[6M Return vs Nifty]]-AVERAGE(Table2[6M Return vs Nifty]))/_xlfn.STDEV.P(Table2[6M Return vs Nifty])</f>
        <v>0.91172249321089194</v>
      </c>
      <c r="M125">
        <v>4.1146759056711097</v>
      </c>
      <c r="N125">
        <f>(Table2[[#This Row],[1W Return vs Nifty]]-AVERAGE(Table2[1W Return vs Nifty]))/_xlfn.STDEV.P(Table2[1W Return vs Nifty])</f>
        <v>1.4246328614416508</v>
      </c>
      <c r="O125">
        <v>1689.4</v>
      </c>
      <c r="P125">
        <v>1677.78645502109</v>
      </c>
      <c r="Q125">
        <v>1425.5302899338301</v>
      </c>
      <c r="R125">
        <v>55.232174516281297</v>
      </c>
      <c r="S125" s="1">
        <f>(Table2[[#This Row],[Close Price]]-Table2[[#This Row],[20D EMA]])/Table2[[#This Row],[20D EMA]]</f>
        <v>1.3762282467148099E-2</v>
      </c>
      <c r="T125" s="1">
        <f>(Table2[[#This Row],[Close Price]]-Table2[[#This Row],[50D EMA]])/Table2[[#This Row],[50D EMA]]</f>
        <v>2.0779488876295566E-2</v>
      </c>
      <c r="U125" s="1">
        <f>(Table2[[#This Row],[Close Price]]-Table2[[#This Row],[200D EMA]])/Table2[[#This Row],[200D EMA]]</f>
        <v>0.2014125635166247</v>
      </c>
      <c r="V125">
        <v>0.86603530132934703</v>
      </c>
      <c r="W125">
        <v>1691.1</v>
      </c>
      <c r="X125">
        <v>1753.9</v>
      </c>
      <c r="Y125">
        <v>1675.55</v>
      </c>
      <c r="Z125">
        <v>1807.7</v>
      </c>
      <c r="AA125">
        <v>1596.6</v>
      </c>
      <c r="AB125">
        <v>1807.7</v>
      </c>
      <c r="AC125" s="1">
        <f>(Table2[[#This Row],[Close Price]]/Table2[[#This Row],[Day Low]])-1</f>
        <v>1.2743184909230765E-2</v>
      </c>
      <c r="AD125" s="1">
        <f>(Table2[[#This Row],[Day High]]/Table2[[#This Row],[Close Price]])-1</f>
        <v>2.4085481563658639E-2</v>
      </c>
      <c r="AE125" s="1">
        <f>(Table2[[#This Row],[Close Price]]/Table2[[#This Row],[Current Week Low]])-1</f>
        <v>2.214198322938743E-2</v>
      </c>
      <c r="AF125" s="1">
        <f>(Table2[[#This Row],[Current Week High]]/Table2[[#This Row],[Close Price]])-1</f>
        <v>5.5498788427291057E-2</v>
      </c>
      <c r="AG125" s="1">
        <f>(Table2[[#This Row],[Close Price]]/Table2[[#This Row],[Current Month Low]])-1</f>
        <v>7.2685707127646326E-2</v>
      </c>
      <c r="AH125" s="1">
        <f>(Table2[[#This Row],[Current Month High]]/Table2[[#This Row],[Close Price]])-1</f>
        <v>5.5498788427291057E-2</v>
      </c>
      <c r="AI125">
        <v>14.8220593816599</v>
      </c>
      <c r="AJ125">
        <v>136.14615649775899</v>
      </c>
      <c r="AK125" t="str">
        <f>IF(AND(Table2[[#This Row],[20D EMA]]&gt;Table2[[#This Row],[50D EMA]],Table2[[#This Row],[50D EMA]]&gt;Table2[[#This Row],[200D EMA]]),"Uptrend","Downtrend/NoTrend")</f>
        <v>Uptrend</v>
      </c>
      <c r="AL125">
        <v>-0.01</v>
      </c>
      <c r="AM125" t="s">
        <v>3153</v>
      </c>
      <c r="AN125">
        <v>0.68</v>
      </c>
      <c r="AO125" t="s">
        <v>3154</v>
      </c>
      <c r="AP125">
        <v>3.0721651078239001E-2</v>
      </c>
      <c r="AQ125">
        <f>(Table2[[#This Row],[Sharpe Ratio]]-AVERAGE(Table2[Sharpe Ratio]))/_xlfn.STDEV.P(Table2[Sharpe Ratio])</f>
        <v>-0.31072495381895332</v>
      </c>
      <c r="AR1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4.7514625768970031</v>
      </c>
      <c r="AS125">
        <f>_xlfn.RANK.AVG(Table2[[#This Row],[1Y Return vs Nifty Z-Score]],Table2[1Y Return vs Nifty Z-Score])</f>
        <v>54</v>
      </c>
      <c r="AT125">
        <f>_xlfn.RANK.AVG(Table2[[#This Row],[6M Return vs Nifty Z-Score]],Table2[6M Return vs Nifty Z-Score])</f>
        <v>101</v>
      </c>
      <c r="AU125">
        <f>_xlfn.RANK.AVG(Table2[[#This Row],[Sharpe Ratio Z-Score]],Table2[Sharpe Ratio Z-Score])</f>
        <v>427</v>
      </c>
      <c r="AV125">
        <f>(Table2[[#This Row],[Rank 1Y]]+Table2[[#This Row],[Rank 6M]]+Table2[[#This Row],[Rank Sharpe]])/3</f>
        <v>194</v>
      </c>
    </row>
    <row r="126" spans="1:48" x14ac:dyDescent="0.3">
      <c r="A126" t="s">
        <v>799</v>
      </c>
      <c r="B126" t="s">
        <v>800</v>
      </c>
      <c r="C126" t="s">
        <v>3112</v>
      </c>
      <c r="D126" t="s">
        <v>51</v>
      </c>
      <c r="E126">
        <v>18625.3971062399</v>
      </c>
      <c r="F126">
        <v>1368.45</v>
      </c>
      <c r="G126">
        <v>28.646049908775002</v>
      </c>
      <c r="H126">
        <f>(Table2[[#This Row],[1Y Return vs Nifty]]-AVERAGE(Table2[1Y Return vs Nifty]))/_xlfn.STDEV.P(Table2[1Y Return vs Nifty])</f>
        <v>0.29506924963215969</v>
      </c>
      <c r="I126">
        <v>6.9181072074658996</v>
      </c>
      <c r="J126">
        <f>(Table2[[#This Row],[1M Return vs Nifty]]-AVERAGE(Table2[1M Return vs Nifty]))/_xlfn.STDEV.P(Table2[1M Return vs Nifty])</f>
        <v>1.0916851934875429</v>
      </c>
      <c r="K126">
        <v>46.422589335928897</v>
      </c>
      <c r="L126">
        <f>(Table2[[#This Row],[6M Return vs Nifty]]-AVERAGE(Table2[6M Return vs Nifty]))/_xlfn.STDEV.P(Table2[6M Return vs Nifty])</f>
        <v>1.5190443642162874</v>
      </c>
      <c r="M126">
        <v>2.35363559263297</v>
      </c>
      <c r="N126">
        <f>(Table2[[#This Row],[1W Return vs Nifty]]-AVERAGE(Table2[1W Return vs Nifty]))/_xlfn.STDEV.P(Table2[1W Return vs Nifty])</f>
        <v>1.0625641848356036</v>
      </c>
      <c r="O126">
        <v>1332.39</v>
      </c>
      <c r="P126">
        <v>1315.87086809675</v>
      </c>
      <c r="Q126">
        <v>1130.3758792552701</v>
      </c>
      <c r="R126">
        <v>63.950723118347398</v>
      </c>
      <c r="S126" s="1">
        <f>(Table2[[#This Row],[Close Price]]-Table2[[#This Row],[20D EMA]])/Table2[[#This Row],[20D EMA]]</f>
        <v>2.7064147884628333E-2</v>
      </c>
      <c r="T126" s="1">
        <f>(Table2[[#This Row],[Close Price]]-Table2[[#This Row],[50D EMA]])/Table2[[#This Row],[50D EMA]]</f>
        <v>3.9957668474946563E-2</v>
      </c>
      <c r="U126" s="1">
        <f>(Table2[[#This Row],[Close Price]]-Table2[[#This Row],[200D EMA]])/Table2[[#This Row],[200D EMA]]</f>
        <v>0.21061500436614169</v>
      </c>
      <c r="V126">
        <v>0.38207348158981802</v>
      </c>
      <c r="W126">
        <v>1341.05</v>
      </c>
      <c r="X126">
        <v>1435.55</v>
      </c>
      <c r="Y126">
        <v>1326.6</v>
      </c>
      <c r="Z126">
        <v>1435.55</v>
      </c>
      <c r="AA126">
        <v>1287</v>
      </c>
      <c r="AB126">
        <v>1435.55</v>
      </c>
      <c r="AC126" s="1">
        <f>(Table2[[#This Row],[Close Price]]/Table2[[#This Row],[Day Low]])-1</f>
        <v>2.0431751239700313E-2</v>
      </c>
      <c r="AD126" s="1">
        <f>(Table2[[#This Row],[Day High]]/Table2[[#This Row],[Close Price]])-1</f>
        <v>4.9033578135847078E-2</v>
      </c>
      <c r="AE126" s="1">
        <f>(Table2[[#This Row],[Close Price]]/Table2[[#This Row],[Current Week Low]])-1</f>
        <v>3.1546811397557661E-2</v>
      </c>
      <c r="AF126" s="1">
        <f>(Table2[[#This Row],[Current Week High]]/Table2[[#This Row],[Close Price]])-1</f>
        <v>4.9033578135847078E-2</v>
      </c>
      <c r="AG126" s="1">
        <f>(Table2[[#This Row],[Close Price]]/Table2[[#This Row],[Current Month Low]])-1</f>
        <v>6.3286713286713425E-2</v>
      </c>
      <c r="AH126" s="1">
        <f>(Table2[[#This Row],[Current Month High]]/Table2[[#This Row],[Close Price]])-1</f>
        <v>4.9033578135847078E-2</v>
      </c>
      <c r="AI126">
        <v>11.224377945851099</v>
      </c>
      <c r="AJ126">
        <v>69.121918062163999</v>
      </c>
      <c r="AK126" t="str">
        <f>IF(AND(Table2[[#This Row],[20D EMA]]&gt;Table2[[#This Row],[50D EMA]],Table2[[#This Row],[50D EMA]]&gt;Table2[[#This Row],[200D EMA]]),"Uptrend","Downtrend/NoTrend")</f>
        <v>Uptrend</v>
      </c>
      <c r="AL126">
        <v>0.05</v>
      </c>
      <c r="AM126" t="s">
        <v>3154</v>
      </c>
      <c r="AN126">
        <v>3.42</v>
      </c>
      <c r="AO126" t="s">
        <v>3154</v>
      </c>
      <c r="AP126">
        <v>6.8258426443238998E-2</v>
      </c>
      <c r="AQ126">
        <f>(Table2[[#This Row],[Sharpe Ratio]]-AVERAGE(Table2[Sharpe Ratio]))/_xlfn.STDEV.P(Table2[Sharpe Ratio])</f>
        <v>0.12785407671168411</v>
      </c>
      <c r="AR1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4.096217068883278</v>
      </c>
      <c r="AS126">
        <f>_xlfn.RANK.AVG(Table2[[#This Row],[1Y Return vs Nifty Z-Score]],Table2[1Y Return vs Nifty Z-Score])</f>
        <v>216</v>
      </c>
      <c r="AT126">
        <f>_xlfn.RANK.AVG(Table2[[#This Row],[6M Return vs Nifty Z-Score]],Table2[6M Return vs Nifty Z-Score])</f>
        <v>51</v>
      </c>
      <c r="AU126">
        <f>_xlfn.RANK.AVG(Table2[[#This Row],[Sharpe Ratio Z-Score]],Table2[Sharpe Ratio Z-Score])</f>
        <v>315</v>
      </c>
      <c r="AV126">
        <f>(Table2[[#This Row],[Rank 1Y]]+Table2[[#This Row],[Rank 6M]]+Table2[[#This Row],[Rank Sharpe]])/3</f>
        <v>194</v>
      </c>
    </row>
    <row r="127" spans="1:48" hidden="1" x14ac:dyDescent="0.3">
      <c r="A127" t="s">
        <v>1481</v>
      </c>
      <c r="B127" t="s">
        <v>1482</v>
      </c>
      <c r="C127" t="s">
        <v>3122</v>
      </c>
      <c r="D127" t="s">
        <v>414</v>
      </c>
      <c r="E127">
        <v>6767.8341737399996</v>
      </c>
      <c r="F127">
        <v>1501.35</v>
      </c>
      <c r="G127">
        <v>51.387318264393201</v>
      </c>
      <c r="H127">
        <f>(Table2[[#This Row],[1Y Return vs Nifty]]-AVERAGE(Table2[1Y Return vs Nifty]))/_xlfn.STDEV.P(Table2[1Y Return vs Nifty])</f>
        <v>0.76469914648932136</v>
      </c>
      <c r="I127">
        <v>4.75004777168202</v>
      </c>
      <c r="J127">
        <f>(Table2[[#This Row],[1M Return vs Nifty]]-AVERAGE(Table2[1M Return vs Nifty]))/_xlfn.STDEV.P(Table2[1M Return vs Nifty])</f>
        <v>0.85424920684511652</v>
      </c>
      <c r="K127">
        <v>16.556388526552599</v>
      </c>
      <c r="L127">
        <f>(Table2[[#This Row],[6M Return vs Nifty]]-AVERAGE(Table2[6M Return vs Nifty]))/_xlfn.STDEV.P(Table2[6M Return vs Nifty])</f>
        <v>0.48688168829696837</v>
      </c>
      <c r="M127">
        <v>-6.0961062420261296</v>
      </c>
      <c r="N127">
        <f>(Table2[[#This Row],[1W Return vs Nifty]]-AVERAGE(Table2[1W Return vs Nifty]))/_xlfn.STDEV.P(Table2[1W Return vs Nifty])</f>
        <v>-0.67469692218569455</v>
      </c>
      <c r="O127">
        <v>1536.21</v>
      </c>
      <c r="P127">
        <v>1553.3511918408101</v>
      </c>
      <c r="Q127">
        <v>1435.93970648353</v>
      </c>
      <c r="R127">
        <v>38.811798555745803</v>
      </c>
      <c r="S127" s="1">
        <f>(Table2[[#This Row],[Close Price]]-Table2[[#This Row],[20D EMA]])/Table2[[#This Row],[20D EMA]]</f>
        <v>-2.2692210049407389E-2</v>
      </c>
      <c r="T127" s="1">
        <f>(Table2[[#This Row],[Close Price]]-Table2[[#This Row],[50D EMA]])/Table2[[#This Row],[50D EMA]]</f>
        <v>-3.3476777250343363E-2</v>
      </c>
      <c r="U127" s="1">
        <f>(Table2[[#This Row],[Close Price]]-Table2[[#This Row],[200D EMA]])/Table2[[#This Row],[200D EMA]]</f>
        <v>4.5552256282858167E-2</v>
      </c>
      <c r="V127">
        <v>1.5993594048720301</v>
      </c>
      <c r="W127">
        <v>1485</v>
      </c>
      <c r="X127">
        <v>1525.3</v>
      </c>
      <c r="Y127">
        <v>1482</v>
      </c>
      <c r="Z127">
        <v>1531.6</v>
      </c>
      <c r="AA127">
        <v>1482</v>
      </c>
      <c r="AB127">
        <v>1670</v>
      </c>
      <c r="AC127" s="1">
        <f>(Table2[[#This Row],[Close Price]]/Table2[[#This Row],[Day Low]])-1</f>
        <v>1.1010101010100914E-2</v>
      </c>
      <c r="AD127" s="1">
        <f>(Table2[[#This Row],[Day High]]/Table2[[#This Row],[Close Price]])-1</f>
        <v>1.5952309588037394E-2</v>
      </c>
      <c r="AE127" s="1">
        <f>(Table2[[#This Row],[Close Price]]/Table2[[#This Row],[Current Week Low]])-1</f>
        <v>1.3056680161943168E-2</v>
      </c>
      <c r="AF127" s="1">
        <f>(Table2[[#This Row],[Current Week High]]/Table2[[#This Row],[Close Price]])-1</f>
        <v>2.0148532986978385E-2</v>
      </c>
      <c r="AG127" s="1">
        <f>(Table2[[#This Row],[Close Price]]/Table2[[#This Row],[Current Month Low]])-1</f>
        <v>1.3056680161943168E-2</v>
      </c>
      <c r="AH127" s="1">
        <f>(Table2[[#This Row],[Current Month High]]/Table2[[#This Row],[Close Price]])-1</f>
        <v>0.1123322343224431</v>
      </c>
      <c r="AI127">
        <v>28.271222566356901</v>
      </c>
      <c r="AJ127">
        <v>73.757305711474999</v>
      </c>
      <c r="AK127" t="str">
        <f>IF(AND(Table2[[#This Row],[20D EMA]]&gt;Table2[[#This Row],[50D EMA]],Table2[[#This Row],[50D EMA]]&gt;Table2[[#This Row],[200D EMA]]),"Uptrend","Downtrend/NoTrend")</f>
        <v>Downtrend/NoTrend</v>
      </c>
      <c r="AL127">
        <v>-7.0000000000000007E-2</v>
      </c>
      <c r="AM127" t="s">
        <v>3153</v>
      </c>
      <c r="AN127">
        <v>-4.46</v>
      </c>
      <c r="AO127" t="s">
        <v>3153</v>
      </c>
      <c r="AP127">
        <v>7.9783807028216996E-2</v>
      </c>
      <c r="AQ127">
        <f>(Table2[[#This Row],[Sharpe Ratio]]-AVERAGE(Table2[Sharpe Ratio]))/_xlfn.STDEV.P(Table2[Sharpe Ratio])</f>
        <v>0.26251642301885958</v>
      </c>
      <c r="AR1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7">
        <f>_xlfn.RANK.AVG(Table2[[#This Row],[1Y Return vs Nifty Z-Score]],Table2[1Y Return vs Nifty Z-Score])</f>
        <v>123</v>
      </c>
      <c r="AT127">
        <f>_xlfn.RANK.AVG(Table2[[#This Row],[6M Return vs Nifty Z-Score]],Table2[6M Return vs Nifty Z-Score])</f>
        <v>179</v>
      </c>
      <c r="AU127">
        <f>_xlfn.RANK.AVG(Table2[[#This Row],[Sharpe Ratio Z-Score]],Table2[Sharpe Ratio Z-Score])</f>
        <v>280</v>
      </c>
      <c r="AV127">
        <f>(Table2[[#This Row],[Rank 1Y]]+Table2[[#This Row],[Rank 6M]]+Table2[[#This Row],[Rank Sharpe]])/3</f>
        <v>194</v>
      </c>
    </row>
    <row r="128" spans="1:48" hidden="1" x14ac:dyDescent="0.3">
      <c r="A128" t="s">
        <v>127</v>
      </c>
      <c r="B128" t="s">
        <v>128</v>
      </c>
      <c r="C128" t="s">
        <v>3110</v>
      </c>
      <c r="D128" t="s">
        <v>129</v>
      </c>
      <c r="E128">
        <v>204783.40590417499</v>
      </c>
      <c r="F128">
        <v>630.35</v>
      </c>
      <c r="G128">
        <v>26.631306514492099</v>
      </c>
      <c r="H128">
        <f>(Table2[[#This Row],[1Y Return vs Nifty]]-AVERAGE(Table2[1Y Return vs Nifty]))/_xlfn.STDEV.P(Table2[1Y Return vs Nifty])</f>
        <v>0.25346278698220054</v>
      </c>
      <c r="I128">
        <v>8.4327701478119099</v>
      </c>
      <c r="J128">
        <f>(Table2[[#This Row],[1M Return vs Nifty]]-AVERAGE(Table2[1M Return vs Nifty]))/_xlfn.STDEV.P(Table2[1M Return vs Nifty])</f>
        <v>1.2575641743567847</v>
      </c>
      <c r="K128">
        <v>-3.7048347935290701E-2</v>
      </c>
      <c r="L128">
        <f>(Table2[[#This Row],[6M Return vs Nifty]]-AVERAGE(Table2[6M Return vs Nifty]))/_xlfn.STDEV.P(Table2[6M Return vs Nifty])</f>
        <v>-8.6580142900951326E-2</v>
      </c>
      <c r="M128">
        <v>3.5819155419967901</v>
      </c>
      <c r="N128">
        <f>(Table2[[#This Row],[1W Return vs Nifty]]-AVERAGE(Table2[1W Return vs Nifty]))/_xlfn.STDEV.P(Table2[1W Return vs Nifty])</f>
        <v>1.3150976972573998</v>
      </c>
      <c r="O128">
        <v>598</v>
      </c>
      <c r="P128">
        <v>603.19309213055999</v>
      </c>
      <c r="Q128">
        <v>574.53386065800896</v>
      </c>
      <c r="R128">
        <v>69.040444231029497</v>
      </c>
      <c r="S128" s="1">
        <f>(Table2[[#This Row],[Close Price]]-Table2[[#This Row],[20D EMA]])/Table2[[#This Row],[20D EMA]]</f>
        <v>5.4096989966555223E-2</v>
      </c>
      <c r="T128" s="1">
        <f>(Table2[[#This Row],[Close Price]]-Table2[[#This Row],[50D EMA]])/Table2[[#This Row],[50D EMA]]</f>
        <v>4.5021914580483907E-2</v>
      </c>
      <c r="U128" s="1">
        <f>(Table2[[#This Row],[Close Price]]-Table2[[#This Row],[200D EMA]])/Table2[[#This Row],[200D EMA]]</f>
        <v>9.7150304210208413E-2</v>
      </c>
      <c r="V128">
        <v>0.93401341218911305</v>
      </c>
      <c r="W128">
        <v>614.4</v>
      </c>
      <c r="X128">
        <v>639.6</v>
      </c>
      <c r="Y128">
        <v>582.85</v>
      </c>
      <c r="Z128">
        <v>639.6</v>
      </c>
      <c r="AA128">
        <v>565</v>
      </c>
      <c r="AB128">
        <v>639.6</v>
      </c>
      <c r="AC128" s="1">
        <f>(Table2[[#This Row],[Close Price]]/Table2[[#This Row],[Day Low]])-1</f>
        <v>2.5960286458333481E-2</v>
      </c>
      <c r="AD128" s="1">
        <f>(Table2[[#This Row],[Day High]]/Table2[[#This Row],[Close Price]])-1</f>
        <v>1.4674387245181331E-2</v>
      </c>
      <c r="AE128" s="1">
        <f>(Table2[[#This Row],[Close Price]]/Table2[[#This Row],[Current Week Low]])-1</f>
        <v>8.1496096765891757E-2</v>
      </c>
      <c r="AF128" s="1">
        <f>(Table2[[#This Row],[Current Week High]]/Table2[[#This Row],[Close Price]])-1</f>
        <v>1.4674387245181331E-2</v>
      </c>
      <c r="AG128" s="1">
        <f>(Table2[[#This Row],[Close Price]]/Table2[[#This Row],[Current Month Low]])-1</f>
        <v>0.11566371681415943</v>
      </c>
      <c r="AH128" s="1">
        <f>(Table2[[#This Row],[Current Month High]]/Table2[[#This Row],[Close Price]])-1</f>
        <v>1.4674387245181331E-2</v>
      </c>
      <c r="AI128">
        <v>8.0542555723011002</v>
      </c>
      <c r="AJ128">
        <v>55.067650676506702</v>
      </c>
      <c r="AK128" t="str">
        <f>IF(AND(Table2[[#This Row],[20D EMA]]&gt;Table2[[#This Row],[50D EMA]],Table2[[#This Row],[50D EMA]]&gt;Table2[[#This Row],[200D EMA]]),"Uptrend","Downtrend/NoTrend")</f>
        <v>Downtrend/NoTrend</v>
      </c>
      <c r="AL128">
        <v>0.17</v>
      </c>
      <c r="AM128" t="s">
        <v>3154</v>
      </c>
      <c r="AN128">
        <v>5.45</v>
      </c>
      <c r="AO128" t="s">
        <v>3154</v>
      </c>
      <c r="AP128">
        <v>0.216031019490148</v>
      </c>
      <c r="AQ128">
        <f>(Table2[[#This Row],[Sharpe Ratio]]-AVERAGE(Table2[Sharpe Ratio]))/_xlfn.STDEV.P(Table2[Sharpe Ratio])</f>
        <v>1.8544264838327766</v>
      </c>
      <c r="AR1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8">
        <f>_xlfn.RANK.AVG(Table2[[#This Row],[1Y Return vs Nifty Z-Score]],Table2[1Y Return vs Nifty Z-Score])</f>
        <v>231</v>
      </c>
      <c r="AT128">
        <f>_xlfn.RANK.AVG(Table2[[#This Row],[6M Return vs Nifty Z-Score]],Table2[6M Return vs Nifty Z-Score])</f>
        <v>331</v>
      </c>
      <c r="AU128">
        <f>_xlfn.RANK.AVG(Table2[[#This Row],[Sharpe Ratio Z-Score]],Table2[Sharpe Ratio Z-Score])</f>
        <v>21</v>
      </c>
      <c r="AV128">
        <f>(Table2[[#This Row],[Rank 1Y]]+Table2[[#This Row],[Rank 6M]]+Table2[[#This Row],[Rank Sharpe]])/3</f>
        <v>194.33333333333334</v>
      </c>
    </row>
    <row r="129" spans="1:48" hidden="1" x14ac:dyDescent="0.3">
      <c r="A129" t="s">
        <v>699</v>
      </c>
      <c r="B129" t="s">
        <v>700</v>
      </c>
      <c r="C129" t="s">
        <v>3112</v>
      </c>
      <c r="D129" t="s">
        <v>51</v>
      </c>
      <c r="E129">
        <v>24442.22840955</v>
      </c>
      <c r="F129">
        <v>1364.65</v>
      </c>
      <c r="G129">
        <v>54.649702685895299</v>
      </c>
      <c r="H129">
        <f>(Table2[[#This Row],[1Y Return vs Nifty]]-AVERAGE(Table2[1Y Return vs Nifty]))/_xlfn.STDEV.P(Table2[1Y Return vs Nifty])</f>
        <v>0.83207064201982173</v>
      </c>
      <c r="I129">
        <v>2.0509343668975699</v>
      </c>
      <c r="J129">
        <f>(Table2[[#This Row],[1M Return vs Nifty]]-AVERAGE(Table2[1M Return vs Nifty]))/_xlfn.STDEV.P(Table2[1M Return vs Nifty])</f>
        <v>0.55865461024537699</v>
      </c>
      <c r="K129">
        <v>32.278196835310197</v>
      </c>
      <c r="L129">
        <f>(Table2[[#This Row],[6M Return vs Nifty]]-AVERAGE(Table2[6M Return vs Nifty]))/_xlfn.STDEV.P(Table2[6M Return vs Nifty])</f>
        <v>1.03022042219992</v>
      </c>
      <c r="M129">
        <v>-1.7830147931694</v>
      </c>
      <c r="N129">
        <f>(Table2[[#This Row],[1W Return vs Nifty]]-AVERAGE(Table2[1W Return vs Nifty]))/_xlfn.STDEV.P(Table2[1W Return vs Nifty])</f>
        <v>0.21207171190325888</v>
      </c>
      <c r="O129">
        <v>1387.82</v>
      </c>
      <c r="P129">
        <v>1398.9853508670501</v>
      </c>
      <c r="Q129">
        <v>1229.6876148815099</v>
      </c>
      <c r="R129">
        <v>41.360631402832503</v>
      </c>
      <c r="S129" s="1">
        <f>(Table2[[#This Row],[Close Price]]-Table2[[#This Row],[20D EMA]])/Table2[[#This Row],[20D EMA]]</f>
        <v>-1.6695248663371218E-2</v>
      </c>
      <c r="T129" s="1">
        <f>(Table2[[#This Row],[Close Price]]-Table2[[#This Row],[50D EMA]])/Table2[[#This Row],[50D EMA]]</f>
        <v>-2.4543038171035862E-2</v>
      </c>
      <c r="U129" s="1">
        <f>(Table2[[#This Row],[Close Price]]-Table2[[#This Row],[200D EMA]])/Table2[[#This Row],[200D EMA]]</f>
        <v>0.10975339060521873</v>
      </c>
      <c r="V129">
        <v>1.0309545774195099</v>
      </c>
      <c r="W129">
        <v>1354.05</v>
      </c>
      <c r="X129">
        <v>1387.6</v>
      </c>
      <c r="Y129">
        <v>1351</v>
      </c>
      <c r="Z129">
        <v>1392</v>
      </c>
      <c r="AA129">
        <v>1351</v>
      </c>
      <c r="AB129">
        <v>1460.15</v>
      </c>
      <c r="AC129" s="1">
        <f>(Table2[[#This Row],[Close Price]]/Table2[[#This Row],[Day Low]])-1</f>
        <v>7.8283667515972599E-3</v>
      </c>
      <c r="AD129" s="1">
        <f>(Table2[[#This Row],[Day High]]/Table2[[#This Row],[Close Price]])-1</f>
        <v>1.6817498992415469E-2</v>
      </c>
      <c r="AE129" s="1">
        <f>(Table2[[#This Row],[Close Price]]/Table2[[#This Row],[Current Week Low]])-1</f>
        <v>1.0103626943005262E-2</v>
      </c>
      <c r="AF129" s="1">
        <f>(Table2[[#This Row],[Current Week High]]/Table2[[#This Row],[Close Price]])-1</f>
        <v>2.0041768951745809E-2</v>
      </c>
      <c r="AG129" s="1">
        <f>(Table2[[#This Row],[Close Price]]/Table2[[#This Row],[Current Month Low]])-1</f>
        <v>1.0103626943005262E-2</v>
      </c>
      <c r="AH129" s="1">
        <f>(Table2[[#This Row],[Current Month High]]/Table2[[#This Row],[Close Price]])-1</f>
        <v>6.9981313890008501E-2</v>
      </c>
      <c r="AI129">
        <v>20.104055985051001</v>
      </c>
      <c r="AJ129">
        <v>81.360887766629006</v>
      </c>
      <c r="AK129" t="str">
        <f>IF(AND(Table2[[#This Row],[20D EMA]]&gt;Table2[[#This Row],[50D EMA]],Table2[[#This Row],[50D EMA]]&gt;Table2[[#This Row],[200D EMA]]),"Uptrend","Downtrend/NoTrend")</f>
        <v>Downtrend/NoTrend</v>
      </c>
      <c r="AL129">
        <v>-0.05</v>
      </c>
      <c r="AM129" t="s">
        <v>3153</v>
      </c>
      <c r="AN129">
        <v>-2.73</v>
      </c>
      <c r="AO129" t="s">
        <v>3153</v>
      </c>
      <c r="AP129">
        <v>4.6714317726513001E-2</v>
      </c>
      <c r="AQ129">
        <f>(Table2[[#This Row],[Sharpe Ratio]]-AVERAGE(Table2[Sharpe Ratio]))/_xlfn.STDEV.P(Table2[Sharpe Ratio])</f>
        <v>-0.12386691484260318</v>
      </c>
      <c r="AR1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9">
        <f>_xlfn.RANK.AVG(Table2[[#This Row],[1Y Return vs Nifty Z-Score]],Table2[1Y Return vs Nifty Z-Score])</f>
        <v>112</v>
      </c>
      <c r="AT129">
        <f>_xlfn.RANK.AVG(Table2[[#This Row],[6M Return vs Nifty Z-Score]],Table2[6M Return vs Nifty Z-Score])</f>
        <v>87</v>
      </c>
      <c r="AU129">
        <f>_xlfn.RANK.AVG(Table2[[#This Row],[Sharpe Ratio Z-Score]],Table2[Sharpe Ratio Z-Score])</f>
        <v>387</v>
      </c>
      <c r="AV129">
        <f>(Table2[[#This Row],[Rank 1Y]]+Table2[[#This Row],[Rank 6M]]+Table2[[#This Row],[Rank Sharpe]])/3</f>
        <v>195.33333333333334</v>
      </c>
    </row>
    <row r="130" spans="1:48" hidden="1" x14ac:dyDescent="0.3">
      <c r="A130" t="s">
        <v>1012</v>
      </c>
      <c r="B130" t="s">
        <v>1013</v>
      </c>
      <c r="C130" t="s">
        <v>3112</v>
      </c>
      <c r="D130" t="s">
        <v>51</v>
      </c>
      <c r="E130">
        <v>13269.08362598</v>
      </c>
      <c r="F130">
        <v>1081.55</v>
      </c>
      <c r="G130">
        <v>53.943568434937497</v>
      </c>
      <c r="H130">
        <f>(Table2[[#This Row],[1Y Return vs Nifty]]-AVERAGE(Table2[1Y Return vs Nifty]))/_xlfn.STDEV.P(Table2[1Y Return vs Nifty])</f>
        <v>0.81748826471971414</v>
      </c>
      <c r="I130">
        <v>0.45090895368860301</v>
      </c>
      <c r="J130">
        <f>(Table2[[#This Row],[1M Return vs Nifty]]-AVERAGE(Table2[1M Return vs Nifty]))/_xlfn.STDEV.P(Table2[1M Return vs Nifty])</f>
        <v>0.38342712045985383</v>
      </c>
      <c r="K130">
        <v>27.576155924400599</v>
      </c>
      <c r="L130">
        <f>(Table2[[#This Row],[6M Return vs Nifty]]-AVERAGE(Table2[6M Return vs Nifty]))/_xlfn.STDEV.P(Table2[6M Return vs Nifty])</f>
        <v>0.86771997027223757</v>
      </c>
      <c r="M130">
        <v>0.870380342052126</v>
      </c>
      <c r="N130">
        <f>(Table2[[#This Row],[1W Return vs Nifty]]-AVERAGE(Table2[1W Return vs Nifty]))/_xlfn.STDEV.P(Table2[1W Return vs Nifty])</f>
        <v>0.75760792592959536</v>
      </c>
      <c r="O130">
        <v>1082.07</v>
      </c>
      <c r="P130">
        <v>1081.2889496872299</v>
      </c>
      <c r="Q130">
        <v>941.41409760505599</v>
      </c>
      <c r="R130">
        <v>51.252923294889399</v>
      </c>
      <c r="S130" s="1">
        <f>(Table2[[#This Row],[Close Price]]-Table2[[#This Row],[20D EMA]])/Table2[[#This Row],[20D EMA]]</f>
        <v>-4.805604073673439E-4</v>
      </c>
      <c r="T130" s="1">
        <f>(Table2[[#This Row],[Close Price]]-Table2[[#This Row],[50D EMA]])/Table2[[#This Row],[50D EMA]]</f>
        <v>2.414251184621625E-4</v>
      </c>
      <c r="U130" s="1">
        <f>(Table2[[#This Row],[Close Price]]-Table2[[#This Row],[200D EMA]])/Table2[[#This Row],[200D EMA]]</f>
        <v>0.14885681311916585</v>
      </c>
      <c r="V130">
        <v>0.35676656392113798</v>
      </c>
      <c r="W130">
        <v>1070.2</v>
      </c>
      <c r="X130">
        <v>1103.8</v>
      </c>
      <c r="Y130">
        <v>1051.55</v>
      </c>
      <c r="Z130">
        <v>1103.8</v>
      </c>
      <c r="AA130">
        <v>1012.05</v>
      </c>
      <c r="AB130">
        <v>1164</v>
      </c>
      <c r="AC130" s="1">
        <f>(Table2[[#This Row],[Close Price]]/Table2[[#This Row],[Day Low]])-1</f>
        <v>1.0605494300130802E-2</v>
      </c>
      <c r="AD130" s="1">
        <f>(Table2[[#This Row],[Day High]]/Table2[[#This Row],[Close Price]])-1</f>
        <v>2.0572326753270698E-2</v>
      </c>
      <c r="AE130" s="1">
        <f>(Table2[[#This Row],[Close Price]]/Table2[[#This Row],[Current Week Low]])-1</f>
        <v>2.8529313870001349E-2</v>
      </c>
      <c r="AF130" s="1">
        <f>(Table2[[#This Row],[Current Week High]]/Table2[[#This Row],[Close Price]])-1</f>
        <v>2.0572326753270698E-2</v>
      </c>
      <c r="AG130" s="1">
        <f>(Table2[[#This Row],[Close Price]]/Table2[[#This Row],[Current Month Low]])-1</f>
        <v>6.8672496418161089E-2</v>
      </c>
      <c r="AH130" s="1">
        <f>(Table2[[#This Row],[Current Month High]]/Table2[[#This Row],[Close Price]])-1</f>
        <v>7.623318385650224E-2</v>
      </c>
      <c r="AI130">
        <v>23.443206509176601</v>
      </c>
      <c r="AJ130">
        <v>74.387294421154394</v>
      </c>
      <c r="AK130" t="str">
        <f>IF(AND(Table2[[#This Row],[20D EMA]]&gt;Table2[[#This Row],[50D EMA]],Table2[[#This Row],[50D EMA]]&gt;Table2[[#This Row],[200D EMA]]),"Uptrend","Downtrend/NoTrend")</f>
        <v>Uptrend</v>
      </c>
      <c r="AL130">
        <v>0.1</v>
      </c>
      <c r="AM130" t="s">
        <v>3154</v>
      </c>
      <c r="AN130">
        <v>2.4300000000000002</v>
      </c>
      <c r="AO130" t="s">
        <v>3154</v>
      </c>
      <c r="AP130">
        <v>5.3285525875726998E-2</v>
      </c>
      <c r="AQ130">
        <f>(Table2[[#This Row],[Sharpe Ratio]]-AVERAGE(Table2[Sharpe Ratio]))/_xlfn.STDEV.P(Table2[Sharpe Ratio])</f>
        <v>-4.7089033112663062E-2</v>
      </c>
      <c r="AR1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2.7791542482687381</v>
      </c>
      <c r="AS130">
        <f>_xlfn.RANK.AVG(Table2[[#This Row],[1Y Return vs Nifty Z-Score]],Table2[1Y Return vs Nifty Z-Score])</f>
        <v>116</v>
      </c>
      <c r="AT130">
        <f>_xlfn.RANK.AVG(Table2[[#This Row],[6M Return vs Nifty Z-Score]],Table2[6M Return vs Nifty Z-Score])</f>
        <v>109</v>
      </c>
      <c r="AU130">
        <f>_xlfn.RANK.AVG(Table2[[#This Row],[Sharpe Ratio Z-Score]],Table2[Sharpe Ratio Z-Score])</f>
        <v>367</v>
      </c>
      <c r="AV130">
        <f>(Table2[[#This Row],[Rank 1Y]]+Table2[[#This Row],[Rank 6M]]+Table2[[#This Row],[Rank Sharpe]])/3</f>
        <v>197.33333333333334</v>
      </c>
    </row>
    <row r="131" spans="1:48" x14ac:dyDescent="0.3">
      <c r="A131" t="s">
        <v>717</v>
      </c>
      <c r="B131" t="s">
        <v>718</v>
      </c>
      <c r="C131" t="s">
        <v>3108</v>
      </c>
      <c r="D131" t="s">
        <v>208</v>
      </c>
      <c r="E131">
        <v>23637.921208874999</v>
      </c>
      <c r="F131">
        <v>819.75</v>
      </c>
      <c r="G131">
        <v>59.806138308742099</v>
      </c>
      <c r="H131">
        <f>(Table2[[#This Row],[1Y Return vs Nifty]]-AVERAGE(Table2[1Y Return vs Nifty]))/_xlfn.STDEV.P(Table2[1Y Return vs Nifty])</f>
        <v>0.93855618591473289</v>
      </c>
      <c r="I131">
        <v>11.0895595389556</v>
      </c>
      <c r="J131">
        <f>(Table2[[#This Row],[1M Return vs Nifty]]-AVERAGE(Table2[1M Return vs Nifty]))/_xlfn.STDEV.P(Table2[1M Return vs Nifty])</f>
        <v>1.548523637910078</v>
      </c>
      <c r="K131">
        <v>55.172860684276699</v>
      </c>
      <c r="L131">
        <f>(Table2[[#This Row],[6M Return vs Nifty]]-AVERAGE(Table2[6M Return vs Nifty]))/_xlfn.STDEV.P(Table2[6M Return vs Nifty])</f>
        <v>1.8214498676004129</v>
      </c>
      <c r="M131">
        <v>1.5387586797908801</v>
      </c>
      <c r="N131">
        <f>(Table2[[#This Row],[1W Return vs Nifty]]-AVERAGE(Table2[1W Return vs Nifty]))/_xlfn.STDEV.P(Table2[1W Return vs Nifty])</f>
        <v>0.89502605226409404</v>
      </c>
      <c r="O131">
        <v>787.77</v>
      </c>
      <c r="P131">
        <v>758.85762673274996</v>
      </c>
      <c r="Q131">
        <v>649.27246087227195</v>
      </c>
      <c r="R131">
        <v>63.918462499118398</v>
      </c>
      <c r="S131" s="1">
        <f>(Table2[[#This Row],[Close Price]]-Table2[[#This Row],[20D EMA]])/Table2[[#This Row],[20D EMA]]</f>
        <v>4.0595605316272543E-2</v>
      </c>
      <c r="T131" s="1">
        <f>(Table2[[#This Row],[Close Price]]-Table2[[#This Row],[50D EMA]])/Table2[[#This Row],[50D EMA]]</f>
        <v>8.0242157582867332E-2</v>
      </c>
      <c r="U131" s="1">
        <f>(Table2[[#This Row],[Close Price]]-Table2[[#This Row],[200D EMA]])/Table2[[#This Row],[200D EMA]]</f>
        <v>0.2625670260197055</v>
      </c>
      <c r="V131">
        <v>0.71196935407812501</v>
      </c>
      <c r="W131">
        <v>808.95</v>
      </c>
      <c r="X131">
        <v>848</v>
      </c>
      <c r="Y131">
        <v>793</v>
      </c>
      <c r="Z131">
        <v>848</v>
      </c>
      <c r="AA131">
        <v>776.2</v>
      </c>
      <c r="AB131">
        <v>848</v>
      </c>
      <c r="AC131" s="1">
        <f>(Table2[[#This Row],[Close Price]]/Table2[[#This Row],[Day Low]])-1</f>
        <v>1.335063971815309E-2</v>
      </c>
      <c r="AD131" s="1">
        <f>(Table2[[#This Row],[Day High]]/Table2[[#This Row],[Close Price]])-1</f>
        <v>3.4461726136017168E-2</v>
      </c>
      <c r="AE131" s="1">
        <f>(Table2[[#This Row],[Close Price]]/Table2[[#This Row],[Current Week Low]])-1</f>
        <v>3.3732660781841117E-2</v>
      </c>
      <c r="AF131" s="1">
        <f>(Table2[[#This Row],[Current Week High]]/Table2[[#This Row],[Close Price]])-1</f>
        <v>3.4461726136017168E-2</v>
      </c>
      <c r="AG131" s="1">
        <f>(Table2[[#This Row],[Close Price]]/Table2[[#This Row],[Current Month Low]])-1</f>
        <v>5.6106673537748009E-2</v>
      </c>
      <c r="AH131" s="1">
        <f>(Table2[[#This Row],[Current Month High]]/Table2[[#This Row],[Close Price]])-1</f>
        <v>3.4461726136017168E-2</v>
      </c>
      <c r="AI131">
        <v>3.4461726136017101</v>
      </c>
      <c r="AJ131">
        <v>85.463800904977305</v>
      </c>
      <c r="AK131" t="str">
        <f>IF(AND(Table2[[#This Row],[20D EMA]]&gt;Table2[[#This Row],[50D EMA]],Table2[[#This Row],[50D EMA]]&gt;Table2[[#This Row],[200D EMA]]),"Uptrend","Downtrend/NoTrend")</f>
        <v>Uptrend</v>
      </c>
      <c r="AL131">
        <v>0.11</v>
      </c>
      <c r="AM131" t="s">
        <v>3154</v>
      </c>
      <c r="AN131">
        <v>3.15</v>
      </c>
      <c r="AO131" t="s">
        <v>3154</v>
      </c>
      <c r="AP131">
        <v>1.8853852440205002E-2</v>
      </c>
      <c r="AQ131">
        <f>(Table2[[#This Row],[Sharpe Ratio]]-AVERAGE(Table2[Sharpe Ratio]))/_xlfn.STDEV.P(Table2[Sharpe Ratio])</f>
        <v>-0.44938810670275114</v>
      </c>
      <c r="AR1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4.7541676369865664</v>
      </c>
      <c r="AS131">
        <f>_xlfn.RANK.AVG(Table2[[#This Row],[1Y Return vs Nifty Z-Score]],Table2[1Y Return vs Nifty Z-Score])</f>
        <v>98</v>
      </c>
      <c r="AT131">
        <f>_xlfn.RANK.AVG(Table2[[#This Row],[6M Return vs Nifty Z-Score]],Table2[6M Return vs Nifty Z-Score])</f>
        <v>40</v>
      </c>
      <c r="AU131">
        <f>_xlfn.RANK.AVG(Table2[[#This Row],[Sharpe Ratio Z-Score]],Table2[Sharpe Ratio Z-Score])</f>
        <v>456</v>
      </c>
      <c r="AV131">
        <f>(Table2[[#This Row],[Rank 1Y]]+Table2[[#This Row],[Rank 6M]]+Table2[[#This Row],[Rank Sharpe]])/3</f>
        <v>198</v>
      </c>
    </row>
    <row r="132" spans="1:48" hidden="1" x14ac:dyDescent="0.3">
      <c r="A132" t="s">
        <v>1676</v>
      </c>
      <c r="B132" t="s">
        <v>1677</v>
      </c>
      <c r="C132" t="s">
        <v>3111</v>
      </c>
      <c r="D132" t="s">
        <v>48</v>
      </c>
      <c r="E132">
        <v>5170.9806800400002</v>
      </c>
      <c r="F132">
        <v>683.4</v>
      </c>
      <c r="G132">
        <v>38.436319297391101</v>
      </c>
      <c r="H132">
        <f>(Table2[[#This Row],[1Y Return vs Nifty]]-AVERAGE(Table2[1Y Return vs Nifty]))/_xlfn.STDEV.P(Table2[1Y Return vs Nifty])</f>
        <v>0.49724808729772574</v>
      </c>
      <c r="I132">
        <v>-2.1838069544063399</v>
      </c>
      <c r="J132">
        <f>(Table2[[#This Row],[1M Return vs Nifty]]-AVERAGE(Table2[1M Return vs Nifty]))/_xlfn.STDEV.P(Table2[1M Return vs Nifty])</f>
        <v>9.4885044151490627E-2</v>
      </c>
      <c r="K132">
        <v>-1.37437582522785</v>
      </c>
      <c r="L132">
        <f>(Table2[[#This Row],[6M Return vs Nifty]]-AVERAGE(Table2[6M Return vs Nifty]))/_xlfn.STDEV.P(Table2[6M Return vs Nifty])</f>
        <v>-0.1327975883789638</v>
      </c>
      <c r="M132">
        <v>-5.9526310286219299</v>
      </c>
      <c r="N132">
        <f>(Table2[[#This Row],[1W Return vs Nifty]]-AVERAGE(Table2[1W Return vs Nifty]))/_xlfn.STDEV.P(Table2[1W Return vs Nifty])</f>
        <v>-0.64519851703368047</v>
      </c>
      <c r="O132">
        <v>728.42</v>
      </c>
      <c r="P132">
        <v>749.90772254000899</v>
      </c>
      <c r="Q132">
        <v>710.48640042015097</v>
      </c>
      <c r="R132">
        <v>27.3850420447367</v>
      </c>
      <c r="S132" s="1">
        <f>(Table2[[#This Row],[Close Price]]-Table2[[#This Row],[20D EMA]])/Table2[[#This Row],[20D EMA]]</f>
        <v>-6.180500260838525E-2</v>
      </c>
      <c r="T132" s="1">
        <f>(Table2[[#This Row],[Close Price]]-Table2[[#This Row],[50D EMA]])/Table2[[#This Row],[50D EMA]]</f>
        <v>-8.8687875242491179E-2</v>
      </c>
      <c r="U132" s="1">
        <f>(Table2[[#This Row],[Close Price]]-Table2[[#This Row],[200D EMA]])/Table2[[#This Row],[200D EMA]]</f>
        <v>-3.812374227590179E-2</v>
      </c>
      <c r="V132">
        <v>0.616027496076481</v>
      </c>
      <c r="W132">
        <v>681</v>
      </c>
      <c r="X132">
        <v>704.9</v>
      </c>
      <c r="Y132">
        <v>681</v>
      </c>
      <c r="Z132">
        <v>708</v>
      </c>
      <c r="AA132">
        <v>681</v>
      </c>
      <c r="AB132">
        <v>798.95</v>
      </c>
      <c r="AC132" s="1">
        <f>(Table2[[#This Row],[Close Price]]/Table2[[#This Row],[Day Low]])-1</f>
        <v>3.5242290748898064E-3</v>
      </c>
      <c r="AD132" s="1">
        <f>(Table2[[#This Row],[Day High]]/Table2[[#This Row],[Close Price]])-1</f>
        <v>3.1460345332162687E-2</v>
      </c>
      <c r="AE132" s="1">
        <f>(Table2[[#This Row],[Close Price]]/Table2[[#This Row],[Current Week Low]])-1</f>
        <v>3.5242290748898064E-3</v>
      </c>
      <c r="AF132" s="1">
        <f>(Table2[[#This Row],[Current Week High]]/Table2[[#This Row],[Close Price]])-1</f>
        <v>3.5996488147497896E-2</v>
      </c>
      <c r="AG132" s="1">
        <f>(Table2[[#This Row],[Close Price]]/Table2[[#This Row],[Current Month Low]])-1</f>
        <v>3.5242290748898064E-3</v>
      </c>
      <c r="AH132" s="1">
        <f>(Table2[[#This Row],[Current Month High]]/Table2[[#This Row],[Close Price]])-1</f>
        <v>0.16908106526192568</v>
      </c>
      <c r="AI132">
        <v>37.079309335674502</v>
      </c>
      <c r="AJ132">
        <v>67.356434431247607</v>
      </c>
      <c r="AK132" t="str">
        <f>IF(AND(Table2[[#This Row],[20D EMA]]&gt;Table2[[#This Row],[50D EMA]],Table2[[#This Row],[50D EMA]]&gt;Table2[[#This Row],[200D EMA]]),"Uptrend","Downtrend/NoTrend")</f>
        <v>Downtrend/NoTrend</v>
      </c>
      <c r="AL132">
        <v>-0.1</v>
      </c>
      <c r="AM132" t="s">
        <v>3153</v>
      </c>
      <c r="AN132">
        <v>-13.86</v>
      </c>
      <c r="AO132" t="s">
        <v>3153</v>
      </c>
      <c r="AP132">
        <v>0.16097106844862599</v>
      </c>
      <c r="AQ132">
        <f>(Table2[[#This Row],[Sharpe Ratio]]-AVERAGE(Table2[Sharpe Ratio]))/_xlfn.STDEV.P(Table2[Sharpe Ratio])</f>
        <v>1.211106973458125</v>
      </c>
      <c r="AR1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2">
        <f>_xlfn.RANK.AVG(Table2[[#This Row],[1Y Return vs Nifty Z-Score]],Table2[1Y Return vs Nifty Z-Score])</f>
        <v>171</v>
      </c>
      <c r="AT132">
        <f>_xlfn.RANK.AVG(Table2[[#This Row],[6M Return vs Nifty Z-Score]],Table2[6M Return vs Nifty Z-Score])</f>
        <v>347</v>
      </c>
      <c r="AU132">
        <f>_xlfn.RANK.AVG(Table2[[#This Row],[Sharpe Ratio Z-Score]],Table2[Sharpe Ratio Z-Score])</f>
        <v>77</v>
      </c>
      <c r="AV132">
        <f>(Table2[[#This Row],[Rank 1Y]]+Table2[[#This Row],[Rank 6M]]+Table2[[#This Row],[Rank Sharpe]])/3</f>
        <v>198.33333333333334</v>
      </c>
    </row>
    <row r="133" spans="1:48" x14ac:dyDescent="0.3">
      <c r="A133" t="s">
        <v>206</v>
      </c>
      <c r="B133" t="s">
        <v>207</v>
      </c>
      <c r="C133" t="s">
        <v>3108</v>
      </c>
      <c r="D133" t="s">
        <v>208</v>
      </c>
      <c r="E133">
        <v>117473.6386103</v>
      </c>
      <c r="F133">
        <v>10555.3</v>
      </c>
      <c r="G133">
        <v>27.991540687405699</v>
      </c>
      <c r="H133">
        <f>(Table2[[#This Row],[1Y Return vs Nifty]]-AVERAGE(Table2[1Y Return vs Nifty]))/_xlfn.STDEV.P(Table2[1Y Return vs Nifty])</f>
        <v>0.28155298073646329</v>
      </c>
      <c r="I133">
        <v>8.9280710583316605</v>
      </c>
      <c r="J133">
        <f>(Table2[[#This Row],[1M Return vs Nifty]]-AVERAGE(Table2[1M Return vs Nifty]))/_xlfn.STDEV.P(Table2[1M Return vs Nifty])</f>
        <v>1.3118072723240823</v>
      </c>
      <c r="K133">
        <v>25.2661021775663</v>
      </c>
      <c r="L133">
        <f>(Table2[[#This Row],[6M Return vs Nifty]]-AVERAGE(Table2[6M Return vs Nifty]))/_xlfn.STDEV.P(Table2[6M Return vs Nifty])</f>
        <v>0.78788553561922381</v>
      </c>
      <c r="M133">
        <v>0.213970498872954</v>
      </c>
      <c r="N133">
        <f>(Table2[[#This Row],[1W Return vs Nifty]]-AVERAGE(Table2[1W Return vs Nifty]))/_xlfn.STDEV.P(Table2[1W Return vs Nifty])</f>
        <v>0.62265051384114278</v>
      </c>
      <c r="O133">
        <v>10553.48</v>
      </c>
      <c r="P133">
        <v>10407.4740325978</v>
      </c>
      <c r="Q133">
        <v>9377.5649319969198</v>
      </c>
      <c r="R133">
        <v>48.489456241385099</v>
      </c>
      <c r="S133" s="1">
        <f>(Table2[[#This Row],[Close Price]]-Table2[[#This Row],[20D EMA]])/Table2[[#This Row],[20D EMA]]</f>
        <v>1.7245496272316895E-4</v>
      </c>
      <c r="T133" s="1">
        <f>(Table2[[#This Row],[Close Price]]-Table2[[#This Row],[50D EMA]])/Table2[[#This Row],[50D EMA]]</f>
        <v>1.4203827647245211E-2</v>
      </c>
      <c r="U133" s="1">
        <f>(Table2[[#This Row],[Close Price]]-Table2[[#This Row],[200D EMA]])/Table2[[#This Row],[200D EMA]]</f>
        <v>0.12559071321218621</v>
      </c>
      <c r="V133">
        <v>0.710430294130734</v>
      </c>
      <c r="W133">
        <v>10520.05</v>
      </c>
      <c r="X133">
        <v>10799.9</v>
      </c>
      <c r="Y133">
        <v>10520.05</v>
      </c>
      <c r="Z133">
        <v>11005.1</v>
      </c>
      <c r="AA133">
        <v>10110.049999999999</v>
      </c>
      <c r="AB133">
        <v>11154.5</v>
      </c>
      <c r="AC133" s="1">
        <f>(Table2[[#This Row],[Close Price]]/Table2[[#This Row],[Day Low]])-1</f>
        <v>3.3507445306819594E-3</v>
      </c>
      <c r="AD133" s="1">
        <f>(Table2[[#This Row],[Day High]]/Table2[[#This Row],[Close Price]])-1</f>
        <v>2.3173192614136973E-2</v>
      </c>
      <c r="AE133" s="1">
        <f>(Table2[[#This Row],[Close Price]]/Table2[[#This Row],[Current Week Low]])-1</f>
        <v>3.3507445306819594E-3</v>
      </c>
      <c r="AF133" s="1">
        <f>(Table2[[#This Row],[Current Week High]]/Table2[[#This Row],[Close Price]])-1</f>
        <v>4.2613663278163738E-2</v>
      </c>
      <c r="AG133" s="1">
        <f>(Table2[[#This Row],[Close Price]]/Table2[[#This Row],[Current Month Low]])-1</f>
        <v>4.4040336101206279E-2</v>
      </c>
      <c r="AH133" s="1">
        <f>(Table2[[#This Row],[Current Month High]]/Table2[[#This Row],[Close Price]])-1</f>
        <v>5.6767690165130391E-2</v>
      </c>
      <c r="AI133">
        <v>7.5289191211997704</v>
      </c>
      <c r="AJ133">
        <v>46.398058252427099</v>
      </c>
      <c r="AK133" t="str">
        <f>IF(AND(Table2[[#This Row],[20D EMA]]&gt;Table2[[#This Row],[50D EMA]],Table2[[#This Row],[50D EMA]]&gt;Table2[[#This Row],[200D EMA]]),"Uptrend","Downtrend/NoTrend")</f>
        <v>Uptrend</v>
      </c>
      <c r="AL133">
        <v>0.06</v>
      </c>
      <c r="AM133" t="s">
        <v>3154</v>
      </c>
      <c r="AN133">
        <v>2.98</v>
      </c>
      <c r="AO133" t="s">
        <v>3154</v>
      </c>
      <c r="AP133">
        <v>8.9581467275229004E-2</v>
      </c>
      <c r="AQ133">
        <f>(Table2[[#This Row],[Sharpe Ratio]]-AVERAGE(Table2[Sharpe Ratio]))/_xlfn.STDEV.P(Table2[Sharpe Ratio])</f>
        <v>0.37699211494549589</v>
      </c>
      <c r="AR1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3.3808884174664082</v>
      </c>
      <c r="AS133">
        <f>_xlfn.RANK.AVG(Table2[[#This Row],[1Y Return vs Nifty Z-Score]],Table2[1Y Return vs Nifty Z-Score])</f>
        <v>224</v>
      </c>
      <c r="AT133">
        <f>_xlfn.RANK.AVG(Table2[[#This Row],[6M Return vs Nifty Z-Score]],Table2[6M Return vs Nifty Z-Score])</f>
        <v>124</v>
      </c>
      <c r="AU133">
        <f>_xlfn.RANK.AVG(Table2[[#This Row],[Sharpe Ratio Z-Score]],Table2[Sharpe Ratio Z-Score])</f>
        <v>252</v>
      </c>
      <c r="AV133">
        <f>(Table2[[#This Row],[Rank 1Y]]+Table2[[#This Row],[Rank 6M]]+Table2[[#This Row],[Rank Sharpe]])/3</f>
        <v>200</v>
      </c>
    </row>
    <row r="134" spans="1:48" x14ac:dyDescent="0.3">
      <c r="A134" t="s">
        <v>432</v>
      </c>
      <c r="B134" t="s">
        <v>433</v>
      </c>
      <c r="C134" t="s">
        <v>3108</v>
      </c>
      <c r="D134" t="s">
        <v>24</v>
      </c>
      <c r="E134">
        <v>50698.012622180002</v>
      </c>
      <c r="F134">
        <v>206.65</v>
      </c>
      <c r="G134">
        <v>16.9163520118218</v>
      </c>
      <c r="H134">
        <f>(Table2[[#This Row],[1Y Return vs Nifty]]-AVERAGE(Table2[1Y Return vs Nifty]))/_xlfn.STDEV.P(Table2[1Y Return vs Nifty])</f>
        <v>5.2839276907225854E-2</v>
      </c>
      <c r="I134">
        <v>8.0350540507879504</v>
      </c>
      <c r="J134">
        <f>(Table2[[#This Row],[1M Return vs Nifty]]-AVERAGE(Table2[1M Return vs Nifty]))/_xlfn.STDEV.P(Table2[1M Return vs Nifty])</f>
        <v>1.2140081203382214</v>
      </c>
      <c r="K134">
        <v>21.979525573216499</v>
      </c>
      <c r="L134">
        <f>(Table2[[#This Row],[6M Return vs Nifty]]-AVERAGE(Table2[6M Return vs Nifty]))/_xlfn.STDEV.P(Table2[6M Return vs Nifty])</f>
        <v>0.67430290339187549</v>
      </c>
      <c r="M134">
        <v>-2.1741903998934</v>
      </c>
      <c r="N134">
        <f>(Table2[[#This Row],[1W Return vs Nifty]]-AVERAGE(Table2[1W Return vs Nifty]))/_xlfn.STDEV.P(Table2[1W Return vs Nifty])</f>
        <v>0.13164627632490891</v>
      </c>
      <c r="O134">
        <v>200.61</v>
      </c>
      <c r="P134">
        <v>196.35264434605901</v>
      </c>
      <c r="Q134">
        <v>179.32884370038201</v>
      </c>
      <c r="R134">
        <v>62.268398832296299</v>
      </c>
      <c r="S134" s="1">
        <f>(Table2[[#This Row],[Close Price]]-Table2[[#This Row],[20D EMA]])/Table2[[#This Row],[20D EMA]]</f>
        <v>3.0108170081252141E-2</v>
      </c>
      <c r="T134" s="1">
        <f>(Table2[[#This Row],[Close Price]]-Table2[[#This Row],[50D EMA]])/Table2[[#This Row],[50D EMA]]</f>
        <v>5.2443172783517823E-2</v>
      </c>
      <c r="U134" s="1">
        <f>(Table2[[#This Row],[Close Price]]-Table2[[#This Row],[200D EMA]])/Table2[[#This Row],[200D EMA]]</f>
        <v>0.15235226936089252</v>
      </c>
      <c r="V134">
        <v>1.04543541752499</v>
      </c>
      <c r="W134">
        <v>201.21</v>
      </c>
      <c r="X134">
        <v>210.6</v>
      </c>
      <c r="Y134">
        <v>195.04</v>
      </c>
      <c r="Z134">
        <v>210.6</v>
      </c>
      <c r="AA134">
        <v>195.04</v>
      </c>
      <c r="AB134">
        <v>210.6</v>
      </c>
      <c r="AC134" s="1">
        <f>(Table2[[#This Row],[Close Price]]/Table2[[#This Row],[Day Low]])-1</f>
        <v>2.7036429600914458E-2</v>
      </c>
      <c r="AD134" s="1">
        <f>(Table2[[#This Row],[Day High]]/Table2[[#This Row],[Close Price]])-1</f>
        <v>1.9114444713283163E-2</v>
      </c>
      <c r="AE134" s="1">
        <f>(Table2[[#This Row],[Close Price]]/Table2[[#This Row],[Current Week Low]])-1</f>
        <v>5.9526251025430854E-2</v>
      </c>
      <c r="AF134" s="1">
        <f>(Table2[[#This Row],[Current Week High]]/Table2[[#This Row],[Close Price]])-1</f>
        <v>1.9114444713283163E-2</v>
      </c>
      <c r="AG134" s="1">
        <f>(Table2[[#This Row],[Close Price]]/Table2[[#This Row],[Current Month Low]])-1</f>
        <v>5.9526251025430854E-2</v>
      </c>
      <c r="AH134" s="1">
        <f>(Table2[[#This Row],[Current Month High]]/Table2[[#This Row],[Close Price]])-1</f>
        <v>1.9114444713283163E-2</v>
      </c>
      <c r="AI134">
        <v>1.9114444713283101</v>
      </c>
      <c r="AJ134">
        <v>48.242467718794799</v>
      </c>
      <c r="AK134" t="str">
        <f>IF(AND(Table2[[#This Row],[20D EMA]]&gt;Table2[[#This Row],[50D EMA]],Table2[[#This Row],[50D EMA]]&gt;Table2[[#This Row],[200D EMA]]),"Uptrend","Downtrend/NoTrend")</f>
        <v>Uptrend</v>
      </c>
      <c r="AL134">
        <v>0.08</v>
      </c>
      <c r="AM134" t="s">
        <v>3154</v>
      </c>
      <c r="AN134">
        <v>1.34</v>
      </c>
      <c r="AO134" t="s">
        <v>3154</v>
      </c>
      <c r="AP134">
        <v>0.122110341868693</v>
      </c>
      <c r="AQ134">
        <f>(Table2[[#This Row],[Sharpe Ratio]]-AVERAGE(Table2[Sharpe Ratio]))/_xlfn.STDEV.P(Table2[Sharpe Ratio])</f>
        <v>0.7570589199581732</v>
      </c>
      <c r="AR1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2.8298554969204051</v>
      </c>
      <c r="AS134">
        <f>_xlfn.RANK.AVG(Table2[[#This Row],[1Y Return vs Nifty Z-Score]],Table2[1Y Return vs Nifty Z-Score])</f>
        <v>295</v>
      </c>
      <c r="AT134">
        <f>_xlfn.RANK.AVG(Table2[[#This Row],[6M Return vs Nifty Z-Score]],Table2[6M Return vs Nifty Z-Score])</f>
        <v>153</v>
      </c>
      <c r="AU134">
        <f>_xlfn.RANK.AVG(Table2[[#This Row],[Sharpe Ratio Z-Score]],Table2[Sharpe Ratio Z-Score])</f>
        <v>152</v>
      </c>
      <c r="AV134">
        <f>(Table2[[#This Row],[Rank 1Y]]+Table2[[#This Row],[Rank 6M]]+Table2[[#This Row],[Rank Sharpe]])/3</f>
        <v>200</v>
      </c>
    </row>
    <row r="135" spans="1:48" hidden="1" x14ac:dyDescent="0.3">
      <c r="A135" t="s">
        <v>394</v>
      </c>
      <c r="B135" t="s">
        <v>395</v>
      </c>
      <c r="C135" t="s">
        <v>3117</v>
      </c>
      <c r="D135" t="s">
        <v>287</v>
      </c>
      <c r="E135">
        <v>55811.983519499998</v>
      </c>
      <c r="F135">
        <v>1686.75</v>
      </c>
      <c r="G135">
        <v>84.689228794630196</v>
      </c>
      <c r="H135">
        <f>(Table2[[#This Row],[1Y Return vs Nifty]]-AVERAGE(Table2[1Y Return vs Nifty]))/_xlfn.STDEV.P(Table2[1Y Return vs Nifty])</f>
        <v>1.4524168481978053</v>
      </c>
      <c r="I135">
        <v>-3.74566901224475</v>
      </c>
      <c r="J135">
        <f>(Table2[[#This Row],[1M Return vs Nifty]]-AVERAGE(Table2[1M Return vs Nifty]))/_xlfn.STDEV.P(Table2[1M Return vs Nifty])</f>
        <v>-7.6162968915619883E-2</v>
      </c>
      <c r="K135">
        <v>25.8945826886671</v>
      </c>
      <c r="L135">
        <f>(Table2[[#This Row],[6M Return vs Nifty]]-AVERAGE(Table2[6M Return vs Nifty]))/_xlfn.STDEV.P(Table2[6M Return vs Nifty])</f>
        <v>0.80960554380644822</v>
      </c>
      <c r="M135">
        <v>-1.74910084239199</v>
      </c>
      <c r="N135">
        <f>(Table2[[#This Row],[1W Return vs Nifty]]-AVERAGE(Table2[1W Return vs Nifty]))/_xlfn.STDEV.P(Table2[1W Return vs Nifty])</f>
        <v>0.21904439684723695</v>
      </c>
      <c r="O135">
        <v>1730.23</v>
      </c>
      <c r="P135">
        <v>1741.72693364778</v>
      </c>
      <c r="Q135">
        <v>1500.0443672547301</v>
      </c>
      <c r="R135">
        <v>38.842426638018402</v>
      </c>
      <c r="S135" s="1">
        <f>(Table2[[#This Row],[Close Price]]-Table2[[#This Row],[20D EMA]])/Table2[[#This Row],[20D EMA]]</f>
        <v>-2.5129607046462041E-2</v>
      </c>
      <c r="T135" s="1">
        <f>(Table2[[#This Row],[Close Price]]-Table2[[#This Row],[50D EMA]])/Table2[[#This Row],[50D EMA]]</f>
        <v>-3.1564611297960038E-2</v>
      </c>
      <c r="U135" s="1">
        <f>(Table2[[#This Row],[Close Price]]-Table2[[#This Row],[200D EMA]])/Table2[[#This Row],[200D EMA]]</f>
        <v>0.12446674033179744</v>
      </c>
      <c r="V135">
        <v>1.0163863960052499</v>
      </c>
      <c r="W135">
        <v>1672.1</v>
      </c>
      <c r="X135">
        <v>1732.35</v>
      </c>
      <c r="Y135">
        <v>1672.1</v>
      </c>
      <c r="Z135">
        <v>1744</v>
      </c>
      <c r="AA135">
        <v>1618.25</v>
      </c>
      <c r="AB135">
        <v>1792.95</v>
      </c>
      <c r="AC135" s="1">
        <f>(Table2[[#This Row],[Close Price]]/Table2[[#This Row],[Day Low]])-1</f>
        <v>8.7614377130555976E-3</v>
      </c>
      <c r="AD135" s="1">
        <f>(Table2[[#This Row],[Day High]]/Table2[[#This Row],[Close Price]])-1</f>
        <v>2.7034237438861686E-2</v>
      </c>
      <c r="AE135" s="1">
        <f>(Table2[[#This Row],[Close Price]]/Table2[[#This Row],[Current Week Low]])-1</f>
        <v>8.7614377130555976E-3</v>
      </c>
      <c r="AF135" s="1">
        <f>(Table2[[#This Row],[Current Week High]]/Table2[[#This Row],[Close Price]])-1</f>
        <v>3.394101081962364E-2</v>
      </c>
      <c r="AG135" s="1">
        <f>(Table2[[#This Row],[Close Price]]/Table2[[#This Row],[Current Month Low]])-1</f>
        <v>4.2329677120346076E-2</v>
      </c>
      <c r="AH135" s="1">
        <f>(Table2[[#This Row],[Current Month High]]/Table2[[#This Row],[Close Price]])-1</f>
        <v>6.2961316140506929E-2</v>
      </c>
      <c r="AI135">
        <v>15.304579813250299</v>
      </c>
      <c r="AJ135">
        <v>107.94550946187501</v>
      </c>
      <c r="AK135" t="str">
        <f>IF(AND(Table2[[#This Row],[20D EMA]]&gt;Table2[[#This Row],[50D EMA]],Table2[[#This Row],[50D EMA]]&gt;Table2[[#This Row],[200D EMA]]),"Uptrend","Downtrend/NoTrend")</f>
        <v>Downtrend/NoTrend</v>
      </c>
      <c r="AL135">
        <v>0.05</v>
      </c>
      <c r="AM135" t="s">
        <v>3154</v>
      </c>
      <c r="AN135">
        <v>2.2599999999999998</v>
      </c>
      <c r="AO135" t="s">
        <v>3154</v>
      </c>
      <c r="AP135">
        <v>3.2090093164650002E-2</v>
      </c>
      <c r="AQ135">
        <f>(Table2[[#This Row],[Sharpe Ratio]]-AVERAGE(Table2[Sharpe Ratio]))/_xlfn.STDEV.P(Table2[Sharpe Ratio])</f>
        <v>-0.29473610028106872</v>
      </c>
      <c r="AR1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5">
        <f>_xlfn.RANK.AVG(Table2[[#This Row],[1Y Return vs Nifty Z-Score]],Table2[1Y Return vs Nifty Z-Score])</f>
        <v>61</v>
      </c>
      <c r="AT135">
        <f>_xlfn.RANK.AVG(Table2[[#This Row],[6M Return vs Nifty Z-Score]],Table2[6M Return vs Nifty Z-Score])</f>
        <v>120</v>
      </c>
      <c r="AU135">
        <f>_xlfn.RANK.AVG(Table2[[#This Row],[Sharpe Ratio Z-Score]],Table2[Sharpe Ratio Z-Score])</f>
        <v>422</v>
      </c>
      <c r="AV135">
        <f>(Table2[[#This Row],[Rank 1Y]]+Table2[[#This Row],[Rank 6M]]+Table2[[#This Row],[Rank Sharpe]])/3</f>
        <v>201</v>
      </c>
    </row>
    <row r="136" spans="1:48" hidden="1" x14ac:dyDescent="0.3">
      <c r="A136" t="s">
        <v>1258</v>
      </c>
      <c r="B136" t="s">
        <v>1259</v>
      </c>
      <c r="C136" t="s">
        <v>3114</v>
      </c>
      <c r="D136" t="s">
        <v>211</v>
      </c>
      <c r="E136">
        <v>8931.5423142399995</v>
      </c>
      <c r="F136">
        <v>2004.85</v>
      </c>
      <c r="G136">
        <v>55.1919038844715</v>
      </c>
      <c r="H136">
        <f>(Table2[[#This Row],[1Y Return vs Nifty]]-AVERAGE(Table2[1Y Return vs Nifty]))/_xlfn.STDEV.P(Table2[1Y Return vs Nifty])</f>
        <v>0.84326763811438055</v>
      </c>
      <c r="I136">
        <v>-4.1723847671265402</v>
      </c>
      <c r="J136">
        <f>(Table2[[#This Row],[1M Return vs Nifty]]-AVERAGE(Table2[1M Return vs Nifty]))/_xlfn.STDEV.P(Table2[1M Return vs Nifty])</f>
        <v>-0.1228949332723043</v>
      </c>
      <c r="K136">
        <v>-5.4034467778094504</v>
      </c>
      <c r="L136">
        <f>(Table2[[#This Row],[6M Return vs Nifty]]-AVERAGE(Table2[6M Return vs Nifty]))/_xlfn.STDEV.P(Table2[6M Return vs Nifty])</f>
        <v>-0.2720404965221328</v>
      </c>
      <c r="M136">
        <v>-1.37568057327351</v>
      </c>
      <c r="N136">
        <f>(Table2[[#This Row],[1W Return vs Nifty]]-AVERAGE(Table2[1W Return vs Nifty]))/_xlfn.STDEV.P(Table2[1W Return vs Nifty])</f>
        <v>0.29581934723116599</v>
      </c>
      <c r="O136">
        <v>2052.06</v>
      </c>
      <c r="P136">
        <v>2083.3811505579702</v>
      </c>
      <c r="Q136">
        <v>1898.40796816478</v>
      </c>
      <c r="R136">
        <v>48.116503499122103</v>
      </c>
      <c r="S136" s="1">
        <f>(Table2[[#This Row],[Close Price]]-Table2[[#This Row],[20D EMA]])/Table2[[#This Row],[20D EMA]]</f>
        <v>-2.3006149917643753E-2</v>
      </c>
      <c r="T136" s="1">
        <f>(Table2[[#This Row],[Close Price]]-Table2[[#This Row],[50D EMA]])/Table2[[#This Row],[50D EMA]]</f>
        <v>-3.7694087103043089E-2</v>
      </c>
      <c r="U136" s="1">
        <f>(Table2[[#This Row],[Close Price]]-Table2[[#This Row],[200D EMA]])/Table2[[#This Row],[200D EMA]]</f>
        <v>5.6069102964269105E-2</v>
      </c>
      <c r="V136">
        <v>0.46109346792414502</v>
      </c>
      <c r="W136">
        <v>2003</v>
      </c>
      <c r="X136">
        <v>2065.9499999999998</v>
      </c>
      <c r="Y136">
        <v>1968.95</v>
      </c>
      <c r="Z136">
        <v>2065.9499999999998</v>
      </c>
      <c r="AA136">
        <v>1950.1</v>
      </c>
      <c r="AB136">
        <v>2170</v>
      </c>
      <c r="AC136" s="1">
        <f>(Table2[[#This Row],[Close Price]]/Table2[[#This Row],[Day Low]])-1</f>
        <v>9.2361457813283643E-4</v>
      </c>
      <c r="AD136" s="1">
        <f>(Table2[[#This Row],[Day High]]/Table2[[#This Row],[Close Price]])-1</f>
        <v>3.047609546848884E-2</v>
      </c>
      <c r="AE136" s="1">
        <f>(Table2[[#This Row],[Close Price]]/Table2[[#This Row],[Current Week Low]])-1</f>
        <v>1.8233068386703577E-2</v>
      </c>
      <c r="AF136" s="1">
        <f>(Table2[[#This Row],[Current Week High]]/Table2[[#This Row],[Close Price]])-1</f>
        <v>3.047609546848884E-2</v>
      </c>
      <c r="AG136" s="1">
        <f>(Table2[[#This Row],[Close Price]]/Table2[[#This Row],[Current Month Low]])-1</f>
        <v>2.8075483308548366E-2</v>
      </c>
      <c r="AH136" s="1">
        <f>(Table2[[#This Row],[Current Month High]]/Table2[[#This Row],[Close Price]])-1</f>
        <v>8.2375240042896092E-2</v>
      </c>
      <c r="AI136">
        <v>19.659824924557899</v>
      </c>
      <c r="AJ136">
        <v>101.89828801611201</v>
      </c>
      <c r="AK136" t="str">
        <f>IF(AND(Table2[[#This Row],[20D EMA]]&gt;Table2[[#This Row],[50D EMA]],Table2[[#This Row],[50D EMA]]&gt;Table2[[#This Row],[200D EMA]]),"Uptrend","Downtrend/NoTrend")</f>
        <v>Downtrend/NoTrend</v>
      </c>
      <c r="AL136">
        <v>0.06</v>
      </c>
      <c r="AM136" t="s">
        <v>3154</v>
      </c>
      <c r="AN136">
        <v>-6.14</v>
      </c>
      <c r="AO136" t="s">
        <v>3153</v>
      </c>
      <c r="AP136">
        <v>0.152337331691729</v>
      </c>
      <c r="AQ136">
        <f>(Table2[[#This Row],[Sharpe Ratio]]-AVERAGE(Table2[Sharpe Ratio]))/_xlfn.STDEV.P(Table2[Sharpe Ratio])</f>
        <v>1.1102305433472079</v>
      </c>
      <c r="AR1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6">
        <f>_xlfn.RANK.AVG(Table2[[#This Row],[1Y Return vs Nifty Z-Score]],Table2[1Y Return vs Nifty Z-Score])</f>
        <v>110</v>
      </c>
      <c r="AT136">
        <f>_xlfn.RANK.AVG(Table2[[#This Row],[6M Return vs Nifty Z-Score]],Table2[6M Return vs Nifty Z-Score])</f>
        <v>407</v>
      </c>
      <c r="AU136">
        <f>_xlfn.RANK.AVG(Table2[[#This Row],[Sharpe Ratio Z-Score]],Table2[Sharpe Ratio Z-Score])</f>
        <v>94</v>
      </c>
      <c r="AV136">
        <f>(Table2[[#This Row],[Rank 1Y]]+Table2[[#This Row],[Rank 6M]]+Table2[[#This Row],[Rank Sharpe]])/3</f>
        <v>203.66666666666666</v>
      </c>
    </row>
    <row r="137" spans="1:48" hidden="1" x14ac:dyDescent="0.3">
      <c r="A137" t="s">
        <v>739</v>
      </c>
      <c r="B137" t="s">
        <v>740</v>
      </c>
      <c r="C137" t="s">
        <v>3113</v>
      </c>
      <c r="D137" t="s">
        <v>57</v>
      </c>
      <c r="E137">
        <v>22532.0461691399</v>
      </c>
      <c r="F137">
        <v>169.98</v>
      </c>
      <c r="G137">
        <v>56.5384582637788</v>
      </c>
      <c r="H137">
        <f>(Table2[[#This Row],[1Y Return vs Nifty]]-AVERAGE(Table2[1Y Return vs Nifty]))/_xlfn.STDEV.P(Table2[1Y Return vs Nifty])</f>
        <v>0.87107533047250785</v>
      </c>
      <c r="I137">
        <v>-8.1868335669663903</v>
      </c>
      <c r="J137">
        <f>(Table2[[#This Row],[1M Return vs Nifty]]-AVERAGE(Table2[1M Return vs Nifty]))/_xlfn.STDEV.P(Table2[1M Return vs Nifty])</f>
        <v>-0.56253906658493702</v>
      </c>
      <c r="K137">
        <v>11.218718263665901</v>
      </c>
      <c r="L137">
        <f>(Table2[[#This Row],[6M Return vs Nifty]]-AVERAGE(Table2[6M Return vs Nifty]))/_xlfn.STDEV.P(Table2[6M Return vs Nifty])</f>
        <v>0.30241416740671545</v>
      </c>
      <c r="M137">
        <v>-5.5216812149747998</v>
      </c>
      <c r="N137">
        <f>(Table2[[#This Row],[1W Return vs Nifty]]-AVERAGE(Table2[1W Return vs Nifty]))/_xlfn.STDEV.P(Table2[1W Return vs Nifty])</f>
        <v>-0.55659553188017719</v>
      </c>
      <c r="O137">
        <v>181.62</v>
      </c>
      <c r="P137">
        <v>184.71941136945799</v>
      </c>
      <c r="Q137">
        <v>162.70352299683299</v>
      </c>
      <c r="R137">
        <v>24.789181897370899</v>
      </c>
      <c r="S137" s="1">
        <f>(Table2[[#This Row],[Close Price]]-Table2[[#This Row],[20D EMA]])/Table2[[#This Row],[20D EMA]]</f>
        <v>-6.4089857945160311E-2</v>
      </c>
      <c r="T137" s="1">
        <f>(Table2[[#This Row],[Close Price]]-Table2[[#This Row],[50D EMA]])/Table2[[#This Row],[50D EMA]]</f>
        <v>-7.9793516340183904E-2</v>
      </c>
      <c r="U137" s="1">
        <f>(Table2[[#This Row],[Close Price]]-Table2[[#This Row],[200D EMA]])/Table2[[#This Row],[200D EMA]]</f>
        <v>4.4722307600608247E-2</v>
      </c>
      <c r="V137">
        <v>0.40479050424701801</v>
      </c>
      <c r="W137">
        <v>169</v>
      </c>
      <c r="X137">
        <v>174.45</v>
      </c>
      <c r="Y137">
        <v>169</v>
      </c>
      <c r="Z137">
        <v>177.18</v>
      </c>
      <c r="AA137">
        <v>169</v>
      </c>
      <c r="AB137">
        <v>192.56</v>
      </c>
      <c r="AC137" s="1">
        <f>(Table2[[#This Row],[Close Price]]/Table2[[#This Row],[Day Low]])-1</f>
        <v>5.7988165680473713E-3</v>
      </c>
      <c r="AD137" s="1">
        <f>(Table2[[#This Row],[Day High]]/Table2[[#This Row],[Close Price]])-1</f>
        <v>2.6297211436639545E-2</v>
      </c>
      <c r="AE137" s="1">
        <f>(Table2[[#This Row],[Close Price]]/Table2[[#This Row],[Current Week Low]])-1</f>
        <v>5.7988165680473713E-3</v>
      </c>
      <c r="AF137" s="1">
        <f>(Table2[[#This Row],[Current Week High]]/Table2[[#This Row],[Close Price]])-1</f>
        <v>4.2357924461701391E-2</v>
      </c>
      <c r="AG137" s="1">
        <f>(Table2[[#This Row],[Close Price]]/Table2[[#This Row],[Current Month Low]])-1</f>
        <v>5.7988165680473713E-3</v>
      </c>
      <c r="AH137" s="1">
        <f>(Table2[[#This Row],[Current Month High]]/Table2[[#This Row],[Close Price]])-1</f>
        <v>0.13283915754794684</v>
      </c>
      <c r="AI137">
        <v>25.0088245675962</v>
      </c>
      <c r="AJ137">
        <v>76.145077720207198</v>
      </c>
      <c r="AK137" t="str">
        <f>IF(AND(Table2[[#This Row],[20D EMA]]&gt;Table2[[#This Row],[50D EMA]],Table2[[#This Row],[50D EMA]]&gt;Table2[[#This Row],[200D EMA]]),"Uptrend","Downtrend/NoTrend")</f>
        <v>Downtrend/NoTrend</v>
      </c>
      <c r="AL137">
        <v>0.05</v>
      </c>
      <c r="AM137" t="s">
        <v>3154</v>
      </c>
      <c r="AN137">
        <v>-10.15</v>
      </c>
      <c r="AO137" t="s">
        <v>3153</v>
      </c>
      <c r="AP137">
        <v>7.6433533284110997E-2</v>
      </c>
      <c r="AQ137">
        <f>(Table2[[#This Row],[Sharpe Ratio]]-AVERAGE(Table2[Sharpe Ratio]))/_xlfn.STDEV.P(Table2[Sharpe Ratio])</f>
        <v>0.22337188286018847</v>
      </c>
      <c r="AR1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7">
        <f>_xlfn.RANK.AVG(Table2[[#This Row],[1Y Return vs Nifty Z-Score]],Table2[1Y Return vs Nifty Z-Score])</f>
        <v>107</v>
      </c>
      <c r="AT137">
        <f>_xlfn.RANK.AVG(Table2[[#This Row],[6M Return vs Nifty Z-Score]],Table2[6M Return vs Nifty Z-Score])</f>
        <v>216</v>
      </c>
      <c r="AU137">
        <f>_xlfn.RANK.AVG(Table2[[#This Row],[Sharpe Ratio Z-Score]],Table2[Sharpe Ratio Z-Score])</f>
        <v>291</v>
      </c>
      <c r="AV137">
        <f>(Table2[[#This Row],[Rank 1Y]]+Table2[[#This Row],[Rank 6M]]+Table2[[#This Row],[Rank Sharpe]])/3</f>
        <v>204.66666666666666</v>
      </c>
    </row>
    <row r="138" spans="1:48" hidden="1" x14ac:dyDescent="0.3">
      <c r="A138" t="s">
        <v>351</v>
      </c>
      <c r="B138" t="s">
        <v>352</v>
      </c>
      <c r="C138" t="s">
        <v>3121</v>
      </c>
      <c r="D138" t="s">
        <v>142</v>
      </c>
      <c r="E138">
        <v>68182.442074439998</v>
      </c>
      <c r="F138">
        <v>1582.95</v>
      </c>
      <c r="G138">
        <v>53.826514728361197</v>
      </c>
      <c r="H138">
        <f>(Table2[[#This Row],[1Y Return vs Nifty]]-AVERAGE(Table2[1Y Return vs Nifty]))/_xlfn.STDEV.P(Table2[1Y Return vs Nifty])</f>
        <v>0.81507098881027285</v>
      </c>
      <c r="I138">
        <v>-7.9514773570628003</v>
      </c>
      <c r="J138">
        <f>(Table2[[#This Row],[1M Return vs Nifty]]-AVERAGE(Table2[1M Return vs Nifty]))/_xlfn.STDEV.P(Table2[1M Return vs Nifty])</f>
        <v>-0.53676392731128686</v>
      </c>
      <c r="K138">
        <v>-5.29362339528166</v>
      </c>
      <c r="L138">
        <f>(Table2[[#This Row],[6M Return vs Nifty]]-AVERAGE(Table2[6M Return vs Nifty]))/_xlfn.STDEV.P(Table2[6M Return vs Nifty])</f>
        <v>-0.2682450490491885</v>
      </c>
      <c r="M138">
        <v>-2.2446262262119601</v>
      </c>
      <c r="N138">
        <f>(Table2[[#This Row],[1W Return vs Nifty]]-AVERAGE(Table2[1W Return vs Nifty]))/_xlfn.STDEV.P(Table2[1W Return vs Nifty])</f>
        <v>0.11716471890001531</v>
      </c>
      <c r="O138">
        <v>1629.71</v>
      </c>
      <c r="P138">
        <v>1701.5701558041801</v>
      </c>
      <c r="Q138">
        <v>1558.14612923715</v>
      </c>
      <c r="R138">
        <v>45.296586353968102</v>
      </c>
      <c r="S138" s="1">
        <f>(Table2[[#This Row],[Close Price]]-Table2[[#This Row],[20D EMA]])/Table2[[#This Row],[20D EMA]]</f>
        <v>-2.8692221315448754E-2</v>
      </c>
      <c r="T138" s="1">
        <f>(Table2[[#This Row],[Close Price]]-Table2[[#This Row],[50D EMA]])/Table2[[#This Row],[50D EMA]]</f>
        <v>-6.9712174605059948E-2</v>
      </c>
      <c r="U138" s="1">
        <f>(Table2[[#This Row],[Close Price]]-Table2[[#This Row],[200D EMA]])/Table2[[#This Row],[200D EMA]]</f>
        <v>1.5918834759737006E-2</v>
      </c>
      <c r="V138">
        <v>0.50699635882680805</v>
      </c>
      <c r="W138">
        <v>1526.05</v>
      </c>
      <c r="X138">
        <v>1595</v>
      </c>
      <c r="Y138">
        <v>1526.05</v>
      </c>
      <c r="Z138">
        <v>1595</v>
      </c>
      <c r="AA138">
        <v>1505.95</v>
      </c>
      <c r="AB138">
        <v>1713</v>
      </c>
      <c r="AC138" s="1">
        <f>(Table2[[#This Row],[Close Price]]/Table2[[#This Row],[Day Low]])-1</f>
        <v>3.7285803217457003E-2</v>
      </c>
      <c r="AD138" s="1">
        <f>(Table2[[#This Row],[Day High]]/Table2[[#This Row],[Close Price]])-1</f>
        <v>7.6123693104646062E-3</v>
      </c>
      <c r="AE138" s="1">
        <f>(Table2[[#This Row],[Close Price]]/Table2[[#This Row],[Current Week Low]])-1</f>
        <v>3.7285803217457003E-2</v>
      </c>
      <c r="AF138" s="1">
        <f>(Table2[[#This Row],[Current Week High]]/Table2[[#This Row],[Close Price]])-1</f>
        <v>7.6123693104646062E-3</v>
      </c>
      <c r="AG138" s="1">
        <f>(Table2[[#This Row],[Close Price]]/Table2[[#This Row],[Current Month Low]])-1</f>
        <v>5.1130515621368611E-2</v>
      </c>
      <c r="AH138" s="1">
        <f>(Table2[[#This Row],[Current Month High]]/Table2[[#This Row],[Close Price]])-1</f>
        <v>8.2156732682649558E-2</v>
      </c>
      <c r="AI138">
        <v>31.071733156448399</v>
      </c>
      <c r="AJ138">
        <v>81.5101479188166</v>
      </c>
      <c r="AK138" t="str">
        <f>IF(AND(Table2[[#This Row],[20D EMA]]&gt;Table2[[#This Row],[50D EMA]],Table2[[#This Row],[50D EMA]]&gt;Table2[[#This Row],[200D EMA]]),"Uptrend","Downtrend/NoTrend")</f>
        <v>Downtrend/NoTrend</v>
      </c>
      <c r="AL138">
        <v>-0.05</v>
      </c>
      <c r="AM138" t="s">
        <v>3153</v>
      </c>
      <c r="AN138">
        <v>-3.27</v>
      </c>
      <c r="AO138" t="s">
        <v>3153</v>
      </c>
      <c r="AP138">
        <v>0.15231170208727901</v>
      </c>
      <c r="AQ138">
        <f>(Table2[[#This Row],[Sharpe Ratio]]-AVERAGE(Table2[Sharpe Ratio]))/_xlfn.STDEV.P(Table2[Sharpe Ratio])</f>
        <v>1.1099310874945605</v>
      </c>
      <c r="AR1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8">
        <f>_xlfn.RANK.AVG(Table2[[#This Row],[1Y Return vs Nifty Z-Score]],Table2[1Y Return vs Nifty Z-Score])</f>
        <v>117</v>
      </c>
      <c r="AT138">
        <f>_xlfn.RANK.AVG(Table2[[#This Row],[6M Return vs Nifty Z-Score]],Table2[6M Return vs Nifty Z-Score])</f>
        <v>406</v>
      </c>
      <c r="AU138">
        <f>_xlfn.RANK.AVG(Table2[[#This Row],[Sharpe Ratio Z-Score]],Table2[Sharpe Ratio Z-Score])</f>
        <v>95</v>
      </c>
      <c r="AV138">
        <f>(Table2[[#This Row],[Rank 1Y]]+Table2[[#This Row],[Rank 6M]]+Table2[[#This Row],[Rank Sharpe]])/3</f>
        <v>206</v>
      </c>
    </row>
    <row r="139" spans="1:48" hidden="1" x14ac:dyDescent="0.3">
      <c r="A139" t="s">
        <v>784</v>
      </c>
      <c r="B139" t="s">
        <v>785</v>
      </c>
      <c r="C139" t="s">
        <v>3111</v>
      </c>
      <c r="D139" t="s">
        <v>232</v>
      </c>
      <c r="E139">
        <v>19409.87847172</v>
      </c>
      <c r="F139">
        <v>1194.8499999999999</v>
      </c>
      <c r="G139">
        <v>65.362428318977607</v>
      </c>
      <c r="H139">
        <f>(Table2[[#This Row],[1Y Return vs Nifty]]-AVERAGE(Table2[1Y Return vs Nifty]))/_xlfn.STDEV.P(Table2[1Y Return vs Nifty])</f>
        <v>1.0532991221314252</v>
      </c>
      <c r="I139">
        <v>-2.4420451930576998</v>
      </c>
      <c r="J139">
        <f>(Table2[[#This Row],[1M Return vs Nifty]]-AVERAGE(Table2[1M Return vs Nifty]))/_xlfn.STDEV.P(Table2[1M Return vs Nifty])</f>
        <v>6.6603969393584345E-2</v>
      </c>
      <c r="K139">
        <v>-7.9449618545317398</v>
      </c>
      <c r="L139">
        <f>(Table2[[#This Row],[6M Return vs Nifty]]-AVERAGE(Table2[6M Return vs Nifty]))/_xlfn.STDEV.P(Table2[6M Return vs Nifty])</f>
        <v>-0.3598741322504313</v>
      </c>
      <c r="M139">
        <v>-3.4559323337293302</v>
      </c>
      <c r="N139">
        <f>(Table2[[#This Row],[1W Return vs Nifty]]-AVERAGE(Table2[1W Return vs Nifty]))/_xlfn.STDEV.P(Table2[1W Return vs Nifty])</f>
        <v>-0.13187898331768505</v>
      </c>
      <c r="O139">
        <v>1240.3900000000001</v>
      </c>
      <c r="P139">
        <v>1270.80600742354</v>
      </c>
      <c r="Q139">
        <v>1164.94754775763</v>
      </c>
      <c r="R139">
        <v>34.709940855007801</v>
      </c>
      <c r="S139" s="1">
        <f>(Table2[[#This Row],[Close Price]]-Table2[[#This Row],[20D EMA]])/Table2[[#This Row],[20D EMA]]</f>
        <v>-3.6714259224921345E-2</v>
      </c>
      <c r="T139" s="1">
        <f>(Table2[[#This Row],[Close Price]]-Table2[[#This Row],[50D EMA]])/Table2[[#This Row],[50D EMA]]</f>
        <v>-5.9769946773807724E-2</v>
      </c>
      <c r="U139" s="1">
        <f>(Table2[[#This Row],[Close Price]]-Table2[[#This Row],[200D EMA]])/Table2[[#This Row],[200D EMA]]</f>
        <v>2.5668496663157226E-2</v>
      </c>
      <c r="V139">
        <v>0.47848195875257199</v>
      </c>
      <c r="W139">
        <v>1188.1500000000001</v>
      </c>
      <c r="X139">
        <v>1215</v>
      </c>
      <c r="Y139">
        <v>1186.5</v>
      </c>
      <c r="Z139">
        <v>1217.8</v>
      </c>
      <c r="AA139">
        <v>1180</v>
      </c>
      <c r="AB139">
        <v>1320</v>
      </c>
      <c r="AC139" s="1">
        <f>(Table2[[#This Row],[Close Price]]/Table2[[#This Row],[Day Low]])-1</f>
        <v>5.6390186424271072E-3</v>
      </c>
      <c r="AD139" s="1">
        <f>(Table2[[#This Row],[Day High]]/Table2[[#This Row],[Close Price]])-1</f>
        <v>1.6864041511486905E-2</v>
      </c>
      <c r="AE139" s="1">
        <f>(Table2[[#This Row],[Close Price]]/Table2[[#This Row],[Current Week Low]])-1</f>
        <v>7.0375052675937244E-3</v>
      </c>
      <c r="AF139" s="1">
        <f>(Table2[[#This Row],[Current Week High]]/Table2[[#This Row],[Close Price]])-1</f>
        <v>1.920743189521712E-2</v>
      </c>
      <c r="AG139" s="1">
        <f>(Table2[[#This Row],[Close Price]]/Table2[[#This Row],[Current Month Low]])-1</f>
        <v>1.2584745762711735E-2</v>
      </c>
      <c r="AH139" s="1">
        <f>(Table2[[#This Row],[Current Month High]]/Table2[[#This Row],[Close Price]])-1</f>
        <v>0.10474118090136852</v>
      </c>
      <c r="AI139">
        <v>21.270452358036501</v>
      </c>
      <c r="AJ139">
        <v>90.733498283981106</v>
      </c>
      <c r="AK139" t="str">
        <f>IF(AND(Table2[[#This Row],[20D EMA]]&gt;Table2[[#This Row],[50D EMA]],Table2[[#This Row],[50D EMA]]&gt;Table2[[#This Row],[200D EMA]]),"Uptrend","Downtrend/NoTrend")</f>
        <v>Downtrend/NoTrend</v>
      </c>
      <c r="AL139">
        <v>0</v>
      </c>
      <c r="AM139" t="s">
        <v>3155</v>
      </c>
      <c r="AN139">
        <v>-6.22</v>
      </c>
      <c r="AO139" t="s">
        <v>3153</v>
      </c>
      <c r="AP139">
        <v>0.15052816370597599</v>
      </c>
      <c r="AQ139">
        <f>(Table2[[#This Row],[Sharpe Ratio]]-AVERAGE(Table2[Sharpe Ratio]))/_xlfn.STDEV.P(Table2[Sharpe Ratio])</f>
        <v>1.0890922560664507</v>
      </c>
      <c r="AR1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9">
        <f>_xlfn.RANK.AVG(Table2[[#This Row],[1Y Return vs Nifty Z-Score]],Table2[1Y Return vs Nifty Z-Score])</f>
        <v>87</v>
      </c>
      <c r="AT139">
        <f>_xlfn.RANK.AVG(Table2[[#This Row],[6M Return vs Nifty Z-Score]],Table2[6M Return vs Nifty Z-Score])</f>
        <v>438</v>
      </c>
      <c r="AU139">
        <f>_xlfn.RANK.AVG(Table2[[#This Row],[Sharpe Ratio Z-Score]],Table2[Sharpe Ratio Z-Score])</f>
        <v>98</v>
      </c>
      <c r="AV139">
        <f>(Table2[[#This Row],[Rank 1Y]]+Table2[[#This Row],[Rank 6M]]+Table2[[#This Row],[Rank Sharpe]])/3</f>
        <v>207.66666666666666</v>
      </c>
    </row>
    <row r="140" spans="1:48" hidden="1" x14ac:dyDescent="0.3">
      <c r="A140" t="s">
        <v>816</v>
      </c>
      <c r="B140" t="s">
        <v>817</v>
      </c>
      <c r="C140" t="s">
        <v>3120</v>
      </c>
      <c r="D140" t="s">
        <v>223</v>
      </c>
      <c r="E140">
        <v>18323.905876969999</v>
      </c>
      <c r="F140">
        <v>838.9</v>
      </c>
      <c r="G140">
        <v>21.325698669161699</v>
      </c>
      <c r="H140">
        <f>(Table2[[#This Row],[1Y Return vs Nifty]]-AVERAGE(Table2[1Y Return vs Nifty]))/_xlfn.STDEV.P(Table2[1Y Return vs Nifty])</f>
        <v>0.14389668775662681</v>
      </c>
      <c r="I140">
        <v>1.88903963314901</v>
      </c>
      <c r="J140">
        <f>(Table2[[#This Row],[1M Return vs Nifty]]-AVERAGE(Table2[1M Return vs Nifty]))/_xlfn.STDEV.P(Table2[1M Return vs Nifty])</f>
        <v>0.54092463697741444</v>
      </c>
      <c r="K140">
        <v>5.0638644255680401</v>
      </c>
      <c r="L140">
        <f>(Table2[[#This Row],[6M Return vs Nifty]]-AVERAGE(Table2[6M Return vs Nifty]))/_xlfn.STDEV.P(Table2[6M Return vs Nifty])</f>
        <v>8.970514398687171E-2</v>
      </c>
      <c r="M140">
        <v>-2.21679792589463</v>
      </c>
      <c r="N140">
        <f>(Table2[[#This Row],[1W Return vs Nifty]]-AVERAGE(Table2[1W Return vs Nifty]))/_xlfn.STDEV.P(Table2[1W Return vs Nifty])</f>
        <v>0.12288619829687743</v>
      </c>
      <c r="O140">
        <v>858.17</v>
      </c>
      <c r="P140">
        <v>858.63096349341799</v>
      </c>
      <c r="Q140">
        <v>803.09955847720096</v>
      </c>
      <c r="R140">
        <v>41.315626607304402</v>
      </c>
      <c r="S140" s="1">
        <f>(Table2[[#This Row],[Close Price]]-Table2[[#This Row],[20D EMA]])/Table2[[#This Row],[20D EMA]]</f>
        <v>-2.2454758381206502E-2</v>
      </c>
      <c r="T140" s="1">
        <f>(Table2[[#This Row],[Close Price]]-Table2[[#This Row],[50D EMA]])/Table2[[#This Row],[50D EMA]]</f>
        <v>-2.2979562038085374E-2</v>
      </c>
      <c r="U140" s="1">
        <f>(Table2[[#This Row],[Close Price]]-Table2[[#This Row],[200D EMA]])/Table2[[#This Row],[200D EMA]]</f>
        <v>4.457783738629132E-2</v>
      </c>
      <c r="V140">
        <v>0.82496784913325105</v>
      </c>
      <c r="W140">
        <v>831.95</v>
      </c>
      <c r="X140">
        <v>858</v>
      </c>
      <c r="Y140">
        <v>831.05</v>
      </c>
      <c r="Z140">
        <v>858</v>
      </c>
      <c r="AA140">
        <v>810.8</v>
      </c>
      <c r="AB140">
        <v>947</v>
      </c>
      <c r="AC140" s="1">
        <f>(Table2[[#This Row],[Close Price]]/Table2[[#This Row],[Day Low]])-1</f>
        <v>8.3538674199170604E-3</v>
      </c>
      <c r="AD140" s="1">
        <f>(Table2[[#This Row],[Day High]]/Table2[[#This Row],[Close Price]])-1</f>
        <v>2.2767910358803212E-2</v>
      </c>
      <c r="AE140" s="1">
        <f>(Table2[[#This Row],[Close Price]]/Table2[[#This Row],[Current Week Low]])-1</f>
        <v>9.4458817159015496E-3</v>
      </c>
      <c r="AF140" s="1">
        <f>(Table2[[#This Row],[Current Week High]]/Table2[[#This Row],[Close Price]])-1</f>
        <v>2.2767910358803212E-2</v>
      </c>
      <c r="AG140" s="1">
        <f>(Table2[[#This Row],[Close Price]]/Table2[[#This Row],[Current Month Low]])-1</f>
        <v>3.4657128761716782E-2</v>
      </c>
      <c r="AH140" s="1">
        <f>(Table2[[#This Row],[Current Month High]]/Table2[[#This Row],[Close Price]])-1</f>
        <v>0.12885922040767683</v>
      </c>
      <c r="AI140">
        <v>14.197162951484099</v>
      </c>
      <c r="AJ140">
        <v>49.523215399696902</v>
      </c>
      <c r="AK140" t="str">
        <f>IF(AND(Table2[[#This Row],[20D EMA]]&gt;Table2[[#This Row],[50D EMA]],Table2[[#This Row],[50D EMA]]&gt;Table2[[#This Row],[200D EMA]]),"Uptrend","Downtrend/NoTrend")</f>
        <v>Downtrend/NoTrend</v>
      </c>
      <c r="AL140">
        <v>0.03</v>
      </c>
      <c r="AM140" t="s">
        <v>3154</v>
      </c>
      <c r="AN140">
        <v>-3.67</v>
      </c>
      <c r="AO140" t="s">
        <v>3153</v>
      </c>
      <c r="AP140">
        <v>0.16311942801901699</v>
      </c>
      <c r="AQ140">
        <f>(Table2[[#This Row],[Sharpe Ratio]]-AVERAGE(Table2[Sharpe Ratio]))/_xlfn.STDEV.P(Table2[Sharpe Ratio])</f>
        <v>1.2362083693146229</v>
      </c>
      <c r="AR1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0">
        <f>_xlfn.RANK.AVG(Table2[[#This Row],[1Y Return vs Nifty Z-Score]],Table2[1Y Return vs Nifty Z-Score])</f>
        <v>265</v>
      </c>
      <c r="AT140">
        <f>_xlfn.RANK.AVG(Table2[[#This Row],[6M Return vs Nifty Z-Score]],Table2[6M Return vs Nifty Z-Score])</f>
        <v>284</v>
      </c>
      <c r="AU140">
        <f>_xlfn.RANK.AVG(Table2[[#This Row],[Sharpe Ratio Z-Score]],Table2[Sharpe Ratio Z-Score])</f>
        <v>75</v>
      </c>
      <c r="AV140">
        <f>(Table2[[#This Row],[Rank 1Y]]+Table2[[#This Row],[Rank 6M]]+Table2[[#This Row],[Rank Sharpe]])/3</f>
        <v>208</v>
      </c>
    </row>
    <row r="141" spans="1:48" hidden="1" x14ac:dyDescent="0.3">
      <c r="A141" t="s">
        <v>870</v>
      </c>
      <c r="B141" t="s">
        <v>871</v>
      </c>
      <c r="C141" t="s">
        <v>3115</v>
      </c>
      <c r="D141" t="s">
        <v>114</v>
      </c>
      <c r="E141">
        <v>16817.355112050001</v>
      </c>
      <c r="F141">
        <v>921.75</v>
      </c>
      <c r="G141">
        <v>33.467289155109697</v>
      </c>
      <c r="H141">
        <f>(Table2[[#This Row],[1Y Return vs Nifty]]-AVERAGE(Table2[1Y Return vs Nifty]))/_xlfn.STDEV.P(Table2[1Y Return vs Nifty])</f>
        <v>0.39463265368567618</v>
      </c>
      <c r="I141">
        <v>-11.9267380060076</v>
      </c>
      <c r="J141">
        <f>(Table2[[#This Row],[1M Return vs Nifty]]-AVERAGE(Table2[1M Return vs Nifty]))/_xlfn.STDEV.P(Table2[1M Return vs Nifty])</f>
        <v>-0.9721163529710366</v>
      </c>
      <c r="K141">
        <v>-7.6157604954379501</v>
      </c>
      <c r="L141">
        <f>(Table2[[#This Row],[6M Return vs Nifty]]-AVERAGE(Table2[6M Return vs Nifty]))/_xlfn.STDEV.P(Table2[6M Return vs Nifty])</f>
        <v>-0.34849707904278499</v>
      </c>
      <c r="M141">
        <v>-9.3214390103024503</v>
      </c>
      <c r="N141">
        <f>(Table2[[#This Row],[1W Return vs Nifty]]-AVERAGE(Table2[1W Return vs Nifty]))/_xlfn.STDEV.P(Table2[1W Return vs Nifty])</f>
        <v>-1.3378231200234121</v>
      </c>
      <c r="O141">
        <v>1013.58</v>
      </c>
      <c r="P141">
        <v>1030.2355126853599</v>
      </c>
      <c r="Q141">
        <v>929.82168381645795</v>
      </c>
      <c r="R141">
        <v>23.633876326079999</v>
      </c>
      <c r="S141" s="1">
        <f>(Table2[[#This Row],[Close Price]]-Table2[[#This Row],[20D EMA]])/Table2[[#This Row],[20D EMA]]</f>
        <v>-9.0599656662522982E-2</v>
      </c>
      <c r="T141" s="1">
        <f>(Table2[[#This Row],[Close Price]]-Table2[[#This Row],[50D EMA]])/Table2[[#This Row],[50D EMA]]</f>
        <v>-0.10530166292034243</v>
      </c>
      <c r="U141" s="1">
        <f>(Table2[[#This Row],[Close Price]]-Table2[[#This Row],[200D EMA]])/Table2[[#This Row],[200D EMA]]</f>
        <v>-8.6808943660333666E-3</v>
      </c>
      <c r="V141">
        <v>0.58042054608091997</v>
      </c>
      <c r="W141">
        <v>911</v>
      </c>
      <c r="X141">
        <v>935</v>
      </c>
      <c r="Y141">
        <v>905</v>
      </c>
      <c r="Z141">
        <v>953.35</v>
      </c>
      <c r="AA141">
        <v>905</v>
      </c>
      <c r="AB141">
        <v>1123.45</v>
      </c>
      <c r="AC141" s="1">
        <f>(Table2[[#This Row],[Close Price]]/Table2[[#This Row],[Day Low]])-1</f>
        <v>1.1800219538968149E-2</v>
      </c>
      <c r="AD141" s="1">
        <f>(Table2[[#This Row],[Day High]]/Table2[[#This Row],[Close Price]])-1</f>
        <v>1.4374830485489598E-2</v>
      </c>
      <c r="AE141" s="1">
        <f>(Table2[[#This Row],[Close Price]]/Table2[[#This Row],[Current Week Low]])-1</f>
        <v>1.8508287292817727E-2</v>
      </c>
      <c r="AF141" s="1">
        <f>(Table2[[#This Row],[Current Week High]]/Table2[[#This Row],[Close Price]])-1</f>
        <v>3.4282614591809146E-2</v>
      </c>
      <c r="AG141" s="1">
        <f>(Table2[[#This Row],[Close Price]]/Table2[[#This Row],[Current Month Low]])-1</f>
        <v>1.8508287292817727E-2</v>
      </c>
      <c r="AH141" s="1">
        <f>(Table2[[#This Row],[Current Month High]]/Table2[[#This Row],[Close Price]])-1</f>
        <v>0.21882289123949006</v>
      </c>
      <c r="AI141">
        <v>42.554922701383198</v>
      </c>
      <c r="AJ141">
        <v>60.304347826086897</v>
      </c>
      <c r="AK141" t="str">
        <f>IF(AND(Table2[[#This Row],[20D EMA]]&gt;Table2[[#This Row],[50D EMA]],Table2[[#This Row],[50D EMA]]&gt;Table2[[#This Row],[200D EMA]]),"Uptrend","Downtrend/NoTrend")</f>
        <v>Downtrend/NoTrend</v>
      </c>
      <c r="AL141">
        <v>7.0000000000000007E-2</v>
      </c>
      <c r="AM141" t="s">
        <v>3154</v>
      </c>
      <c r="AN141">
        <v>-15.25</v>
      </c>
      <c r="AO141" t="s">
        <v>3153</v>
      </c>
      <c r="AP141">
        <v>0.23134441827525301</v>
      </c>
      <c r="AQ141">
        <f>(Table2[[#This Row],[Sharpe Ratio]]-AVERAGE(Table2[Sharpe Ratio]))/_xlfn.STDEV.P(Table2[Sharpe Ratio])</f>
        <v>2.0333479689095859</v>
      </c>
      <c r="AR1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1">
        <f>_xlfn.RANK.AVG(Table2[[#This Row],[1Y Return vs Nifty Z-Score]],Table2[1Y Return vs Nifty Z-Score])</f>
        <v>193</v>
      </c>
      <c r="AT141">
        <f>_xlfn.RANK.AVG(Table2[[#This Row],[6M Return vs Nifty Z-Score]],Table2[6M Return vs Nifty Z-Score])</f>
        <v>432</v>
      </c>
      <c r="AU141">
        <f>_xlfn.RANK.AVG(Table2[[#This Row],[Sharpe Ratio Z-Score]],Table2[Sharpe Ratio Z-Score])</f>
        <v>15</v>
      </c>
      <c r="AV141">
        <f>(Table2[[#This Row],[Rank 1Y]]+Table2[[#This Row],[Rank 6M]]+Table2[[#This Row],[Rank Sharpe]])/3</f>
        <v>213.33333333333334</v>
      </c>
    </row>
    <row r="142" spans="1:48" hidden="1" x14ac:dyDescent="0.3">
      <c r="A142" t="s">
        <v>1090</v>
      </c>
      <c r="B142" t="s">
        <v>1091</v>
      </c>
      <c r="C142" t="s">
        <v>3114</v>
      </c>
      <c r="D142" t="s">
        <v>211</v>
      </c>
      <c r="E142">
        <v>11395.830924284999</v>
      </c>
      <c r="F142">
        <v>484.35</v>
      </c>
      <c r="G142">
        <v>24.790448198444299</v>
      </c>
      <c r="H142">
        <f>(Table2[[#This Row],[1Y Return vs Nifty]]-AVERAGE(Table2[1Y Return vs Nifty]))/_xlfn.STDEV.P(Table2[1Y Return vs Nifty])</f>
        <v>0.21544722480795628</v>
      </c>
      <c r="I142">
        <v>-3.70383711217197</v>
      </c>
      <c r="J142">
        <f>(Table2[[#This Row],[1M Return vs Nifty]]-AVERAGE(Table2[1M Return vs Nifty]))/_xlfn.STDEV.P(Table2[1M Return vs Nifty])</f>
        <v>-7.1581729903915037E-2</v>
      </c>
      <c r="K142">
        <v>9.6418343932040909</v>
      </c>
      <c r="L142">
        <f>(Table2[[#This Row],[6M Return vs Nifty]]-AVERAGE(Table2[6M Return vs Nifty]))/_xlfn.STDEV.P(Table2[6M Return vs Nifty])</f>
        <v>0.24791775905072197</v>
      </c>
      <c r="M142">
        <v>-0.70295194597461497</v>
      </c>
      <c r="N142">
        <f>(Table2[[#This Row],[1W Return vs Nifty]]-AVERAGE(Table2[1W Return vs Nifty]))/_xlfn.STDEV.P(Table2[1W Return vs Nifty])</f>
        <v>0.43413189010583803</v>
      </c>
      <c r="O142">
        <v>508.12</v>
      </c>
      <c r="P142">
        <v>524.77800899306396</v>
      </c>
      <c r="Q142">
        <v>479.16454013229401</v>
      </c>
      <c r="R142">
        <v>37.1287751897002</v>
      </c>
      <c r="S142" s="1">
        <f>(Table2[[#This Row],[Close Price]]-Table2[[#This Row],[20D EMA]])/Table2[[#This Row],[20D EMA]]</f>
        <v>-4.678028812091628E-2</v>
      </c>
      <c r="T142" s="1">
        <f>(Table2[[#This Row],[Close Price]]-Table2[[#This Row],[50D EMA]])/Table2[[#This Row],[50D EMA]]</f>
        <v>-7.7038306293810949E-2</v>
      </c>
      <c r="U142" s="1">
        <f>(Table2[[#This Row],[Close Price]]-Table2[[#This Row],[200D EMA]])/Table2[[#This Row],[200D EMA]]</f>
        <v>1.0821877316452394E-2</v>
      </c>
      <c r="V142">
        <v>0.38962767464199399</v>
      </c>
      <c r="W142">
        <v>481.8</v>
      </c>
      <c r="X142">
        <v>500.75</v>
      </c>
      <c r="Y142">
        <v>477.5</v>
      </c>
      <c r="Z142">
        <v>500.75</v>
      </c>
      <c r="AA142">
        <v>470.15</v>
      </c>
      <c r="AB142">
        <v>537.79999999999995</v>
      </c>
      <c r="AC142" s="1">
        <f>(Table2[[#This Row],[Close Price]]/Table2[[#This Row],[Day Low]])-1</f>
        <v>5.2926525529266577E-3</v>
      </c>
      <c r="AD142" s="1">
        <f>(Table2[[#This Row],[Day High]]/Table2[[#This Row],[Close Price]])-1</f>
        <v>3.3859812119335198E-2</v>
      </c>
      <c r="AE142" s="1">
        <f>(Table2[[#This Row],[Close Price]]/Table2[[#This Row],[Current Week Low]])-1</f>
        <v>1.4345549738219887E-2</v>
      </c>
      <c r="AF142" s="1">
        <f>(Table2[[#This Row],[Current Week High]]/Table2[[#This Row],[Close Price]])-1</f>
        <v>3.3859812119335198E-2</v>
      </c>
      <c r="AG142" s="1">
        <f>(Table2[[#This Row],[Close Price]]/Table2[[#This Row],[Current Month Low]])-1</f>
        <v>3.0203126661703772E-2</v>
      </c>
      <c r="AH142" s="1">
        <f>(Table2[[#This Row],[Current Month High]]/Table2[[#This Row],[Close Price]])-1</f>
        <v>0.11035408279136982</v>
      </c>
      <c r="AI142">
        <v>34.6133994012594</v>
      </c>
      <c r="AJ142">
        <v>44.582089552238799</v>
      </c>
      <c r="AK142" t="str">
        <f>IF(AND(Table2[[#This Row],[20D EMA]]&gt;Table2[[#This Row],[50D EMA]],Table2[[#This Row],[50D EMA]]&gt;Table2[[#This Row],[200D EMA]]),"Uptrend","Downtrend/NoTrend")</f>
        <v>Downtrend/NoTrend</v>
      </c>
      <c r="AL142">
        <v>-0.04</v>
      </c>
      <c r="AM142" t="s">
        <v>3153</v>
      </c>
      <c r="AN142">
        <v>-5.76</v>
      </c>
      <c r="AO142" t="s">
        <v>3153</v>
      </c>
      <c r="AP142">
        <v>0.11770341840111</v>
      </c>
      <c r="AQ142">
        <f>(Table2[[#This Row],[Sharpe Ratio]]-AVERAGE(Table2[Sharpe Ratio]))/_xlfn.STDEV.P(Table2[Sharpe Ratio])</f>
        <v>0.70556850280749184</v>
      </c>
      <c r="AR1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2">
        <f>_xlfn.RANK.AVG(Table2[[#This Row],[1Y Return vs Nifty Z-Score]],Table2[1Y Return vs Nifty Z-Score])</f>
        <v>242</v>
      </c>
      <c r="AT142">
        <f>_xlfn.RANK.AVG(Table2[[#This Row],[6M Return vs Nifty Z-Score]],Table2[6M Return vs Nifty Z-Score])</f>
        <v>234</v>
      </c>
      <c r="AU142">
        <f>_xlfn.RANK.AVG(Table2[[#This Row],[Sharpe Ratio Z-Score]],Table2[Sharpe Ratio Z-Score])</f>
        <v>166</v>
      </c>
      <c r="AV142">
        <f>(Table2[[#This Row],[Rank 1Y]]+Table2[[#This Row],[Rank 6M]]+Table2[[#This Row],[Rank Sharpe]])/3</f>
        <v>214</v>
      </c>
    </row>
    <row r="143" spans="1:48" x14ac:dyDescent="0.3">
      <c r="A143" t="s">
        <v>878</v>
      </c>
      <c r="B143" t="s">
        <v>879</v>
      </c>
      <c r="C143" t="s">
        <v>3110</v>
      </c>
      <c r="D143" t="s">
        <v>880</v>
      </c>
      <c r="E143">
        <v>16552.14018282</v>
      </c>
      <c r="F143">
        <v>2727.45</v>
      </c>
      <c r="G143">
        <v>85.431656977135106</v>
      </c>
      <c r="H143">
        <f>(Table2[[#This Row],[1Y Return vs Nifty]]-AVERAGE(Table2[1Y Return vs Nifty]))/_xlfn.STDEV.P(Table2[1Y Return vs Nifty])</f>
        <v>1.4677487314209103</v>
      </c>
      <c r="I143">
        <v>-2.2271037829967701</v>
      </c>
      <c r="J143">
        <f>(Table2[[#This Row],[1M Return vs Nifty]]-AVERAGE(Table2[1M Return vs Nifty]))/_xlfn.STDEV.P(Table2[1M Return vs Nifty])</f>
        <v>9.0143372846183484E-2</v>
      </c>
      <c r="K143">
        <v>47.566409588140502</v>
      </c>
      <c r="L143">
        <f>(Table2[[#This Row],[6M Return vs Nifty]]-AVERAGE(Table2[6M Return vs Nifty]))/_xlfn.STDEV.P(Table2[6M Return vs Nifty])</f>
        <v>1.5585742856759597</v>
      </c>
      <c r="M143">
        <v>-1.22641806401023</v>
      </c>
      <c r="N143">
        <f>(Table2[[#This Row],[1W Return vs Nifty]]-AVERAGE(Table2[1W Return vs Nifty]))/_xlfn.STDEV.P(Table2[1W Return vs Nifty])</f>
        <v>0.32650761642962534</v>
      </c>
      <c r="O143">
        <v>2719.71</v>
      </c>
      <c r="P143">
        <v>2669.8599116319401</v>
      </c>
      <c r="Q143">
        <v>2121.8256409309101</v>
      </c>
      <c r="R143">
        <v>51.039292436100297</v>
      </c>
      <c r="S143" s="1">
        <f>(Table2[[#This Row],[Close Price]]-Table2[[#This Row],[20D EMA]])/Table2[[#This Row],[20D EMA]]</f>
        <v>2.8458916575663513E-3</v>
      </c>
      <c r="T143" s="1">
        <f>(Table2[[#This Row],[Close Price]]-Table2[[#This Row],[50D EMA]])/Table2[[#This Row],[50D EMA]]</f>
        <v>2.1570453235075546E-2</v>
      </c>
      <c r="U143" s="1">
        <f>(Table2[[#This Row],[Close Price]]-Table2[[#This Row],[200D EMA]])/Table2[[#This Row],[200D EMA]]</f>
        <v>0.2854260724285449</v>
      </c>
      <c r="V143">
        <v>0.49590517456913302</v>
      </c>
      <c r="W143">
        <v>2665</v>
      </c>
      <c r="X143">
        <v>2789.95</v>
      </c>
      <c r="Y143">
        <v>2652.3</v>
      </c>
      <c r="Z143">
        <v>2789.95</v>
      </c>
      <c r="AA143">
        <v>2580.0500000000002</v>
      </c>
      <c r="AB143">
        <v>2901</v>
      </c>
      <c r="AC143" s="1">
        <f>(Table2[[#This Row],[Close Price]]/Table2[[#This Row],[Day Low]])-1</f>
        <v>2.3433395872420215E-2</v>
      </c>
      <c r="AD143" s="1">
        <f>(Table2[[#This Row],[Day High]]/Table2[[#This Row],[Close Price]])-1</f>
        <v>2.2915177180149904E-2</v>
      </c>
      <c r="AE143" s="1">
        <f>(Table2[[#This Row],[Close Price]]/Table2[[#This Row],[Current Week Low]])-1</f>
        <v>2.833389888021709E-2</v>
      </c>
      <c r="AF143" s="1">
        <f>(Table2[[#This Row],[Current Week High]]/Table2[[#This Row],[Close Price]])-1</f>
        <v>2.2915177180149904E-2</v>
      </c>
      <c r="AG143" s="1">
        <f>(Table2[[#This Row],[Close Price]]/Table2[[#This Row],[Current Month Low]])-1</f>
        <v>5.7130675762097516E-2</v>
      </c>
      <c r="AH143" s="1">
        <f>(Table2[[#This Row],[Current Month High]]/Table2[[#This Row],[Close Price]])-1</f>
        <v>6.3630863993840547E-2</v>
      </c>
      <c r="AI143">
        <v>11.4080918073658</v>
      </c>
      <c r="AJ143">
        <v>122.53998041775399</v>
      </c>
      <c r="AK143" t="str">
        <f>IF(AND(Table2[[#This Row],[20D EMA]]&gt;Table2[[#This Row],[50D EMA]],Table2[[#This Row],[50D EMA]]&gt;Table2[[#This Row],[200D EMA]]),"Uptrend","Downtrend/NoTrend")</f>
        <v>Uptrend</v>
      </c>
      <c r="AL143">
        <v>0.17</v>
      </c>
      <c r="AM143" t="s">
        <v>3154</v>
      </c>
      <c r="AN143">
        <v>-2.0699999999999998</v>
      </c>
      <c r="AO143" t="s">
        <v>3153</v>
      </c>
      <c r="AQ143">
        <f>(Table2[[#This Row],[Sharpe Ratio]]-AVERAGE(Table2[Sharpe Ratio]))/_xlfn.STDEV.P(Table2[Sharpe Ratio])</f>
        <v>-0.66967619071070472</v>
      </c>
      <c r="AR1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2.7732978156619743</v>
      </c>
      <c r="AS143">
        <f>_xlfn.RANK.AVG(Table2[[#This Row],[1Y Return vs Nifty Z-Score]],Table2[1Y Return vs Nifty Z-Score])</f>
        <v>59</v>
      </c>
      <c r="AT143">
        <f>_xlfn.RANK.AVG(Table2[[#This Row],[6M Return vs Nifty Z-Score]],Table2[6M Return vs Nifty Z-Score])</f>
        <v>48</v>
      </c>
      <c r="AU143">
        <f>_xlfn.RANK.AVG(Table2[[#This Row],[Sharpe Ratio Z-Score]],Table2[Sharpe Ratio Z-Score])</f>
        <v>539</v>
      </c>
      <c r="AV143">
        <f>(Table2[[#This Row],[Rank 1Y]]+Table2[[#This Row],[Rank 6M]]+Table2[[#This Row],[Rank Sharpe]])/3</f>
        <v>215.33333333333334</v>
      </c>
    </row>
    <row r="144" spans="1:48" hidden="1" x14ac:dyDescent="0.3">
      <c r="A144" t="s">
        <v>965</v>
      </c>
      <c r="B144" t="s">
        <v>966</v>
      </c>
      <c r="C144" t="s">
        <v>3122</v>
      </c>
      <c r="D144" t="s">
        <v>967</v>
      </c>
      <c r="E144">
        <v>14600.459813224999</v>
      </c>
      <c r="F144">
        <v>822.25</v>
      </c>
      <c r="G144">
        <v>36.091360280375</v>
      </c>
      <c r="H144">
        <f>(Table2[[#This Row],[1Y Return vs Nifty]]-AVERAGE(Table2[1Y Return vs Nifty]))/_xlfn.STDEV.P(Table2[1Y Return vs Nifty])</f>
        <v>0.4488223423447853</v>
      </c>
      <c r="I144">
        <v>1.14861032404509</v>
      </c>
      <c r="J144">
        <f>(Table2[[#This Row],[1M Return vs Nifty]]-AVERAGE(Table2[1M Return vs Nifty]))/_xlfn.STDEV.P(Table2[1M Return vs Nifty])</f>
        <v>0.4598361941771848</v>
      </c>
      <c r="K144">
        <v>24.5428593958192</v>
      </c>
      <c r="L144">
        <f>(Table2[[#This Row],[6M Return vs Nifty]]-AVERAGE(Table2[6M Return vs Nifty]))/_xlfn.STDEV.P(Table2[6M Return vs Nifty])</f>
        <v>0.7628905853169724</v>
      </c>
      <c r="M144">
        <v>-4.4373389207519498</v>
      </c>
      <c r="N144">
        <f>(Table2[[#This Row],[1W Return vs Nifty]]-AVERAGE(Table2[1W Return vs Nifty]))/_xlfn.STDEV.P(Table2[1W Return vs Nifty])</f>
        <v>-0.33365550231327351</v>
      </c>
      <c r="O144">
        <v>802.39</v>
      </c>
      <c r="P144">
        <v>803.52280960788005</v>
      </c>
      <c r="Q144">
        <v>728.60210360995302</v>
      </c>
      <c r="R144">
        <v>57.163362480952898</v>
      </c>
      <c r="S144" s="1">
        <f>(Table2[[#This Row],[Close Price]]-Table2[[#This Row],[20D EMA]])/Table2[[#This Row],[20D EMA]]</f>
        <v>2.475105621954413E-2</v>
      </c>
      <c r="T144" s="1">
        <f>(Table2[[#This Row],[Close Price]]-Table2[[#This Row],[50D EMA]])/Table2[[#This Row],[50D EMA]]</f>
        <v>2.3306358162077365E-2</v>
      </c>
      <c r="U144" s="1">
        <f>(Table2[[#This Row],[Close Price]]-Table2[[#This Row],[200D EMA]])/Table2[[#This Row],[200D EMA]]</f>
        <v>0.12853091684206841</v>
      </c>
      <c r="V144">
        <v>1.030362255462</v>
      </c>
      <c r="W144">
        <v>770.1</v>
      </c>
      <c r="X144">
        <v>829.5</v>
      </c>
      <c r="Y144">
        <v>748.2</v>
      </c>
      <c r="Z144">
        <v>829.5</v>
      </c>
      <c r="AA144">
        <v>748.2</v>
      </c>
      <c r="AB144">
        <v>861.25</v>
      </c>
      <c r="AC144" s="1">
        <f>(Table2[[#This Row],[Close Price]]/Table2[[#This Row],[Day Low]])-1</f>
        <v>6.7718478119724645E-2</v>
      </c>
      <c r="AD144" s="1">
        <f>(Table2[[#This Row],[Day High]]/Table2[[#This Row],[Close Price]])-1</f>
        <v>8.8172696868349387E-3</v>
      </c>
      <c r="AE144" s="1">
        <f>(Table2[[#This Row],[Close Price]]/Table2[[#This Row],[Current Week Low]])-1</f>
        <v>9.8970863405506426E-2</v>
      </c>
      <c r="AF144" s="1">
        <f>(Table2[[#This Row],[Current Week High]]/Table2[[#This Row],[Close Price]])-1</f>
        <v>8.8172696868349387E-3</v>
      </c>
      <c r="AG144" s="1">
        <f>(Table2[[#This Row],[Close Price]]/Table2[[#This Row],[Current Month Low]])-1</f>
        <v>9.8970863405506426E-2</v>
      </c>
      <c r="AH144" s="1">
        <f>(Table2[[#This Row],[Current Month High]]/Table2[[#This Row],[Close Price]])-1</f>
        <v>4.743083003952564E-2</v>
      </c>
      <c r="AI144">
        <v>6.4761325630890703</v>
      </c>
      <c r="AJ144">
        <v>74.353265479219601</v>
      </c>
      <c r="AK144" t="str">
        <f>IF(AND(Table2[[#This Row],[20D EMA]]&gt;Table2[[#This Row],[50D EMA]],Table2[[#This Row],[50D EMA]]&gt;Table2[[#This Row],[200D EMA]]),"Uptrend","Downtrend/NoTrend")</f>
        <v>Downtrend/NoTrend</v>
      </c>
      <c r="AL144">
        <v>0.11</v>
      </c>
      <c r="AM144" t="s">
        <v>3154</v>
      </c>
      <c r="AN144">
        <v>1.95</v>
      </c>
      <c r="AO144" t="s">
        <v>3154</v>
      </c>
      <c r="AP144">
        <v>6.3568552155161995E-2</v>
      </c>
      <c r="AQ144">
        <f>(Table2[[#This Row],[Sharpe Ratio]]-AVERAGE(Table2[Sharpe Ratio]))/_xlfn.STDEV.P(Table2[Sharpe Ratio])</f>
        <v>7.3057667095389536E-2</v>
      </c>
      <c r="AR1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4">
        <f>_xlfn.RANK.AVG(Table2[[#This Row],[1Y Return vs Nifty Z-Score]],Table2[1Y Return vs Nifty Z-Score])</f>
        <v>184</v>
      </c>
      <c r="AT144">
        <f>_xlfn.RANK.AVG(Table2[[#This Row],[6M Return vs Nifty Z-Score]],Table2[6M Return vs Nifty Z-Score])</f>
        <v>129</v>
      </c>
      <c r="AU144">
        <f>_xlfn.RANK.AVG(Table2[[#This Row],[Sharpe Ratio Z-Score]],Table2[Sharpe Ratio Z-Score])</f>
        <v>333</v>
      </c>
      <c r="AV144">
        <f>(Table2[[#This Row],[Rank 1Y]]+Table2[[#This Row],[Rank 6M]]+Table2[[#This Row],[Rank Sharpe]])/3</f>
        <v>215.33333333333334</v>
      </c>
    </row>
    <row r="145" spans="1:48" hidden="1" x14ac:dyDescent="0.3">
      <c r="A145" t="s">
        <v>1655</v>
      </c>
      <c r="B145" t="s">
        <v>1656</v>
      </c>
      <c r="C145" t="s">
        <v>3106</v>
      </c>
      <c r="D145" t="s">
        <v>278</v>
      </c>
      <c r="E145">
        <v>5334.2559723300001</v>
      </c>
      <c r="F145">
        <v>1083.3</v>
      </c>
      <c r="G145">
        <v>54.281299436815303</v>
      </c>
      <c r="H145">
        <f>(Table2[[#This Row],[1Y Return vs Nifty]]-AVERAGE(Table2[1Y Return vs Nifty]))/_xlfn.STDEV.P(Table2[1Y Return vs Nifty])</f>
        <v>0.82446274710552869</v>
      </c>
      <c r="I145">
        <v>-11.0991989957271</v>
      </c>
      <c r="J145">
        <f>(Table2[[#This Row],[1M Return vs Nifty]]-AVERAGE(Table2[1M Return vs Nifty]))/_xlfn.STDEV.P(Table2[1M Return vs Nifty])</f>
        <v>-0.88148805277408848</v>
      </c>
      <c r="K145">
        <v>10.960879655680699</v>
      </c>
      <c r="L145">
        <f>(Table2[[#This Row],[6M Return vs Nifty]]-AVERAGE(Table2[6M Return vs Nifty]))/_xlfn.STDEV.P(Table2[6M Return vs Nifty])</f>
        <v>0.29350337927963077</v>
      </c>
      <c r="M145">
        <v>-7.38323174116098</v>
      </c>
      <c r="N145">
        <f>(Table2[[#This Row],[1W Return vs Nifty]]-AVERAGE(Table2[1W Return vs Nifty]))/_xlfn.STDEV.P(Table2[1W Return vs Nifty])</f>
        <v>-0.93932903914936794</v>
      </c>
      <c r="O145">
        <v>1167.3800000000001</v>
      </c>
      <c r="P145">
        <v>1226.6653743295401</v>
      </c>
      <c r="Q145">
        <v>1110.03374943522</v>
      </c>
      <c r="R145">
        <v>30.262647251167799</v>
      </c>
      <c r="S145" s="1">
        <f>(Table2[[#This Row],[Close Price]]-Table2[[#This Row],[20D EMA]])/Table2[[#This Row],[20D EMA]]</f>
        <v>-7.2024533570902494E-2</v>
      </c>
      <c r="T145" s="1">
        <f>(Table2[[#This Row],[Close Price]]-Table2[[#This Row],[50D EMA]])/Table2[[#This Row],[50D EMA]]</f>
        <v>-0.11687406959530387</v>
      </c>
      <c r="U145" s="1">
        <f>(Table2[[#This Row],[Close Price]]-Table2[[#This Row],[200D EMA]])/Table2[[#This Row],[200D EMA]]</f>
        <v>-2.4083726687429134E-2</v>
      </c>
      <c r="V145">
        <v>0.636051755091535</v>
      </c>
      <c r="W145">
        <v>1063.8</v>
      </c>
      <c r="X145">
        <v>1109.75</v>
      </c>
      <c r="Y145">
        <v>1056.0999999999999</v>
      </c>
      <c r="Z145">
        <v>1109.75</v>
      </c>
      <c r="AA145">
        <v>1056.0999999999999</v>
      </c>
      <c r="AB145">
        <v>1280</v>
      </c>
      <c r="AC145" s="1">
        <f>(Table2[[#This Row],[Close Price]]/Table2[[#This Row],[Day Low]])-1</f>
        <v>1.8330513254371184E-2</v>
      </c>
      <c r="AD145" s="1">
        <f>(Table2[[#This Row],[Day High]]/Table2[[#This Row],[Close Price]])-1</f>
        <v>2.441613588110414E-2</v>
      </c>
      <c r="AE145" s="1">
        <f>(Table2[[#This Row],[Close Price]]/Table2[[#This Row],[Current Week Low]])-1</f>
        <v>2.5755136824164415E-2</v>
      </c>
      <c r="AF145" s="1">
        <f>(Table2[[#This Row],[Current Week High]]/Table2[[#This Row],[Close Price]])-1</f>
        <v>2.441613588110414E-2</v>
      </c>
      <c r="AG145" s="1">
        <f>(Table2[[#This Row],[Close Price]]/Table2[[#This Row],[Current Month Low]])-1</f>
        <v>2.5755136824164415E-2</v>
      </c>
      <c r="AH145" s="1">
        <f>(Table2[[#This Row],[Current Month High]]/Table2[[#This Row],[Close Price]])-1</f>
        <v>0.18157481768669803</v>
      </c>
      <c r="AI145">
        <v>39.716606664820397</v>
      </c>
      <c r="AJ145">
        <v>76.966429796618399</v>
      </c>
      <c r="AK145" t="str">
        <f>IF(AND(Table2[[#This Row],[20D EMA]]&gt;Table2[[#This Row],[50D EMA]],Table2[[#This Row],[50D EMA]]&gt;Table2[[#This Row],[200D EMA]]),"Uptrend","Downtrend/NoTrend")</f>
        <v>Downtrend/NoTrend</v>
      </c>
      <c r="AL145">
        <v>-0.14000000000000001</v>
      </c>
      <c r="AM145" t="s">
        <v>3153</v>
      </c>
      <c r="AN145">
        <v>-8.44</v>
      </c>
      <c r="AO145" t="s">
        <v>3153</v>
      </c>
      <c r="AP145">
        <v>6.9610702225538001E-2</v>
      </c>
      <c r="AQ145">
        <f>(Table2[[#This Row],[Sharpe Ratio]]-AVERAGE(Table2[Sharpe Ratio]))/_xlfn.STDEV.P(Table2[Sharpe Ratio])</f>
        <v>0.14365404343348609</v>
      </c>
      <c r="AR1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5">
        <f>_xlfn.RANK.AVG(Table2[[#This Row],[1Y Return vs Nifty Z-Score]],Table2[1Y Return vs Nifty Z-Score])</f>
        <v>114</v>
      </c>
      <c r="AT145">
        <f>_xlfn.RANK.AVG(Table2[[#This Row],[6M Return vs Nifty Z-Score]],Table2[6M Return vs Nifty Z-Score])</f>
        <v>220</v>
      </c>
      <c r="AU145">
        <f>_xlfn.RANK.AVG(Table2[[#This Row],[Sharpe Ratio Z-Score]],Table2[Sharpe Ratio Z-Score])</f>
        <v>313</v>
      </c>
      <c r="AV145">
        <f>(Table2[[#This Row],[Rank 1Y]]+Table2[[#This Row],[Rank 6M]]+Table2[[#This Row],[Rank Sharpe]])/3</f>
        <v>215.66666666666666</v>
      </c>
    </row>
    <row r="146" spans="1:48" hidden="1" x14ac:dyDescent="0.3">
      <c r="A146" t="s">
        <v>733</v>
      </c>
      <c r="B146" t="s">
        <v>734</v>
      </c>
      <c r="C146" t="s">
        <v>3114</v>
      </c>
      <c r="D146" t="s">
        <v>545</v>
      </c>
      <c r="E146">
        <v>22837.904919920002</v>
      </c>
      <c r="F146">
        <v>1247.8</v>
      </c>
      <c r="G146">
        <v>72.204726759231804</v>
      </c>
      <c r="H146">
        <f>(Table2[[#This Row],[1Y Return vs Nifty]]-AVERAGE(Table2[1Y Return vs Nifty]))/_xlfn.STDEV.P(Table2[1Y Return vs Nifty])</f>
        <v>1.1945994164032105</v>
      </c>
      <c r="I146">
        <v>-3.8815725861592498</v>
      </c>
      <c r="J146">
        <f>(Table2[[#This Row],[1M Return vs Nifty]]-AVERAGE(Table2[1M Return vs Nifty]))/_xlfn.STDEV.P(Table2[1M Return vs Nifty])</f>
        <v>-9.1046508835250492E-2</v>
      </c>
      <c r="K146">
        <v>3.5984467230716901</v>
      </c>
      <c r="L146">
        <f>(Table2[[#This Row],[6M Return vs Nifty]]-AVERAGE(Table2[6M Return vs Nifty]))/_xlfn.STDEV.P(Table2[6M Return vs Nifty])</f>
        <v>3.9060957041161561E-2</v>
      </c>
      <c r="M146">
        <v>-3.3142209695978799</v>
      </c>
      <c r="N146">
        <f>(Table2[[#This Row],[1W Return vs Nifty]]-AVERAGE(Table2[1W Return vs Nifty]))/_xlfn.STDEV.P(Table2[1W Return vs Nifty])</f>
        <v>-0.10274322436246085</v>
      </c>
      <c r="O146">
        <v>1300.8</v>
      </c>
      <c r="P146">
        <v>1350.2607133653401</v>
      </c>
      <c r="Q146">
        <v>1245.6988323892101</v>
      </c>
      <c r="R146">
        <v>36.616285156914401</v>
      </c>
      <c r="S146" s="1">
        <f>(Table2[[#This Row],[Close Price]]-Table2[[#This Row],[20D EMA]])/Table2[[#This Row],[20D EMA]]</f>
        <v>-4.0744157441574419E-2</v>
      </c>
      <c r="T146" s="1">
        <f>(Table2[[#This Row],[Close Price]]-Table2[[#This Row],[50D EMA]])/Table2[[#This Row],[50D EMA]]</f>
        <v>-7.5882170273599087E-2</v>
      </c>
      <c r="U146" s="1">
        <f>(Table2[[#This Row],[Close Price]]-Table2[[#This Row],[200D EMA]])/Table2[[#This Row],[200D EMA]]</f>
        <v>1.6867380430628423E-3</v>
      </c>
      <c r="V146">
        <v>0.98990708894301505</v>
      </c>
      <c r="W146">
        <v>1230</v>
      </c>
      <c r="X146">
        <v>1278.3499999999999</v>
      </c>
      <c r="Y146">
        <v>1221</v>
      </c>
      <c r="Z146">
        <v>1278.3499999999999</v>
      </c>
      <c r="AA146">
        <v>1221</v>
      </c>
      <c r="AB146">
        <v>1422</v>
      </c>
      <c r="AC146" s="1">
        <f>(Table2[[#This Row],[Close Price]]/Table2[[#This Row],[Day Low]])-1</f>
        <v>1.4471544715447093E-2</v>
      </c>
      <c r="AD146" s="1">
        <f>(Table2[[#This Row],[Day High]]/Table2[[#This Row],[Close Price]])-1</f>
        <v>2.4483090238820227E-2</v>
      </c>
      <c r="AE146" s="1">
        <f>(Table2[[#This Row],[Close Price]]/Table2[[#This Row],[Current Week Low]])-1</f>
        <v>2.1949221949221887E-2</v>
      </c>
      <c r="AF146" s="1">
        <f>(Table2[[#This Row],[Current Week High]]/Table2[[#This Row],[Close Price]])-1</f>
        <v>2.4483090238820227E-2</v>
      </c>
      <c r="AG146" s="1">
        <f>(Table2[[#This Row],[Close Price]]/Table2[[#This Row],[Current Month Low]])-1</f>
        <v>2.1949221949221887E-2</v>
      </c>
      <c r="AH146" s="1">
        <f>(Table2[[#This Row],[Current Month High]]/Table2[[#This Row],[Close Price]])-1</f>
        <v>0.139605706042635</v>
      </c>
      <c r="AI146">
        <v>42.326494630549703</v>
      </c>
      <c r="AJ146">
        <v>95.2738654147104</v>
      </c>
      <c r="AK146" t="str">
        <f>IF(AND(Table2[[#This Row],[20D EMA]]&gt;Table2[[#This Row],[50D EMA]],Table2[[#This Row],[50D EMA]]&gt;Table2[[#This Row],[200D EMA]]),"Uptrend","Downtrend/NoTrend")</f>
        <v>Downtrend/NoTrend</v>
      </c>
      <c r="AL146">
        <v>-0.08</v>
      </c>
      <c r="AM146" t="s">
        <v>3153</v>
      </c>
      <c r="AN146">
        <v>-10.27</v>
      </c>
      <c r="AO146" t="s">
        <v>3153</v>
      </c>
      <c r="AP146">
        <v>8.0979469508933005E-2</v>
      </c>
      <c r="AQ146">
        <f>(Table2[[#This Row],[Sharpe Ratio]]-AVERAGE(Table2[Sharpe Ratio]))/_xlfn.STDEV.P(Table2[Sharpe Ratio])</f>
        <v>0.27648652264876111</v>
      </c>
      <c r="AR1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6">
        <f>_xlfn.RANK.AVG(Table2[[#This Row],[1Y Return vs Nifty Z-Score]],Table2[1Y Return vs Nifty Z-Score])</f>
        <v>76</v>
      </c>
      <c r="AT146">
        <f>_xlfn.RANK.AVG(Table2[[#This Row],[6M Return vs Nifty Z-Score]],Table2[6M Return vs Nifty Z-Score])</f>
        <v>296</v>
      </c>
      <c r="AU146">
        <f>_xlfn.RANK.AVG(Table2[[#This Row],[Sharpe Ratio Z-Score]],Table2[Sharpe Ratio Z-Score])</f>
        <v>276</v>
      </c>
      <c r="AV146">
        <f>(Table2[[#This Row],[Rank 1Y]]+Table2[[#This Row],[Rank 6M]]+Table2[[#This Row],[Rank Sharpe]])/3</f>
        <v>216</v>
      </c>
    </row>
    <row r="147" spans="1:48" hidden="1" x14ac:dyDescent="0.3">
      <c r="A147" t="s">
        <v>1943</v>
      </c>
      <c r="B147" t="s">
        <v>1944</v>
      </c>
      <c r="C147" t="s">
        <v>3122</v>
      </c>
      <c r="D147" t="s">
        <v>278</v>
      </c>
      <c r="E147">
        <v>3538.8994499999999</v>
      </c>
      <c r="F147">
        <v>1142.8</v>
      </c>
      <c r="G147">
        <v>40.381206175284497</v>
      </c>
      <c r="H147">
        <f>(Table2[[#This Row],[1Y Return vs Nifty]]-AVERAGE(Table2[1Y Return vs Nifty]))/_xlfn.STDEV.P(Table2[1Y Return vs Nifty])</f>
        <v>0.53741194313817076</v>
      </c>
      <c r="I147">
        <v>-11.868717813715101</v>
      </c>
      <c r="J147">
        <f>(Table2[[#This Row],[1M Return vs Nifty]]-AVERAGE(Table2[1M Return vs Nifty]))/_xlfn.STDEV.P(Table2[1M Return vs Nifty])</f>
        <v>-0.96576224598726201</v>
      </c>
      <c r="K147">
        <v>40.307252624544901</v>
      </c>
      <c r="L147">
        <f>(Table2[[#This Row],[6M Return vs Nifty]]-AVERAGE(Table2[6M Return vs Nifty]))/_xlfn.STDEV.P(Table2[6M Return vs Nifty])</f>
        <v>1.3077010351984186</v>
      </c>
      <c r="M147">
        <v>-1.00386737134764</v>
      </c>
      <c r="N147">
        <f>(Table2[[#This Row],[1W Return vs Nifty]]-AVERAGE(Table2[1W Return vs Nifty]))/_xlfn.STDEV.P(Table2[1W Return vs Nifty])</f>
        <v>0.37226388570610153</v>
      </c>
      <c r="O147">
        <v>1214.6600000000001</v>
      </c>
      <c r="P147">
        <v>1245.93828015041</v>
      </c>
      <c r="Q147">
        <v>1070.1726389073599</v>
      </c>
      <c r="R147">
        <v>37.197248588294002</v>
      </c>
      <c r="S147" s="1">
        <f>(Table2[[#This Row],[Close Price]]-Table2[[#This Row],[20D EMA]])/Table2[[#This Row],[20D EMA]]</f>
        <v>-5.9160588148123854E-2</v>
      </c>
      <c r="T147" s="1">
        <f>(Table2[[#This Row],[Close Price]]-Table2[[#This Row],[50D EMA]])/Table2[[#This Row],[50D EMA]]</f>
        <v>-8.2779606175964998E-2</v>
      </c>
      <c r="U147" s="1">
        <f>(Table2[[#This Row],[Close Price]]-Table2[[#This Row],[200D EMA]])/Table2[[#This Row],[200D EMA]]</f>
        <v>6.7865088726985379E-2</v>
      </c>
      <c r="V147">
        <v>0.74170459075955397</v>
      </c>
      <c r="W147">
        <v>1133.8</v>
      </c>
      <c r="X147">
        <v>1179.1500000000001</v>
      </c>
      <c r="Y147">
        <v>1122.8499999999999</v>
      </c>
      <c r="Z147">
        <v>1179.1500000000001</v>
      </c>
      <c r="AA147">
        <v>1090.8</v>
      </c>
      <c r="AB147">
        <v>1337.65</v>
      </c>
      <c r="AC147" s="1">
        <f>(Table2[[#This Row],[Close Price]]/Table2[[#This Row],[Day Low]])-1</f>
        <v>7.9379079202681613E-3</v>
      </c>
      <c r="AD147" s="1">
        <f>(Table2[[#This Row],[Day High]]/Table2[[#This Row],[Close Price]])-1</f>
        <v>3.1807840392019671E-2</v>
      </c>
      <c r="AE147" s="1">
        <f>(Table2[[#This Row],[Close Price]]/Table2[[#This Row],[Current Week Low]])-1</f>
        <v>1.7767288595983421E-2</v>
      </c>
      <c r="AF147" s="1">
        <f>(Table2[[#This Row],[Current Week High]]/Table2[[#This Row],[Close Price]])-1</f>
        <v>3.1807840392019671E-2</v>
      </c>
      <c r="AG147" s="1">
        <f>(Table2[[#This Row],[Close Price]]/Table2[[#This Row],[Current Month Low]])-1</f>
        <v>4.7671433810047681E-2</v>
      </c>
      <c r="AH147" s="1">
        <f>(Table2[[#This Row],[Current Month High]]/Table2[[#This Row],[Close Price]])-1</f>
        <v>0.17050227511375571</v>
      </c>
      <c r="AI147">
        <v>35.539901995099697</v>
      </c>
      <c r="AJ147">
        <v>68.4179500405276</v>
      </c>
      <c r="AK147" t="str">
        <f>IF(AND(Table2[[#This Row],[20D EMA]]&gt;Table2[[#This Row],[50D EMA]],Table2[[#This Row],[50D EMA]]&gt;Table2[[#This Row],[200D EMA]]),"Uptrend","Downtrend/NoTrend")</f>
        <v>Downtrend/NoTrend</v>
      </c>
      <c r="AL147">
        <v>-7.0000000000000007E-2</v>
      </c>
      <c r="AM147" t="s">
        <v>3153</v>
      </c>
      <c r="AN147">
        <v>-4.62</v>
      </c>
      <c r="AO147" t="s">
        <v>3153</v>
      </c>
      <c r="AP147">
        <v>2.7390652769057999E-2</v>
      </c>
      <c r="AQ147">
        <f>(Table2[[#This Row],[Sharpe Ratio]]-AVERAGE(Table2[Sharpe Ratio]))/_xlfn.STDEV.P(Table2[Sharpe Ratio])</f>
        <v>-0.34964428013119625</v>
      </c>
      <c r="AR1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7">
        <f>_xlfn.RANK.AVG(Table2[[#This Row],[1Y Return vs Nifty Z-Score]],Table2[1Y Return vs Nifty Z-Score])</f>
        <v>158</v>
      </c>
      <c r="AT147">
        <f>_xlfn.RANK.AVG(Table2[[#This Row],[6M Return vs Nifty Z-Score]],Table2[6M Return vs Nifty Z-Score])</f>
        <v>62</v>
      </c>
      <c r="AU147">
        <f>_xlfn.RANK.AVG(Table2[[#This Row],[Sharpe Ratio Z-Score]],Table2[Sharpe Ratio Z-Score])</f>
        <v>431</v>
      </c>
      <c r="AV147">
        <f>(Table2[[#This Row],[Rank 1Y]]+Table2[[#This Row],[Rank 6M]]+Table2[[#This Row],[Rank Sharpe]])/3</f>
        <v>217</v>
      </c>
    </row>
    <row r="148" spans="1:48" x14ac:dyDescent="0.3">
      <c r="A148" t="s">
        <v>737</v>
      </c>
      <c r="B148" t="s">
        <v>738</v>
      </c>
      <c r="C148" t="s">
        <v>3109</v>
      </c>
      <c r="D148" t="s">
        <v>637</v>
      </c>
      <c r="E148">
        <v>22558.6725271</v>
      </c>
      <c r="F148">
        <v>1285.25</v>
      </c>
      <c r="G148">
        <v>36.341225896049799</v>
      </c>
      <c r="H148">
        <f>(Table2[[#This Row],[1Y Return vs Nifty]]-AVERAGE(Table2[1Y Return vs Nifty]))/_xlfn.STDEV.P(Table2[1Y Return vs Nifty])</f>
        <v>0.45398231677903966</v>
      </c>
      <c r="I148">
        <v>-3.1508198486209</v>
      </c>
      <c r="J148">
        <f>(Table2[[#This Row],[1M Return vs Nifty]]-AVERAGE(Table2[1M Return vs Nifty]))/_xlfn.STDEV.P(Table2[1M Return vs Nifty])</f>
        <v>-1.1017800043722714E-2</v>
      </c>
      <c r="K148">
        <v>6.9761767247843203</v>
      </c>
      <c r="L148">
        <f>(Table2[[#This Row],[6M Return vs Nifty]]-AVERAGE(Table2[6M Return vs Nifty]))/_xlfn.STDEV.P(Table2[6M Return vs Nifty])</f>
        <v>0.15579381032078435</v>
      </c>
      <c r="M148">
        <v>-3.7643082627635001</v>
      </c>
      <c r="N148">
        <f>(Table2[[#This Row],[1W Return vs Nifty]]-AVERAGE(Table2[1W Return vs Nifty]))/_xlfn.STDEV.P(Table2[1W Return vs Nifty])</f>
        <v>-0.19528086213665338</v>
      </c>
      <c r="O148">
        <v>1290.2</v>
      </c>
      <c r="P148">
        <v>1271.2246847884001</v>
      </c>
      <c r="Q148">
        <v>1149.5915360295501</v>
      </c>
      <c r="R148">
        <v>47.362547996420098</v>
      </c>
      <c r="S148" s="1">
        <f>(Table2[[#This Row],[Close Price]]-Table2[[#This Row],[20D EMA]])/Table2[[#This Row],[20D EMA]]</f>
        <v>-3.8366144783754806E-3</v>
      </c>
      <c r="T148" s="1">
        <f>(Table2[[#This Row],[Close Price]]-Table2[[#This Row],[50D EMA]])/Table2[[#This Row],[50D EMA]]</f>
        <v>1.1032916037131949E-2</v>
      </c>
      <c r="U148" s="1">
        <f>(Table2[[#This Row],[Close Price]]-Table2[[#This Row],[200D EMA]])/Table2[[#This Row],[200D EMA]]</f>
        <v>0.11800579572722503</v>
      </c>
      <c r="V148">
        <v>2.12353054676931</v>
      </c>
      <c r="W148">
        <v>1270.0999999999999</v>
      </c>
      <c r="X148">
        <v>1335.95</v>
      </c>
      <c r="Y148">
        <v>1235.05</v>
      </c>
      <c r="Z148">
        <v>1335.95</v>
      </c>
      <c r="AA148">
        <v>1235</v>
      </c>
      <c r="AB148">
        <v>1459.9</v>
      </c>
      <c r="AC148" s="1">
        <f>(Table2[[#This Row],[Close Price]]/Table2[[#This Row],[Day Low]])-1</f>
        <v>1.1928194630344224E-2</v>
      </c>
      <c r="AD148" s="1">
        <f>(Table2[[#This Row],[Day High]]/Table2[[#This Row],[Close Price]])-1</f>
        <v>3.9447578292161056E-2</v>
      </c>
      <c r="AE148" s="1">
        <f>(Table2[[#This Row],[Close Price]]/Table2[[#This Row],[Current Week Low]])-1</f>
        <v>4.0646127687138156E-2</v>
      </c>
      <c r="AF148" s="1">
        <f>(Table2[[#This Row],[Current Week High]]/Table2[[#This Row],[Close Price]])-1</f>
        <v>3.9447578292161056E-2</v>
      </c>
      <c r="AG148" s="1">
        <f>(Table2[[#This Row],[Close Price]]/Table2[[#This Row],[Current Month Low]])-1</f>
        <v>4.0688259109311842E-2</v>
      </c>
      <c r="AH148" s="1">
        <f>(Table2[[#This Row],[Current Month High]]/Table2[[#This Row],[Close Price]])-1</f>
        <v>0.13588795954094546</v>
      </c>
      <c r="AI148">
        <v>16.319782143551802</v>
      </c>
      <c r="AJ148">
        <v>97.351247600767707</v>
      </c>
      <c r="AK148" t="str">
        <f>IF(AND(Table2[[#This Row],[20D EMA]]&gt;Table2[[#This Row],[50D EMA]],Table2[[#This Row],[50D EMA]]&gt;Table2[[#This Row],[200D EMA]]),"Uptrend","Downtrend/NoTrend")</f>
        <v>Uptrend</v>
      </c>
      <c r="AL148">
        <v>0</v>
      </c>
      <c r="AM148" t="s">
        <v>3155</v>
      </c>
      <c r="AN148">
        <v>-4.22</v>
      </c>
      <c r="AO148" t="s">
        <v>3153</v>
      </c>
      <c r="AP148">
        <v>0.10305172640256401</v>
      </c>
      <c r="AQ148">
        <f>(Table2[[#This Row],[Sharpe Ratio]]-AVERAGE(Table2[Sharpe Ratio]))/_xlfn.STDEV.P(Table2[Sharpe Ratio])</f>
        <v>0.53437838831653184</v>
      </c>
      <c r="AR1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0.93785585323597964</v>
      </c>
      <c r="AS148">
        <f>_xlfn.RANK.AVG(Table2[[#This Row],[1Y Return vs Nifty Z-Score]],Table2[1Y Return vs Nifty Z-Score])</f>
        <v>182</v>
      </c>
      <c r="AT148">
        <f>_xlfn.RANK.AVG(Table2[[#This Row],[6M Return vs Nifty Z-Score]],Table2[6M Return vs Nifty Z-Score])</f>
        <v>261</v>
      </c>
      <c r="AU148">
        <f>_xlfn.RANK.AVG(Table2[[#This Row],[Sharpe Ratio Z-Score]],Table2[Sharpe Ratio Z-Score])</f>
        <v>213</v>
      </c>
      <c r="AV148">
        <f>(Table2[[#This Row],[Rank 1Y]]+Table2[[#This Row],[Rank 6M]]+Table2[[#This Row],[Rank Sharpe]])/3</f>
        <v>218.66666666666666</v>
      </c>
    </row>
    <row r="149" spans="1:48" x14ac:dyDescent="0.3">
      <c r="A149" t="s">
        <v>909</v>
      </c>
      <c r="B149" t="s">
        <v>910</v>
      </c>
      <c r="C149" t="s">
        <v>3107</v>
      </c>
      <c r="D149" t="s">
        <v>21</v>
      </c>
      <c r="E149">
        <v>16027.9007174</v>
      </c>
      <c r="F149">
        <v>2694.55</v>
      </c>
      <c r="G149">
        <v>207.91136536638001</v>
      </c>
      <c r="H149">
        <f>(Table2[[#This Row],[1Y Return vs Nifty]]-AVERAGE(Table2[1Y Return vs Nifty]))/_xlfn.STDEV.P(Table2[1Y Return vs Nifty])</f>
        <v>3.9970769957226699</v>
      </c>
      <c r="I149">
        <v>-3.0791883600908498</v>
      </c>
      <c r="J149">
        <f>(Table2[[#This Row],[1M Return vs Nifty]]-AVERAGE(Table2[1M Return vs Nifty]))/_xlfn.STDEV.P(Table2[1M Return vs Nifty])</f>
        <v>-3.1730459410065359E-3</v>
      </c>
      <c r="K149">
        <v>26.793696610464799</v>
      </c>
      <c r="L149">
        <f>(Table2[[#This Row],[6M Return vs Nifty]]-AVERAGE(Table2[6M Return vs Nifty]))/_xlfn.STDEV.P(Table2[6M Return vs Nifty])</f>
        <v>0.84067852283723532</v>
      </c>
      <c r="M149">
        <v>-3.1890809199330601</v>
      </c>
      <c r="N149">
        <f>(Table2[[#This Row],[1W Return vs Nifty]]-AVERAGE(Table2[1W Return vs Nifty]))/_xlfn.STDEV.P(Table2[1W Return vs Nifty])</f>
        <v>-7.7014516259016633E-2</v>
      </c>
      <c r="O149">
        <v>2707.71</v>
      </c>
      <c r="P149">
        <v>2630.5561861083202</v>
      </c>
      <c r="Q149">
        <v>2176.8999158941901</v>
      </c>
      <c r="R149">
        <v>65.142169078599494</v>
      </c>
      <c r="S149" s="1">
        <f>(Table2[[#This Row],[Close Price]]-Table2[[#This Row],[20D EMA]])/Table2[[#This Row],[20D EMA]]</f>
        <v>-4.8601955157678827E-3</v>
      </c>
      <c r="T149" s="1">
        <f>(Table2[[#This Row],[Close Price]]-Table2[[#This Row],[50D EMA]])/Table2[[#This Row],[50D EMA]]</f>
        <v>2.4327103990260449E-2</v>
      </c>
      <c r="U149" s="1">
        <f>(Table2[[#This Row],[Close Price]]-Table2[[#This Row],[200D EMA]])/Table2[[#This Row],[200D EMA]]</f>
        <v>0.23779232123915925</v>
      </c>
      <c r="V149">
        <v>1.2233130542697901</v>
      </c>
      <c r="W149">
        <v>2695.2</v>
      </c>
      <c r="X149">
        <v>2930</v>
      </c>
      <c r="Y149">
        <v>2606</v>
      </c>
      <c r="Z149">
        <v>2930</v>
      </c>
      <c r="AA149">
        <v>2606</v>
      </c>
      <c r="AB149">
        <v>2980</v>
      </c>
      <c r="AC149" s="1">
        <f>(Table2[[#This Row],[Close Price]]/Table2[[#This Row],[Day Low]])-1</f>
        <v>-2.4116948649433034E-4</v>
      </c>
      <c r="AD149" s="1">
        <f>(Table2[[#This Row],[Day High]]/Table2[[#This Row],[Close Price]])-1</f>
        <v>8.7380082017405325E-2</v>
      </c>
      <c r="AE149" s="1">
        <f>(Table2[[#This Row],[Close Price]]/Table2[[#This Row],[Current Week Low]])-1</f>
        <v>3.3979278587874306E-2</v>
      </c>
      <c r="AF149" s="1">
        <f>(Table2[[#This Row],[Current Week High]]/Table2[[#This Row],[Close Price]])-1</f>
        <v>8.7380082017405325E-2</v>
      </c>
      <c r="AG149" s="1">
        <f>(Table2[[#This Row],[Close Price]]/Table2[[#This Row],[Current Month Low]])-1</f>
        <v>3.3979278587874306E-2</v>
      </c>
      <c r="AH149" s="1">
        <f>(Table2[[#This Row],[Current Month High]]/Table2[[#This Row],[Close Price]])-1</f>
        <v>0.10593605611326562</v>
      </c>
      <c r="AI149">
        <v>10.593605611326501</v>
      </c>
      <c r="AJ149">
        <v>235.14303482586999</v>
      </c>
      <c r="AK149" t="str">
        <f>IF(AND(Table2[[#This Row],[20D EMA]]&gt;Table2[[#This Row],[50D EMA]],Table2[[#This Row],[50D EMA]]&gt;Table2[[#This Row],[200D EMA]]),"Uptrend","Downtrend/NoTrend")</f>
        <v>Uptrend</v>
      </c>
      <c r="AL149">
        <v>0.13</v>
      </c>
      <c r="AM149" t="s">
        <v>3154</v>
      </c>
      <c r="AN149">
        <v>5.4</v>
      </c>
      <c r="AO149" t="s">
        <v>3154</v>
      </c>
      <c r="AQ149">
        <f>(Table2[[#This Row],[Sharpe Ratio]]-AVERAGE(Table2[Sharpe Ratio]))/_xlfn.STDEV.P(Table2[Sharpe Ratio])</f>
        <v>-0.66967619071070472</v>
      </c>
      <c r="AR1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4.0878917656491778</v>
      </c>
      <c r="AS149">
        <f>_xlfn.RANK.AVG(Table2[[#This Row],[1Y Return vs Nifty Z-Score]],Table2[1Y Return vs Nifty Z-Score])</f>
        <v>3</v>
      </c>
      <c r="AT149">
        <f>_xlfn.RANK.AVG(Table2[[#This Row],[6M Return vs Nifty Z-Score]],Table2[6M Return vs Nifty Z-Score])</f>
        <v>114</v>
      </c>
      <c r="AU149">
        <f>_xlfn.RANK.AVG(Table2[[#This Row],[Sharpe Ratio Z-Score]],Table2[Sharpe Ratio Z-Score])</f>
        <v>539</v>
      </c>
      <c r="AV149">
        <f>(Table2[[#This Row],[Rank 1Y]]+Table2[[#This Row],[Rank 6M]]+Table2[[#This Row],[Rank Sharpe]])/3</f>
        <v>218.66666666666666</v>
      </c>
    </row>
    <row r="150" spans="1:48" hidden="1" x14ac:dyDescent="0.3">
      <c r="A150" t="s">
        <v>1179</v>
      </c>
      <c r="B150" t="s">
        <v>1180</v>
      </c>
      <c r="C150" t="s">
        <v>3121</v>
      </c>
      <c r="D150" t="s">
        <v>436</v>
      </c>
      <c r="E150">
        <v>9865.5841314399895</v>
      </c>
      <c r="F150">
        <v>1482.4</v>
      </c>
      <c r="G150">
        <v>18.806072469565599</v>
      </c>
      <c r="H150">
        <f>(Table2[[#This Row],[1Y Return vs Nifty]]-AVERAGE(Table2[1Y Return vs Nifty]))/_xlfn.STDEV.P(Table2[1Y Return vs Nifty])</f>
        <v>9.1863891092381467E-2</v>
      </c>
      <c r="I150">
        <v>-8.91847473696129</v>
      </c>
      <c r="J150">
        <f>(Table2[[#This Row],[1M Return vs Nifty]]-AVERAGE(Table2[1M Return vs Nifty]))/_xlfn.STDEV.P(Table2[1M Return vs Nifty])</f>
        <v>-0.64266507244932369</v>
      </c>
      <c r="K150">
        <v>4.4500156179507302</v>
      </c>
      <c r="L150">
        <f>(Table2[[#This Row],[6M Return vs Nifty]]-AVERAGE(Table2[6M Return vs Nifty]))/_xlfn.STDEV.P(Table2[6M Return vs Nifty])</f>
        <v>6.849080099346179E-2</v>
      </c>
      <c r="M150">
        <v>-5.3775528132261901</v>
      </c>
      <c r="N150">
        <f>(Table2[[#This Row],[1W Return vs Nifty]]-AVERAGE(Table2[1W Return vs Nifty]))/_xlfn.STDEV.P(Table2[1W Return vs Nifty])</f>
        <v>-0.52696283165400493</v>
      </c>
      <c r="O150">
        <v>1582.14</v>
      </c>
      <c r="P150">
        <v>1669.6333954509601</v>
      </c>
      <c r="Q150">
        <v>1562.4384651641999</v>
      </c>
      <c r="R150">
        <v>27.5932573437134</v>
      </c>
      <c r="S150" s="1">
        <f>(Table2[[#This Row],[Close Price]]-Table2[[#This Row],[20D EMA]])/Table2[[#This Row],[20D EMA]]</f>
        <v>-6.3041197365593438E-2</v>
      </c>
      <c r="T150" s="1">
        <f>(Table2[[#This Row],[Close Price]]-Table2[[#This Row],[50D EMA]])/Table2[[#This Row],[50D EMA]]</f>
        <v>-0.11214042313785243</v>
      </c>
      <c r="U150" s="1">
        <f>(Table2[[#This Row],[Close Price]]-Table2[[#This Row],[200D EMA]])/Table2[[#This Row],[200D EMA]]</f>
        <v>-5.1226635127539819E-2</v>
      </c>
      <c r="V150">
        <v>0.61219947772595795</v>
      </c>
      <c r="W150">
        <v>1457.05</v>
      </c>
      <c r="X150">
        <v>1501</v>
      </c>
      <c r="Y150">
        <v>1456.05</v>
      </c>
      <c r="Z150">
        <v>1533.95</v>
      </c>
      <c r="AA150">
        <v>1325</v>
      </c>
      <c r="AB150">
        <v>1763</v>
      </c>
      <c r="AC150" s="1">
        <f>(Table2[[#This Row],[Close Price]]/Table2[[#This Row],[Day Low]])-1</f>
        <v>1.7398167530283892E-2</v>
      </c>
      <c r="AD150" s="1">
        <f>(Table2[[#This Row],[Day High]]/Table2[[#This Row],[Close Price]])-1</f>
        <v>1.254722072315162E-2</v>
      </c>
      <c r="AE150" s="1">
        <f>(Table2[[#This Row],[Close Price]]/Table2[[#This Row],[Current Week Low]])-1</f>
        <v>1.8096906012843084E-2</v>
      </c>
      <c r="AF150" s="1">
        <f>(Table2[[#This Row],[Current Week High]]/Table2[[#This Row],[Close Price]])-1</f>
        <v>3.4774689692390615E-2</v>
      </c>
      <c r="AG150" s="1">
        <f>(Table2[[#This Row],[Close Price]]/Table2[[#This Row],[Current Month Low]])-1</f>
        <v>0.11879245283018869</v>
      </c>
      <c r="AH150" s="1">
        <f>(Table2[[#This Row],[Current Month High]]/Table2[[#This Row],[Close Price]])-1</f>
        <v>0.18928764166216938</v>
      </c>
      <c r="AI150">
        <v>60.550458715596299</v>
      </c>
      <c r="AJ150">
        <v>65.008796043797602</v>
      </c>
      <c r="AK150" t="str">
        <f>IF(AND(Table2[[#This Row],[20D EMA]]&gt;Table2[[#This Row],[50D EMA]],Table2[[#This Row],[50D EMA]]&gt;Table2[[#This Row],[200D EMA]]),"Uptrend","Downtrend/NoTrend")</f>
        <v>Downtrend/NoTrend</v>
      </c>
      <c r="AL150">
        <v>-0.19</v>
      </c>
      <c r="AM150" t="s">
        <v>3153</v>
      </c>
      <c r="AN150">
        <v>-9.3800000000000008</v>
      </c>
      <c r="AO150" t="s">
        <v>3153</v>
      </c>
      <c r="AP150">
        <v>0.15645164118938501</v>
      </c>
      <c r="AQ150">
        <f>(Table2[[#This Row],[Sharpe Ratio]]-AVERAGE(Table2[Sharpe Ratio]))/_xlfn.STDEV.P(Table2[Sharpe Ratio])</f>
        <v>1.1583020639623611</v>
      </c>
      <c r="AR1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0">
        <f>_xlfn.RANK.AVG(Table2[[#This Row],[1Y Return vs Nifty Z-Score]],Table2[1Y Return vs Nifty Z-Score])</f>
        <v>281</v>
      </c>
      <c r="AT150">
        <f>_xlfn.RANK.AVG(Table2[[#This Row],[6M Return vs Nifty Z-Score]],Table2[6M Return vs Nifty Z-Score])</f>
        <v>288</v>
      </c>
      <c r="AU150">
        <f>_xlfn.RANK.AVG(Table2[[#This Row],[Sharpe Ratio Z-Score]],Table2[Sharpe Ratio Z-Score])</f>
        <v>88</v>
      </c>
      <c r="AV150">
        <f>(Table2[[#This Row],[Rank 1Y]]+Table2[[#This Row],[Rank 6M]]+Table2[[#This Row],[Rank Sharpe]])/3</f>
        <v>219</v>
      </c>
    </row>
    <row r="151" spans="1:48" hidden="1" x14ac:dyDescent="0.3">
      <c r="A151" t="s">
        <v>106</v>
      </c>
      <c r="B151" t="s">
        <v>107</v>
      </c>
      <c r="C151" t="s">
        <v>3119</v>
      </c>
      <c r="D151" t="s">
        <v>108</v>
      </c>
      <c r="E151">
        <v>236665.223405325</v>
      </c>
      <c r="F151">
        <v>6640.2</v>
      </c>
      <c r="G151">
        <v>66.221314340277104</v>
      </c>
      <c r="H151">
        <f>(Table2[[#This Row],[1Y Return vs Nifty]]-AVERAGE(Table2[1Y Return vs Nifty]))/_xlfn.STDEV.P(Table2[1Y Return vs Nifty])</f>
        <v>1.0710359759993533</v>
      </c>
      <c r="I151">
        <v>-9.9779126228763992</v>
      </c>
      <c r="J151">
        <f>(Table2[[#This Row],[1M Return vs Nifty]]-AVERAGE(Table2[1M Return vs Nifty]))/_xlfn.STDEV.P(Table2[1M Return vs Nifty])</f>
        <v>-0.75868988043050845</v>
      </c>
      <c r="K151">
        <v>-13.1377415371058</v>
      </c>
      <c r="L151">
        <f>(Table2[[#This Row],[6M Return vs Nifty]]-AVERAGE(Table2[6M Return vs Nifty]))/_xlfn.STDEV.P(Table2[6M Return vs Nifty])</f>
        <v>-0.53933429883922768</v>
      </c>
      <c r="M151">
        <v>-4.4746438959444399</v>
      </c>
      <c r="N151">
        <f>(Table2[[#This Row],[1W Return vs Nifty]]-AVERAGE(Table2[1W Return vs Nifty]))/_xlfn.STDEV.P(Table2[1W Return vs Nifty])</f>
        <v>-0.34132537954366132</v>
      </c>
      <c r="O151">
        <v>6941.76</v>
      </c>
      <c r="P151">
        <v>7053.7203408611904</v>
      </c>
      <c r="Q151">
        <v>6379.3627568845004</v>
      </c>
      <c r="R151">
        <v>28.448031609610499</v>
      </c>
      <c r="S151" s="1">
        <f>(Table2[[#This Row],[Close Price]]-Table2[[#This Row],[20D EMA]])/Table2[[#This Row],[20D EMA]]</f>
        <v>-4.344143272023239E-2</v>
      </c>
      <c r="T151" s="1">
        <f>(Table2[[#This Row],[Close Price]]-Table2[[#This Row],[50D EMA]])/Table2[[#This Row],[50D EMA]]</f>
        <v>-5.8624430921329067E-2</v>
      </c>
      <c r="U151" s="1">
        <f>(Table2[[#This Row],[Close Price]]-Table2[[#This Row],[200D EMA]])/Table2[[#This Row],[200D EMA]]</f>
        <v>4.0887664341396526E-2</v>
      </c>
      <c r="V151">
        <v>0.81030346602054304</v>
      </c>
      <c r="W151">
        <v>6629.55</v>
      </c>
      <c r="X151">
        <v>6787.8</v>
      </c>
      <c r="Y151">
        <v>6612.1</v>
      </c>
      <c r="Z151">
        <v>6836.35</v>
      </c>
      <c r="AA151">
        <v>6586.25</v>
      </c>
      <c r="AB151">
        <v>7227.4</v>
      </c>
      <c r="AC151" s="1">
        <f>(Table2[[#This Row],[Close Price]]/Table2[[#This Row],[Day Low]])-1</f>
        <v>1.6064438762810607E-3</v>
      </c>
      <c r="AD151" s="1">
        <f>(Table2[[#This Row],[Day High]]/Table2[[#This Row],[Close Price]])-1</f>
        <v>2.2228246137164565E-2</v>
      </c>
      <c r="AE151" s="1">
        <f>(Table2[[#This Row],[Close Price]]/Table2[[#This Row],[Current Week Low]])-1</f>
        <v>4.2497844860178713E-3</v>
      </c>
      <c r="AF151" s="1">
        <f>(Table2[[#This Row],[Current Week High]]/Table2[[#This Row],[Close Price]])-1</f>
        <v>2.9539772898406813E-2</v>
      </c>
      <c r="AG151" s="1">
        <f>(Table2[[#This Row],[Close Price]]/Table2[[#This Row],[Current Month Low]])-1</f>
        <v>8.19130764851006E-3</v>
      </c>
      <c r="AH151" s="1">
        <f>(Table2[[#This Row],[Current Month High]]/Table2[[#This Row],[Close Price]])-1</f>
        <v>8.843107135327255E-2</v>
      </c>
      <c r="AI151">
        <v>22.434565223939</v>
      </c>
      <c r="AJ151">
        <v>88.642045454545396</v>
      </c>
      <c r="AK151" t="str">
        <f>IF(AND(Table2[[#This Row],[20D EMA]]&gt;Table2[[#This Row],[50D EMA]],Table2[[#This Row],[50D EMA]]&gt;Table2[[#This Row],[200D EMA]]),"Uptrend","Downtrend/NoTrend")</f>
        <v>Downtrend/NoTrend</v>
      </c>
      <c r="AL151">
        <v>0.08</v>
      </c>
      <c r="AM151" t="s">
        <v>3154</v>
      </c>
      <c r="AN151">
        <v>-4.74</v>
      </c>
      <c r="AO151" t="s">
        <v>3153</v>
      </c>
      <c r="AP151">
        <v>0.164485223633483</v>
      </c>
      <c r="AQ151">
        <f>(Table2[[#This Row],[Sharpe Ratio]]-AVERAGE(Table2[Sharpe Ratio]))/_xlfn.STDEV.P(Table2[Sharpe Ratio])</f>
        <v>1.2521663015203293</v>
      </c>
      <c r="AR1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1">
        <f>_xlfn.RANK.AVG(Table2[[#This Row],[1Y Return vs Nifty Z-Score]],Table2[1Y Return vs Nifty Z-Score])</f>
        <v>85</v>
      </c>
      <c r="AT151">
        <f>_xlfn.RANK.AVG(Table2[[#This Row],[6M Return vs Nifty Z-Score]],Table2[6M Return vs Nifty Z-Score])</f>
        <v>500</v>
      </c>
      <c r="AU151">
        <f>_xlfn.RANK.AVG(Table2[[#This Row],[Sharpe Ratio Z-Score]],Table2[Sharpe Ratio Z-Score])</f>
        <v>74</v>
      </c>
      <c r="AV151">
        <f>(Table2[[#This Row],[Rank 1Y]]+Table2[[#This Row],[Rank 6M]]+Table2[[#This Row],[Rank Sharpe]])/3</f>
        <v>219.66666666666666</v>
      </c>
    </row>
    <row r="152" spans="1:48" hidden="1" x14ac:dyDescent="0.3">
      <c r="A152" t="s">
        <v>788</v>
      </c>
      <c r="B152" t="s">
        <v>789</v>
      </c>
      <c r="C152" t="s">
        <v>3119</v>
      </c>
      <c r="D152" t="s">
        <v>470</v>
      </c>
      <c r="E152">
        <v>19157.99228993</v>
      </c>
      <c r="F152">
        <v>300.95</v>
      </c>
      <c r="G152">
        <v>9.3598345425121998</v>
      </c>
      <c r="H152">
        <f>(Table2[[#This Row],[1Y Return vs Nifty]]-AVERAGE(Table2[1Y Return vs Nifty]))/_xlfn.STDEV.P(Table2[1Y Return vs Nifty])</f>
        <v>-0.10321035340437855</v>
      </c>
      <c r="I152">
        <v>-13.247072567919099</v>
      </c>
      <c r="J152">
        <f>(Table2[[#This Row],[1M Return vs Nifty]]-AVERAGE(Table2[1M Return vs Nifty]))/_xlfn.STDEV.P(Table2[1M Return vs Nifty])</f>
        <v>-1.1167133756500787</v>
      </c>
      <c r="K152">
        <v>5.9925311062083697</v>
      </c>
      <c r="L152">
        <f>(Table2[[#This Row],[6M Return vs Nifty]]-AVERAGE(Table2[6M Return vs Nifty]))/_xlfn.STDEV.P(Table2[6M Return vs Nifty])</f>
        <v>0.12179945327799215</v>
      </c>
      <c r="M152">
        <v>0.14848491473998701</v>
      </c>
      <c r="N152">
        <f>(Table2[[#This Row],[1W Return vs Nifty]]-AVERAGE(Table2[1W Return vs Nifty]))/_xlfn.STDEV.P(Table2[1W Return vs Nifty])</f>
        <v>0.60918672280339403</v>
      </c>
      <c r="O152">
        <v>314.3</v>
      </c>
      <c r="P152">
        <v>326.36419903473097</v>
      </c>
      <c r="Q152">
        <v>291.68370785975202</v>
      </c>
      <c r="R152">
        <v>41.053413835643099</v>
      </c>
      <c r="S152" s="1">
        <f>(Table2[[#This Row],[Close Price]]-Table2[[#This Row],[20D EMA]])/Table2[[#This Row],[20D EMA]]</f>
        <v>-4.2475342029907805E-2</v>
      </c>
      <c r="T152" s="1">
        <f>(Table2[[#This Row],[Close Price]]-Table2[[#This Row],[50D EMA]])/Table2[[#This Row],[50D EMA]]</f>
        <v>-7.7870670587941726E-2</v>
      </c>
      <c r="U152" s="1">
        <f>(Table2[[#This Row],[Close Price]]-Table2[[#This Row],[200D EMA]])/Table2[[#This Row],[200D EMA]]</f>
        <v>3.1768288356727174E-2</v>
      </c>
      <c r="V152">
        <v>0.59883988745982497</v>
      </c>
      <c r="W152">
        <v>298.14999999999998</v>
      </c>
      <c r="X152">
        <v>309.7</v>
      </c>
      <c r="Y152">
        <v>295.25</v>
      </c>
      <c r="Z152">
        <v>309.7</v>
      </c>
      <c r="AA152">
        <v>287.5</v>
      </c>
      <c r="AB152">
        <v>337.8</v>
      </c>
      <c r="AC152" s="1">
        <f>(Table2[[#This Row],[Close Price]]/Table2[[#This Row],[Day Low]])-1</f>
        <v>9.3912460171055034E-3</v>
      </c>
      <c r="AD152" s="1">
        <f>(Table2[[#This Row],[Day High]]/Table2[[#This Row],[Close Price]])-1</f>
        <v>2.9074597109154388E-2</v>
      </c>
      <c r="AE152" s="1">
        <f>(Table2[[#This Row],[Close Price]]/Table2[[#This Row],[Current Week Low]])-1</f>
        <v>1.9305673158340309E-2</v>
      </c>
      <c r="AF152" s="1">
        <f>(Table2[[#This Row],[Current Week High]]/Table2[[#This Row],[Close Price]])-1</f>
        <v>2.9074597109154388E-2</v>
      </c>
      <c r="AG152" s="1">
        <f>(Table2[[#This Row],[Close Price]]/Table2[[#This Row],[Current Month Low]])-1</f>
        <v>4.6782608695652206E-2</v>
      </c>
      <c r="AH152" s="1">
        <f>(Table2[[#This Row],[Current Month High]]/Table2[[#This Row],[Close Price]])-1</f>
        <v>0.12244558896826718</v>
      </c>
      <c r="AI152">
        <v>27.546104003987299</v>
      </c>
      <c r="AJ152">
        <v>58.415580997499603</v>
      </c>
      <c r="AK152" t="str">
        <f>IF(AND(Table2[[#This Row],[20D EMA]]&gt;Table2[[#This Row],[50D EMA]],Table2[[#This Row],[50D EMA]]&gt;Table2[[#This Row],[200D EMA]]),"Uptrend","Downtrend/NoTrend")</f>
        <v>Downtrend/NoTrend</v>
      </c>
      <c r="AL152">
        <v>-7.0000000000000007E-2</v>
      </c>
      <c r="AM152" t="s">
        <v>3153</v>
      </c>
      <c r="AN152">
        <v>-4.91</v>
      </c>
      <c r="AO152" t="s">
        <v>3153</v>
      </c>
      <c r="AP152">
        <v>0.17930257403622299</v>
      </c>
      <c r="AQ152">
        <f>(Table2[[#This Row],[Sharpe Ratio]]-AVERAGE(Table2[Sharpe Ratio]))/_xlfn.STDEV.P(Table2[Sharpe Ratio])</f>
        <v>1.4252919659247856</v>
      </c>
      <c r="AR1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2">
        <f>_xlfn.RANK.AVG(Table2[[#This Row],[1Y Return vs Nifty Z-Score]],Table2[1Y Return vs Nifty Z-Score])</f>
        <v>339</v>
      </c>
      <c r="AT152">
        <f>_xlfn.RANK.AVG(Table2[[#This Row],[6M Return vs Nifty Z-Score]],Table2[6M Return vs Nifty Z-Score])</f>
        <v>269</v>
      </c>
      <c r="AU152">
        <f>_xlfn.RANK.AVG(Table2[[#This Row],[Sharpe Ratio Z-Score]],Table2[Sharpe Ratio Z-Score])</f>
        <v>51</v>
      </c>
      <c r="AV152">
        <f>(Table2[[#This Row],[Rank 1Y]]+Table2[[#This Row],[Rank 6M]]+Table2[[#This Row],[Rank Sharpe]])/3</f>
        <v>219.66666666666666</v>
      </c>
    </row>
    <row r="153" spans="1:48" hidden="1" x14ac:dyDescent="0.3">
      <c r="A153" t="s">
        <v>844</v>
      </c>
      <c r="B153" t="s">
        <v>845</v>
      </c>
      <c r="C153" t="s">
        <v>3119</v>
      </c>
      <c r="D153" t="s">
        <v>114</v>
      </c>
      <c r="E153">
        <v>17510.6757645</v>
      </c>
      <c r="F153">
        <v>11721.4</v>
      </c>
      <c r="G153">
        <v>86.772310897631399</v>
      </c>
      <c r="H153">
        <f>(Table2[[#This Row],[1Y Return vs Nifty]]-AVERAGE(Table2[1Y Return vs Nifty]))/_xlfn.STDEV.P(Table2[1Y Return vs Nifty])</f>
        <v>1.4954345734134602</v>
      </c>
      <c r="I153">
        <v>-11.523837112171901</v>
      </c>
      <c r="J153">
        <f>(Table2[[#This Row],[1M Return vs Nifty]]-AVERAGE(Table2[1M Return vs Nifty]))/_xlfn.STDEV.P(Table2[1M Return vs Nifty])</f>
        <v>-0.92799248363974818</v>
      </c>
      <c r="K153">
        <v>39.4648224573424</v>
      </c>
      <c r="L153">
        <f>(Table2[[#This Row],[6M Return vs Nifty]]-AVERAGE(Table2[6M Return vs Nifty]))/_xlfn.STDEV.P(Table2[6M Return vs Nifty])</f>
        <v>1.2785870216282056</v>
      </c>
      <c r="M153">
        <v>-4.1264984008327197</v>
      </c>
      <c r="N153">
        <f>(Table2[[#This Row],[1W Return vs Nifty]]-AVERAGE(Table2[1W Return vs Nifty]))/_xlfn.STDEV.P(Table2[1W Return vs Nifty])</f>
        <v>-0.26974690530419765</v>
      </c>
      <c r="O153">
        <v>11909.1</v>
      </c>
      <c r="P153">
        <v>12576.6119843172</v>
      </c>
      <c r="Q153">
        <v>11173.9986326668</v>
      </c>
      <c r="R153">
        <v>33.952541590448199</v>
      </c>
      <c r="S153" s="1">
        <f>(Table2[[#This Row],[Close Price]]-Table2[[#This Row],[20D EMA]])/Table2[[#This Row],[20D EMA]]</f>
        <v>-1.5761056670949167E-2</v>
      </c>
      <c r="T153" s="1">
        <f>(Table2[[#This Row],[Close Price]]-Table2[[#This Row],[50D EMA]])/Table2[[#This Row],[50D EMA]]</f>
        <v>-6.800018839601904E-2</v>
      </c>
      <c r="U153" s="1">
        <f>(Table2[[#This Row],[Close Price]]-Table2[[#This Row],[200D EMA]])/Table2[[#This Row],[200D EMA]]</f>
        <v>4.898885218518733E-2</v>
      </c>
      <c r="V153">
        <v>1.13448051244431</v>
      </c>
      <c r="W153">
        <v>11211.15</v>
      </c>
      <c r="X153">
        <v>11751.35</v>
      </c>
      <c r="Y153">
        <v>11001</v>
      </c>
      <c r="Z153">
        <v>11751.35</v>
      </c>
      <c r="AA153">
        <v>10600</v>
      </c>
      <c r="AB153">
        <v>12599</v>
      </c>
      <c r="AC153" s="1">
        <f>(Table2[[#This Row],[Close Price]]/Table2[[#This Row],[Day Low]])-1</f>
        <v>4.5512726169929074E-2</v>
      </c>
      <c r="AD153" s="1">
        <f>(Table2[[#This Row],[Day High]]/Table2[[#This Row],[Close Price]])-1</f>
        <v>2.5551555274967441E-3</v>
      </c>
      <c r="AE153" s="1">
        <f>(Table2[[#This Row],[Close Price]]/Table2[[#This Row],[Current Week Low]])-1</f>
        <v>6.5484955913098775E-2</v>
      </c>
      <c r="AF153" s="1">
        <f>(Table2[[#This Row],[Current Week High]]/Table2[[#This Row],[Close Price]])-1</f>
        <v>2.5551555274967441E-3</v>
      </c>
      <c r="AG153" s="1">
        <f>(Table2[[#This Row],[Close Price]]/Table2[[#This Row],[Current Month Low]])-1</f>
        <v>0.10579245283018857</v>
      </c>
      <c r="AH153" s="1">
        <f>(Table2[[#This Row],[Current Month High]]/Table2[[#This Row],[Close Price]])-1</f>
        <v>7.4871602368317802E-2</v>
      </c>
      <c r="AI153">
        <v>33.9609602948453</v>
      </c>
      <c r="AJ153">
        <v>120.12018779342699</v>
      </c>
      <c r="AK153" t="str">
        <f>IF(AND(Table2[[#This Row],[20D EMA]]&gt;Table2[[#This Row],[50D EMA]],Table2[[#This Row],[50D EMA]]&gt;Table2[[#This Row],[200D EMA]]),"Uptrend","Downtrend/NoTrend")</f>
        <v>Downtrend/NoTrend</v>
      </c>
      <c r="AL153">
        <v>-0.12</v>
      </c>
      <c r="AM153" t="s">
        <v>3153</v>
      </c>
      <c r="AN153">
        <v>-2.31</v>
      </c>
      <c r="AO153" t="s">
        <v>3153</v>
      </c>
      <c r="AQ153">
        <f>(Table2[[#This Row],[Sharpe Ratio]]-AVERAGE(Table2[Sharpe Ratio]))/_xlfn.STDEV.P(Table2[Sharpe Ratio])</f>
        <v>-0.66967619071070472</v>
      </c>
      <c r="AR1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3">
        <f>_xlfn.RANK.AVG(Table2[[#This Row],[1Y Return vs Nifty Z-Score]],Table2[1Y Return vs Nifty Z-Score])</f>
        <v>56</v>
      </c>
      <c r="AT153">
        <f>_xlfn.RANK.AVG(Table2[[#This Row],[6M Return vs Nifty Z-Score]],Table2[6M Return vs Nifty Z-Score])</f>
        <v>64</v>
      </c>
      <c r="AU153">
        <f>_xlfn.RANK.AVG(Table2[[#This Row],[Sharpe Ratio Z-Score]],Table2[Sharpe Ratio Z-Score])</f>
        <v>539</v>
      </c>
      <c r="AV153">
        <f>(Table2[[#This Row],[Rank 1Y]]+Table2[[#This Row],[Rank 6M]]+Table2[[#This Row],[Rank Sharpe]])/3</f>
        <v>219.66666666666666</v>
      </c>
    </row>
    <row r="154" spans="1:48" x14ac:dyDescent="0.3">
      <c r="A154" t="s">
        <v>606</v>
      </c>
      <c r="B154" t="s">
        <v>607</v>
      </c>
      <c r="C154" t="s">
        <v>3110</v>
      </c>
      <c r="D154" t="s">
        <v>201</v>
      </c>
      <c r="E154">
        <v>30253.41887148</v>
      </c>
      <c r="F154">
        <v>9284.4</v>
      </c>
      <c r="G154">
        <v>29.4553467639332</v>
      </c>
      <c r="H154">
        <f>(Table2[[#This Row],[1Y Return vs Nifty]]-AVERAGE(Table2[1Y Return vs Nifty]))/_xlfn.STDEV.P(Table2[1Y Return vs Nifty])</f>
        <v>0.3117820377085061</v>
      </c>
      <c r="I154">
        <v>13.599461914323999</v>
      </c>
      <c r="J154">
        <f>(Table2[[#This Row],[1M Return vs Nifty]]-AVERAGE(Table2[1M Return vs Nifty]))/_xlfn.STDEV.P(Table2[1M Return vs Nifty])</f>
        <v>1.8233967050574726</v>
      </c>
      <c r="K154">
        <v>32.072781338892597</v>
      </c>
      <c r="L154">
        <f>(Table2[[#This Row],[6M Return vs Nifty]]-AVERAGE(Table2[6M Return vs Nifty]))/_xlfn.STDEV.P(Table2[6M Return vs Nifty])</f>
        <v>1.0231213535968882</v>
      </c>
      <c r="M154">
        <v>-6.1473947148958201E-2</v>
      </c>
      <c r="N154">
        <f>(Table2[[#This Row],[1W Return vs Nifty]]-AVERAGE(Table2[1W Return vs Nifty]))/_xlfn.STDEV.P(Table2[1W Return vs Nifty])</f>
        <v>0.5660193252696637</v>
      </c>
      <c r="O154">
        <v>9460.92</v>
      </c>
      <c r="P154">
        <v>9101.4834226155799</v>
      </c>
      <c r="Q154">
        <v>7899.9660256505704</v>
      </c>
      <c r="R154">
        <v>39.594446462970602</v>
      </c>
      <c r="S154" s="1">
        <f>(Table2[[#This Row],[Close Price]]-Table2[[#This Row],[20D EMA]])/Table2[[#This Row],[20D EMA]]</f>
        <v>-1.8657804949201603E-2</v>
      </c>
      <c r="T154" s="1">
        <f>(Table2[[#This Row],[Close Price]]-Table2[[#This Row],[50D EMA]])/Table2[[#This Row],[50D EMA]]</f>
        <v>2.0097446634897376E-2</v>
      </c>
      <c r="U154" s="1">
        <f>(Table2[[#This Row],[Close Price]]-Table2[[#This Row],[200D EMA]])/Table2[[#This Row],[200D EMA]]</f>
        <v>0.17524556053206819</v>
      </c>
      <c r="V154">
        <v>0.72431657180740505</v>
      </c>
      <c r="W154">
        <v>9250</v>
      </c>
      <c r="X154">
        <v>9572.5</v>
      </c>
      <c r="Y154">
        <v>9250</v>
      </c>
      <c r="Z154">
        <v>9572.5</v>
      </c>
      <c r="AA154">
        <v>9248.15</v>
      </c>
      <c r="AB154">
        <v>10633</v>
      </c>
      <c r="AC154" s="1">
        <f>(Table2[[#This Row],[Close Price]]/Table2[[#This Row],[Day Low]])-1</f>
        <v>3.7189189189188454E-3</v>
      </c>
      <c r="AD154" s="1">
        <f>(Table2[[#This Row],[Day High]]/Table2[[#This Row],[Close Price]])-1</f>
        <v>3.1030545861875813E-2</v>
      </c>
      <c r="AE154" s="1">
        <f>(Table2[[#This Row],[Close Price]]/Table2[[#This Row],[Current Week Low]])-1</f>
        <v>3.7189189189188454E-3</v>
      </c>
      <c r="AF154" s="1">
        <f>(Table2[[#This Row],[Current Week High]]/Table2[[#This Row],[Close Price]])-1</f>
        <v>3.1030545861875813E-2</v>
      </c>
      <c r="AG154" s="1">
        <f>(Table2[[#This Row],[Close Price]]/Table2[[#This Row],[Current Month Low]])-1</f>
        <v>3.9197028594908367E-3</v>
      </c>
      <c r="AH154" s="1">
        <f>(Table2[[#This Row],[Current Month High]]/Table2[[#This Row],[Close Price]])-1</f>
        <v>0.14525440523889532</v>
      </c>
      <c r="AI154">
        <v>14.5254405238895</v>
      </c>
      <c r="AJ154">
        <v>55.881834437252799</v>
      </c>
      <c r="AK154" t="str">
        <f>IF(AND(Table2[[#This Row],[20D EMA]]&gt;Table2[[#This Row],[50D EMA]],Table2[[#This Row],[50D EMA]]&gt;Table2[[#This Row],[200D EMA]]),"Uptrend","Downtrend/NoTrend")</f>
        <v>Uptrend</v>
      </c>
      <c r="AL154">
        <v>0.17</v>
      </c>
      <c r="AM154" t="s">
        <v>3154</v>
      </c>
      <c r="AN154">
        <v>-6.74</v>
      </c>
      <c r="AO154" t="s">
        <v>3153</v>
      </c>
      <c r="AP154">
        <v>5.3461021396905999E-2</v>
      </c>
      <c r="AQ154">
        <f>(Table2[[#This Row],[Sharpe Ratio]]-AVERAGE(Table2[Sharpe Ratio]))/_xlfn.STDEV.P(Table2[Sharpe Ratio])</f>
        <v>-4.5038546495399658E-2</v>
      </c>
      <c r="AR1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3.6792808751371311</v>
      </c>
      <c r="AS154">
        <f>_xlfn.RANK.AVG(Table2[[#This Row],[1Y Return vs Nifty Z-Score]],Table2[1Y Return vs Nifty Z-Score])</f>
        <v>208</v>
      </c>
      <c r="AT154">
        <f>_xlfn.RANK.AVG(Table2[[#This Row],[6M Return vs Nifty Z-Score]],Table2[6M Return vs Nifty Z-Score])</f>
        <v>89</v>
      </c>
      <c r="AU154">
        <f>_xlfn.RANK.AVG(Table2[[#This Row],[Sharpe Ratio Z-Score]],Table2[Sharpe Ratio Z-Score])</f>
        <v>364</v>
      </c>
      <c r="AV154">
        <f>(Table2[[#This Row],[Rank 1Y]]+Table2[[#This Row],[Rank 6M]]+Table2[[#This Row],[Rank Sharpe]])/3</f>
        <v>220.33333333333334</v>
      </c>
    </row>
    <row r="155" spans="1:48" x14ac:dyDescent="0.3">
      <c r="A155" t="s">
        <v>715</v>
      </c>
      <c r="B155" t="s">
        <v>716</v>
      </c>
      <c r="C155" t="s">
        <v>3108</v>
      </c>
      <c r="D155" t="s">
        <v>402</v>
      </c>
      <c r="E155">
        <v>23673.237805274999</v>
      </c>
      <c r="F155">
        <v>6611.35</v>
      </c>
      <c r="G155">
        <v>86.846299018464094</v>
      </c>
      <c r="H155">
        <f>(Table2[[#This Row],[1Y Return vs Nifty]]-AVERAGE(Table2[1Y Return vs Nifty]))/_xlfn.STDEV.P(Table2[1Y Return vs Nifty])</f>
        <v>1.4969625019797985</v>
      </c>
      <c r="I155">
        <v>-2.0428494164147102</v>
      </c>
      <c r="J155">
        <f>(Table2[[#This Row],[1M Return vs Nifty]]-AVERAGE(Table2[1M Return vs Nifty]))/_xlfn.STDEV.P(Table2[1M Return vs Nifty])</f>
        <v>0.11032207117913258</v>
      </c>
      <c r="K155">
        <v>38.473005407398901</v>
      </c>
      <c r="L155">
        <f>(Table2[[#This Row],[6M Return vs Nifty]]-AVERAGE(Table2[6M Return vs Nifty]))/_xlfn.STDEV.P(Table2[6M Return vs Nifty])</f>
        <v>1.2443102635354688</v>
      </c>
      <c r="M155">
        <v>-1.5905068953716299</v>
      </c>
      <c r="N155">
        <f>(Table2[[#This Row],[1W Return vs Nifty]]-AVERAGE(Table2[1W Return vs Nifty]))/_xlfn.STDEV.P(Table2[1W Return vs Nifty])</f>
        <v>0.25165120322768109</v>
      </c>
      <c r="O155">
        <v>6787.64</v>
      </c>
      <c r="P155">
        <v>6668.1333671689899</v>
      </c>
      <c r="Q155">
        <v>5469.4465464331797</v>
      </c>
      <c r="R155">
        <v>42.918879673137802</v>
      </c>
      <c r="S155" s="1">
        <f>(Table2[[#This Row],[Close Price]]-Table2[[#This Row],[20D EMA]])/Table2[[#This Row],[20D EMA]]</f>
        <v>-2.5972208308042258E-2</v>
      </c>
      <c r="T155" s="1">
        <f>(Table2[[#This Row],[Close Price]]-Table2[[#This Row],[50D EMA]])/Table2[[#This Row],[50D EMA]]</f>
        <v>-8.5156315931781378E-3</v>
      </c>
      <c r="U155" s="1">
        <f>(Table2[[#This Row],[Close Price]]-Table2[[#This Row],[200D EMA]])/Table2[[#This Row],[200D EMA]]</f>
        <v>0.20877861112135676</v>
      </c>
      <c r="V155">
        <v>0.71607534296118003</v>
      </c>
      <c r="W155">
        <v>6538.25</v>
      </c>
      <c r="X155">
        <v>6698.9</v>
      </c>
      <c r="Y155">
        <v>6511</v>
      </c>
      <c r="Z155">
        <v>6829.7</v>
      </c>
      <c r="AA155">
        <v>6273.05</v>
      </c>
      <c r="AB155">
        <v>7489.75</v>
      </c>
      <c r="AC155" s="1">
        <f>(Table2[[#This Row],[Close Price]]/Table2[[#This Row],[Day Low]])-1</f>
        <v>1.1180361717584963E-2</v>
      </c>
      <c r="AD155" s="1">
        <f>(Table2[[#This Row],[Day High]]/Table2[[#This Row],[Close Price]])-1</f>
        <v>1.3242378636738161E-2</v>
      </c>
      <c r="AE155" s="1">
        <f>(Table2[[#This Row],[Close Price]]/Table2[[#This Row],[Current Week Low]])-1</f>
        <v>1.5412379050837144E-2</v>
      </c>
      <c r="AF155" s="1">
        <f>(Table2[[#This Row],[Current Week High]]/Table2[[#This Row],[Close Price]])-1</f>
        <v>3.3026537696536851E-2</v>
      </c>
      <c r="AG155" s="1">
        <f>(Table2[[#This Row],[Close Price]]/Table2[[#This Row],[Current Month Low]])-1</f>
        <v>5.3929109444369239E-2</v>
      </c>
      <c r="AH155" s="1">
        <f>(Table2[[#This Row],[Current Month High]]/Table2[[#This Row],[Close Price]])-1</f>
        <v>0.13286242597956543</v>
      </c>
      <c r="AI155">
        <v>13.2862425979565</v>
      </c>
      <c r="AJ155">
        <v>116.339986910994</v>
      </c>
      <c r="AK155" t="str">
        <f>IF(AND(Table2[[#This Row],[20D EMA]]&gt;Table2[[#This Row],[50D EMA]],Table2[[#This Row],[50D EMA]]&gt;Table2[[#This Row],[200D EMA]]),"Uptrend","Downtrend/NoTrend")</f>
        <v>Uptrend</v>
      </c>
      <c r="AL155">
        <v>0.04</v>
      </c>
      <c r="AM155" t="s">
        <v>3154</v>
      </c>
      <c r="AN155">
        <v>-5.42</v>
      </c>
      <c r="AO155" t="s">
        <v>3153</v>
      </c>
      <c r="AQ155">
        <f>(Table2[[#This Row],[Sharpe Ratio]]-AVERAGE(Table2[Sharpe Ratio]))/_xlfn.STDEV.P(Table2[Sharpe Ratio])</f>
        <v>-0.66967619071070472</v>
      </c>
      <c r="AR1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2.4335698492113766</v>
      </c>
      <c r="AS155">
        <f>_xlfn.RANK.AVG(Table2[[#This Row],[1Y Return vs Nifty Z-Score]],Table2[1Y Return vs Nifty Z-Score])</f>
        <v>55</v>
      </c>
      <c r="AT155">
        <f>_xlfn.RANK.AVG(Table2[[#This Row],[6M Return vs Nifty Z-Score]],Table2[6M Return vs Nifty Z-Score])</f>
        <v>67</v>
      </c>
      <c r="AU155">
        <f>_xlfn.RANK.AVG(Table2[[#This Row],[Sharpe Ratio Z-Score]],Table2[Sharpe Ratio Z-Score])</f>
        <v>539</v>
      </c>
      <c r="AV155">
        <f>(Table2[[#This Row],[Rank 1Y]]+Table2[[#This Row],[Rank 6M]]+Table2[[#This Row],[Rank Sharpe]])/3</f>
        <v>220.33333333333334</v>
      </c>
    </row>
    <row r="156" spans="1:48" hidden="1" x14ac:dyDescent="0.3">
      <c r="A156" t="s">
        <v>536</v>
      </c>
      <c r="B156" t="s">
        <v>537</v>
      </c>
      <c r="C156" t="s">
        <v>3112</v>
      </c>
      <c r="D156" t="s">
        <v>51</v>
      </c>
      <c r="E156">
        <v>36648.585286105001</v>
      </c>
      <c r="F156">
        <v>2933.95</v>
      </c>
      <c r="G156">
        <v>27.586019755617901</v>
      </c>
      <c r="H156">
        <f>(Table2[[#This Row],[1Y Return vs Nifty]]-AVERAGE(Table2[1Y Return vs Nifty]))/_xlfn.STDEV.P(Table2[1Y Return vs Nifty])</f>
        <v>0.27317856861525575</v>
      </c>
      <c r="I156">
        <v>-4.5675834401484803</v>
      </c>
      <c r="J156">
        <f>(Table2[[#This Row],[1M Return vs Nifty]]-AVERAGE(Table2[1M Return vs Nifty]))/_xlfn.STDEV.P(Table2[1M Return vs Nifty])</f>
        <v>-0.1661752904894557</v>
      </c>
      <c r="K156">
        <v>18.007910081917299</v>
      </c>
      <c r="L156">
        <f>(Table2[[#This Row],[6M Return vs Nifty]]-AVERAGE(Table2[6M Return vs Nifty]))/_xlfn.STDEV.P(Table2[6M Return vs Nifty])</f>
        <v>0.53704563055069654</v>
      </c>
      <c r="M156">
        <v>2.3565188035151898</v>
      </c>
      <c r="N156">
        <f>(Table2[[#This Row],[1W Return vs Nifty]]-AVERAGE(Table2[1W Return vs Nifty]))/_xlfn.STDEV.P(Table2[1W Return vs Nifty])</f>
        <v>1.0631569710090789</v>
      </c>
      <c r="O156">
        <v>2977.07</v>
      </c>
      <c r="P156">
        <v>3031.5630309397102</v>
      </c>
      <c r="Q156">
        <v>2649.8982048694502</v>
      </c>
      <c r="R156">
        <v>48.581438977821897</v>
      </c>
      <c r="S156" s="1">
        <f>(Table2[[#This Row],[Close Price]]-Table2[[#This Row],[20D EMA]])/Table2[[#This Row],[20D EMA]]</f>
        <v>-1.4484039676594888E-2</v>
      </c>
      <c r="T156" s="1">
        <f>(Table2[[#This Row],[Close Price]]-Table2[[#This Row],[50D EMA]])/Table2[[#This Row],[50D EMA]]</f>
        <v>-3.2198911895773029E-2</v>
      </c>
      <c r="U156" s="1">
        <f>(Table2[[#This Row],[Close Price]]-Table2[[#This Row],[200D EMA]])/Table2[[#This Row],[200D EMA]]</f>
        <v>0.1071934743034945</v>
      </c>
      <c r="V156">
        <v>0.64112983594521</v>
      </c>
      <c r="W156">
        <v>2880.25</v>
      </c>
      <c r="X156">
        <v>2964.95</v>
      </c>
      <c r="Y156">
        <v>2850.05</v>
      </c>
      <c r="Z156">
        <v>2964.95</v>
      </c>
      <c r="AA156">
        <v>2755.55</v>
      </c>
      <c r="AB156">
        <v>3146.7</v>
      </c>
      <c r="AC156" s="1">
        <f>(Table2[[#This Row],[Close Price]]/Table2[[#This Row],[Day Low]])-1</f>
        <v>1.8644214911899937E-2</v>
      </c>
      <c r="AD156" s="1">
        <f>(Table2[[#This Row],[Day High]]/Table2[[#This Row],[Close Price]])-1</f>
        <v>1.0565960565108501E-2</v>
      </c>
      <c r="AE156" s="1">
        <f>(Table2[[#This Row],[Close Price]]/Table2[[#This Row],[Current Week Low]])-1</f>
        <v>2.9438080033683534E-2</v>
      </c>
      <c r="AF156" s="1">
        <f>(Table2[[#This Row],[Current Week High]]/Table2[[#This Row],[Close Price]])-1</f>
        <v>1.0565960565108501E-2</v>
      </c>
      <c r="AG156" s="1">
        <f>(Table2[[#This Row],[Close Price]]/Table2[[#This Row],[Current Month Low]])-1</f>
        <v>6.474206601222976E-2</v>
      </c>
      <c r="AH156" s="1">
        <f>(Table2[[#This Row],[Current Month High]]/Table2[[#This Row],[Close Price]])-1</f>
        <v>7.2513164846026656E-2</v>
      </c>
      <c r="AI156">
        <v>18.781846998074201</v>
      </c>
      <c r="AJ156">
        <v>58.570463450885001</v>
      </c>
      <c r="AK156" t="str">
        <f>IF(AND(Table2[[#This Row],[20D EMA]]&gt;Table2[[#This Row],[50D EMA]],Table2[[#This Row],[50D EMA]]&gt;Table2[[#This Row],[200D EMA]]),"Uptrend","Downtrend/NoTrend")</f>
        <v>Downtrend/NoTrend</v>
      </c>
      <c r="AL156">
        <v>-0.04</v>
      </c>
      <c r="AM156" t="s">
        <v>3153</v>
      </c>
      <c r="AN156">
        <v>-4.2699999999999996</v>
      </c>
      <c r="AO156" t="s">
        <v>3153</v>
      </c>
      <c r="AP156">
        <v>8.5278020082482003E-2</v>
      </c>
      <c r="AQ156">
        <f>(Table2[[#This Row],[Sharpe Ratio]]-AVERAGE(Table2[Sharpe Ratio]))/_xlfn.STDEV.P(Table2[Sharpe Ratio])</f>
        <v>0.32671071279035441</v>
      </c>
      <c r="AR1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6">
        <f>_xlfn.RANK.AVG(Table2[[#This Row],[1Y Return vs Nifty Z-Score]],Table2[1Y Return vs Nifty Z-Score])</f>
        <v>227</v>
      </c>
      <c r="AT156">
        <f>_xlfn.RANK.AVG(Table2[[#This Row],[6M Return vs Nifty Z-Score]],Table2[6M Return vs Nifty Z-Score])</f>
        <v>172</v>
      </c>
      <c r="AU156">
        <f>_xlfn.RANK.AVG(Table2[[#This Row],[Sharpe Ratio Z-Score]],Table2[Sharpe Ratio Z-Score])</f>
        <v>263</v>
      </c>
      <c r="AV156">
        <f>(Table2[[#This Row],[Rank 1Y]]+Table2[[#This Row],[Rank 6M]]+Table2[[#This Row],[Rank Sharpe]])/3</f>
        <v>220.66666666666666</v>
      </c>
    </row>
    <row r="157" spans="1:48" hidden="1" x14ac:dyDescent="0.3">
      <c r="A157" t="s">
        <v>268</v>
      </c>
      <c r="B157" t="s">
        <v>269</v>
      </c>
      <c r="C157" t="s">
        <v>3119</v>
      </c>
      <c r="D157" t="s">
        <v>270</v>
      </c>
      <c r="E157">
        <v>91510.65</v>
      </c>
      <c r="F157">
        <v>3301.25</v>
      </c>
      <c r="G157">
        <v>61.913861552331099</v>
      </c>
      <c r="H157">
        <f>(Table2[[#This Row],[1Y Return vs Nifty]]-AVERAGE(Table2[1Y Return vs Nifty]))/_xlfn.STDEV.P(Table2[1Y Return vs Nifty])</f>
        <v>0.98208277528570809</v>
      </c>
      <c r="I157">
        <v>-4.2407147387090403</v>
      </c>
      <c r="J157">
        <f>(Table2[[#This Row],[1M Return vs Nifty]]-AVERAGE(Table2[1M Return vs Nifty]))/_xlfn.STDEV.P(Table2[1M Return vs Nifty])</f>
        <v>-0.13037812028838072</v>
      </c>
      <c r="K157">
        <v>-16.2415961669452</v>
      </c>
      <c r="L157">
        <f>(Table2[[#This Row],[6M Return vs Nifty]]-AVERAGE(Table2[6M Return vs Nifty]))/_xlfn.STDEV.P(Table2[6M Return vs Nifty])</f>
        <v>-0.64660214053249809</v>
      </c>
      <c r="M157">
        <v>-5.1874691024430497</v>
      </c>
      <c r="N157">
        <f>(Table2[[#This Row],[1W Return vs Nifty]]-AVERAGE(Table2[1W Return vs Nifty]))/_xlfn.STDEV.P(Table2[1W Return vs Nifty])</f>
        <v>-0.48788175151173124</v>
      </c>
      <c r="O157">
        <v>3483.84</v>
      </c>
      <c r="P157">
        <v>3585.6066887070501</v>
      </c>
      <c r="Q157">
        <v>3334.0500443148799</v>
      </c>
      <c r="R157">
        <v>30.896442167824599</v>
      </c>
      <c r="S157" s="1">
        <f>(Table2[[#This Row],[Close Price]]-Table2[[#This Row],[20D EMA]])/Table2[[#This Row],[20D EMA]]</f>
        <v>-5.2410558464223427E-2</v>
      </c>
      <c r="T157" s="1">
        <f>(Table2[[#This Row],[Close Price]]-Table2[[#This Row],[50D EMA]])/Table2[[#This Row],[50D EMA]]</f>
        <v>-7.9305041906196236E-2</v>
      </c>
      <c r="U157" s="1">
        <f>(Table2[[#This Row],[Close Price]]-Table2[[#This Row],[200D EMA]])/Table2[[#This Row],[200D EMA]]</f>
        <v>-9.8378980156010268E-3</v>
      </c>
      <c r="V157">
        <v>1.5684478114991001</v>
      </c>
      <c r="W157">
        <v>3290.55</v>
      </c>
      <c r="X157">
        <v>3406.25</v>
      </c>
      <c r="Y157">
        <v>3270.2</v>
      </c>
      <c r="Z157">
        <v>3406.25</v>
      </c>
      <c r="AA157">
        <v>3270.2</v>
      </c>
      <c r="AB157">
        <v>3691.95</v>
      </c>
      <c r="AC157" s="1">
        <f>(Table2[[#This Row],[Close Price]]/Table2[[#This Row],[Day Low]])-1</f>
        <v>3.2517360319703759E-3</v>
      </c>
      <c r="AD157" s="1">
        <f>(Table2[[#This Row],[Day High]]/Table2[[#This Row],[Close Price]])-1</f>
        <v>3.1806134040136325E-2</v>
      </c>
      <c r="AE157" s="1">
        <f>(Table2[[#This Row],[Close Price]]/Table2[[#This Row],[Current Week Low]])-1</f>
        <v>9.4948321203596198E-3</v>
      </c>
      <c r="AF157" s="1">
        <f>(Table2[[#This Row],[Current Week High]]/Table2[[#This Row],[Close Price]])-1</f>
        <v>3.1806134040136325E-2</v>
      </c>
      <c r="AG157" s="1">
        <f>(Table2[[#This Row],[Close Price]]/Table2[[#This Row],[Current Month Low]])-1</f>
        <v>9.4948321203596198E-3</v>
      </c>
      <c r="AH157" s="1">
        <f>(Table2[[#This Row],[Current Month High]]/Table2[[#This Row],[Close Price]])-1</f>
        <v>0.11834911018553562</v>
      </c>
      <c r="AI157">
        <v>26.373343430518698</v>
      </c>
      <c r="AJ157">
        <v>81.701846602636394</v>
      </c>
      <c r="AK157" t="str">
        <f>IF(AND(Table2[[#This Row],[20D EMA]]&gt;Table2[[#This Row],[50D EMA]],Table2[[#This Row],[50D EMA]]&gt;Table2[[#This Row],[200D EMA]]),"Uptrend","Downtrend/NoTrend")</f>
        <v>Downtrend/NoTrend</v>
      </c>
      <c r="AL157">
        <v>-0.01</v>
      </c>
      <c r="AM157" t="s">
        <v>3153</v>
      </c>
      <c r="AN157">
        <v>-5.69</v>
      </c>
      <c r="AO157" t="s">
        <v>3153</v>
      </c>
      <c r="AP157">
        <v>0.203807324798746</v>
      </c>
      <c r="AQ157">
        <f>(Table2[[#This Row],[Sharpe Ratio]]-AVERAGE(Table2[Sharpe Ratio]))/_xlfn.STDEV.P(Table2[Sharpe Ratio])</f>
        <v>1.7116050476511184</v>
      </c>
      <c r="AR1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7">
        <f>_xlfn.RANK.AVG(Table2[[#This Row],[1Y Return vs Nifty Z-Score]],Table2[1Y Return vs Nifty Z-Score])</f>
        <v>92</v>
      </c>
      <c r="AT157">
        <f>_xlfn.RANK.AVG(Table2[[#This Row],[6M Return vs Nifty Z-Score]],Table2[6M Return vs Nifty Z-Score])</f>
        <v>544</v>
      </c>
      <c r="AU157">
        <f>_xlfn.RANK.AVG(Table2[[#This Row],[Sharpe Ratio Z-Score]],Table2[Sharpe Ratio Z-Score])</f>
        <v>28</v>
      </c>
      <c r="AV157">
        <f>(Table2[[#This Row],[Rank 1Y]]+Table2[[#This Row],[Rank 6M]]+Table2[[#This Row],[Rank Sharpe]])/3</f>
        <v>221.33333333333334</v>
      </c>
    </row>
    <row r="158" spans="1:48" hidden="1" x14ac:dyDescent="0.3">
      <c r="A158" t="s">
        <v>840</v>
      </c>
      <c r="B158" t="s">
        <v>841</v>
      </c>
      <c r="C158" t="s">
        <v>3111</v>
      </c>
      <c r="D158" t="s">
        <v>48</v>
      </c>
      <c r="E158">
        <v>17538.894435779999</v>
      </c>
      <c r="F158">
        <v>277.64999999999998</v>
      </c>
      <c r="G158">
        <v>43.429956239487197</v>
      </c>
      <c r="H158">
        <f>(Table2[[#This Row],[1Y Return vs Nifty]]-AVERAGE(Table2[1Y Return vs Nifty]))/_xlfn.STDEV.P(Table2[1Y Return vs Nifty])</f>
        <v>0.60037167589384433</v>
      </c>
      <c r="I158">
        <v>-5.1208164910361997</v>
      </c>
      <c r="J158">
        <f>(Table2[[#This Row],[1M Return vs Nifty]]-AVERAGE(Table2[1M Return vs Nifty]))/_xlfn.STDEV.P(Table2[1M Return vs Nifty])</f>
        <v>-0.22676285239512456</v>
      </c>
      <c r="K158">
        <v>-7.90654686313753</v>
      </c>
      <c r="L158">
        <f>(Table2[[#This Row],[6M Return vs Nifty]]-AVERAGE(Table2[6M Return vs Nifty]))/_xlfn.STDEV.P(Table2[6M Return vs Nifty])</f>
        <v>-0.358546527157104</v>
      </c>
      <c r="M158">
        <v>-7.1111109136284201</v>
      </c>
      <c r="N158">
        <f>(Table2[[#This Row],[1W Return vs Nifty]]-AVERAGE(Table2[1W Return vs Nifty]))/_xlfn.STDEV.P(Table2[1W Return vs Nifty])</f>
        <v>-0.88338118425235024</v>
      </c>
      <c r="O158">
        <v>294.64</v>
      </c>
      <c r="P158">
        <v>302.1674399547</v>
      </c>
      <c r="Q158">
        <v>278.80573620004498</v>
      </c>
      <c r="R158">
        <v>30.859796444558</v>
      </c>
      <c r="S158" s="1">
        <f>(Table2[[#This Row],[Close Price]]-Table2[[#This Row],[20D EMA]])/Table2[[#This Row],[20D EMA]]</f>
        <v>-5.766358946511E-2</v>
      </c>
      <c r="T158" s="1">
        <f>(Table2[[#This Row],[Close Price]]-Table2[[#This Row],[50D EMA]])/Table2[[#This Row],[50D EMA]]</f>
        <v>-8.1138589777825176E-2</v>
      </c>
      <c r="U158" s="1">
        <f>(Table2[[#This Row],[Close Price]]-Table2[[#This Row],[200D EMA]])/Table2[[#This Row],[200D EMA]]</f>
        <v>-4.1453099774667115E-3</v>
      </c>
      <c r="V158">
        <v>1.0052106325802499</v>
      </c>
      <c r="W158">
        <v>276.89999999999998</v>
      </c>
      <c r="X158">
        <v>287.3</v>
      </c>
      <c r="Y158">
        <v>271.10000000000002</v>
      </c>
      <c r="Z158">
        <v>287.3</v>
      </c>
      <c r="AA158">
        <v>271.10000000000002</v>
      </c>
      <c r="AB158">
        <v>321.89999999999998</v>
      </c>
      <c r="AC158" s="1">
        <f>(Table2[[#This Row],[Close Price]]/Table2[[#This Row],[Day Low]])-1</f>
        <v>2.7085590465871778E-3</v>
      </c>
      <c r="AD158" s="1">
        <f>(Table2[[#This Row],[Day High]]/Table2[[#This Row],[Close Price]])-1</f>
        <v>3.4755987754367057E-2</v>
      </c>
      <c r="AE158" s="1">
        <f>(Table2[[#This Row],[Close Price]]/Table2[[#This Row],[Current Week Low]])-1</f>
        <v>2.4160826263371238E-2</v>
      </c>
      <c r="AF158" s="1">
        <f>(Table2[[#This Row],[Current Week High]]/Table2[[#This Row],[Close Price]])-1</f>
        <v>3.4755987754367057E-2</v>
      </c>
      <c r="AG158" s="1">
        <f>(Table2[[#This Row],[Close Price]]/Table2[[#This Row],[Current Month Low]])-1</f>
        <v>2.4160826263371238E-2</v>
      </c>
      <c r="AH158" s="1">
        <f>(Table2[[#This Row],[Current Month High]]/Table2[[#This Row],[Close Price]])-1</f>
        <v>0.15937331172339286</v>
      </c>
      <c r="AI158">
        <v>31.280388978930301</v>
      </c>
      <c r="AJ158">
        <v>79.534432589718705</v>
      </c>
      <c r="AK158" t="str">
        <f>IF(AND(Table2[[#This Row],[20D EMA]]&gt;Table2[[#This Row],[50D EMA]],Table2[[#This Row],[50D EMA]]&gt;Table2[[#This Row],[200D EMA]]),"Uptrend","Downtrend/NoTrend")</f>
        <v>Downtrend/NoTrend</v>
      </c>
      <c r="AL158">
        <v>-0.02</v>
      </c>
      <c r="AM158" t="s">
        <v>3153</v>
      </c>
      <c r="AN158">
        <v>-6.51</v>
      </c>
      <c r="AO158" t="s">
        <v>3153</v>
      </c>
      <c r="AP158">
        <v>0.156542323553896</v>
      </c>
      <c r="AQ158">
        <f>(Table2[[#This Row],[Sharpe Ratio]]-AVERAGE(Table2[Sharpe Ratio]))/_xlfn.STDEV.P(Table2[Sharpe Ratio])</f>
        <v>1.1593615951321732</v>
      </c>
      <c r="AR1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8">
        <f>_xlfn.RANK.AVG(Table2[[#This Row],[1Y Return vs Nifty Z-Score]],Table2[1Y Return vs Nifty Z-Score])</f>
        <v>146</v>
      </c>
      <c r="AT158">
        <f>_xlfn.RANK.AVG(Table2[[#This Row],[6M Return vs Nifty Z-Score]],Table2[6M Return vs Nifty Z-Score])</f>
        <v>437</v>
      </c>
      <c r="AU158">
        <f>_xlfn.RANK.AVG(Table2[[#This Row],[Sharpe Ratio Z-Score]],Table2[Sharpe Ratio Z-Score])</f>
        <v>85</v>
      </c>
      <c r="AV158">
        <f>(Table2[[#This Row],[Rank 1Y]]+Table2[[#This Row],[Rank 6M]]+Table2[[#This Row],[Rank Sharpe]])/3</f>
        <v>222.66666666666666</v>
      </c>
    </row>
    <row r="159" spans="1:48" hidden="1" x14ac:dyDescent="0.3">
      <c r="A159" t="s">
        <v>228</v>
      </c>
      <c r="B159" t="s">
        <v>229</v>
      </c>
      <c r="C159" t="s">
        <v>3112</v>
      </c>
      <c r="D159" t="s">
        <v>51</v>
      </c>
      <c r="E159">
        <v>104743.7869984</v>
      </c>
      <c r="F159">
        <v>3094.85</v>
      </c>
      <c r="G159">
        <v>28.194071015352598</v>
      </c>
      <c r="H159">
        <f>(Table2[[#This Row],[1Y Return vs Nifty]]-AVERAGE(Table2[1Y Return vs Nifty]))/_xlfn.STDEV.P(Table2[1Y Return vs Nifty])</f>
        <v>0.28573543421868747</v>
      </c>
      <c r="I159">
        <v>-3.6654836056004498</v>
      </c>
      <c r="J159">
        <f>(Table2[[#This Row],[1M Return vs Nifty]]-AVERAGE(Table2[1M Return vs Nifty]))/_xlfn.STDEV.P(Table2[1M Return vs Nifty])</f>
        <v>-6.7381428692747755E-2</v>
      </c>
      <c r="K159">
        <v>11.110209568590401</v>
      </c>
      <c r="L159">
        <f>(Table2[[#This Row],[6M Return vs Nifty]]-AVERAGE(Table2[6M Return vs Nifty]))/_xlfn.STDEV.P(Table2[6M Return vs Nifty])</f>
        <v>0.29866415495000953</v>
      </c>
      <c r="M159">
        <v>2.2495446481471499</v>
      </c>
      <c r="N159">
        <f>(Table2[[#This Row],[1W Return vs Nifty]]-AVERAGE(Table2[1W Return vs Nifty]))/_xlfn.STDEV.P(Table2[1W Return vs Nifty])</f>
        <v>1.0411631582732788</v>
      </c>
      <c r="O159">
        <v>3205.89</v>
      </c>
      <c r="P159">
        <v>3273.9727063639798</v>
      </c>
      <c r="Q159">
        <v>2967.93053530507</v>
      </c>
      <c r="R159">
        <v>28.7289009604266</v>
      </c>
      <c r="S159" s="1">
        <f>(Table2[[#This Row],[Close Price]]-Table2[[#This Row],[20D EMA]])/Table2[[#This Row],[20D EMA]]</f>
        <v>-3.4636247656656953E-2</v>
      </c>
      <c r="T159" s="1">
        <f>(Table2[[#This Row],[Close Price]]-Table2[[#This Row],[50D EMA]])/Table2[[#This Row],[50D EMA]]</f>
        <v>-5.4711117785374151E-2</v>
      </c>
      <c r="U159" s="1">
        <f>(Table2[[#This Row],[Close Price]]-Table2[[#This Row],[200D EMA]])/Table2[[#This Row],[200D EMA]]</f>
        <v>4.2763623738883788E-2</v>
      </c>
      <c r="V159">
        <v>0.67257746235726301</v>
      </c>
      <c r="W159">
        <v>3085.9</v>
      </c>
      <c r="X159">
        <v>3133.55</v>
      </c>
      <c r="Y159">
        <v>3075.25</v>
      </c>
      <c r="Z159">
        <v>3141</v>
      </c>
      <c r="AA159">
        <v>3052</v>
      </c>
      <c r="AB159">
        <v>3242</v>
      </c>
      <c r="AC159" s="1">
        <f>(Table2[[#This Row],[Close Price]]/Table2[[#This Row],[Day Low]])-1</f>
        <v>2.9002884085680414E-3</v>
      </c>
      <c r="AD159" s="1">
        <f>(Table2[[#This Row],[Day High]]/Table2[[#This Row],[Close Price]])-1</f>
        <v>1.2504644813157384E-2</v>
      </c>
      <c r="AE159" s="1">
        <f>(Table2[[#This Row],[Close Price]]/Table2[[#This Row],[Current Week Low]])-1</f>
        <v>6.3734655719047684E-3</v>
      </c>
      <c r="AF159" s="1">
        <f>(Table2[[#This Row],[Current Week High]]/Table2[[#This Row],[Close Price]])-1</f>
        <v>1.4911869719049342E-2</v>
      </c>
      <c r="AG159" s="1">
        <f>(Table2[[#This Row],[Close Price]]/Table2[[#This Row],[Current Month Low]])-1</f>
        <v>1.4039973787680182E-2</v>
      </c>
      <c r="AH159" s="1">
        <f>(Table2[[#This Row],[Current Month High]]/Table2[[#This Row],[Close Price]])-1</f>
        <v>4.7546730859330921E-2</v>
      </c>
      <c r="AI159">
        <v>16.021778115255898</v>
      </c>
      <c r="AJ159">
        <v>52.779286172680997</v>
      </c>
      <c r="AK159" t="str">
        <f>IF(AND(Table2[[#This Row],[20D EMA]]&gt;Table2[[#This Row],[50D EMA]],Table2[[#This Row],[50D EMA]]&gt;Table2[[#This Row],[200D EMA]]),"Uptrend","Downtrend/NoTrend")</f>
        <v>Downtrend/NoTrend</v>
      </c>
      <c r="AL159">
        <v>-0.05</v>
      </c>
      <c r="AM159" t="s">
        <v>3153</v>
      </c>
      <c r="AN159">
        <v>-3.37</v>
      </c>
      <c r="AO159" t="s">
        <v>3153</v>
      </c>
      <c r="AP159">
        <v>9.6547284192758001E-2</v>
      </c>
      <c r="AQ159">
        <f>(Table2[[#This Row],[Sharpe Ratio]]-AVERAGE(Table2[Sharpe Ratio]))/_xlfn.STDEV.P(Table2[Sharpe Ratio])</f>
        <v>0.45838059866145137</v>
      </c>
      <c r="AR1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9">
        <f>_xlfn.RANK.AVG(Table2[[#This Row],[1Y Return vs Nifty Z-Score]],Table2[1Y Return vs Nifty Z-Score])</f>
        <v>221</v>
      </c>
      <c r="AT159">
        <f>_xlfn.RANK.AVG(Table2[[#This Row],[6M Return vs Nifty Z-Score]],Table2[6M Return vs Nifty Z-Score])</f>
        <v>217</v>
      </c>
      <c r="AU159">
        <f>_xlfn.RANK.AVG(Table2[[#This Row],[Sharpe Ratio Z-Score]],Table2[Sharpe Ratio Z-Score])</f>
        <v>233</v>
      </c>
      <c r="AV159">
        <f>(Table2[[#This Row],[Rank 1Y]]+Table2[[#This Row],[Rank 6M]]+Table2[[#This Row],[Rank Sharpe]])/3</f>
        <v>223.66666666666666</v>
      </c>
    </row>
    <row r="160" spans="1:48" hidden="1" x14ac:dyDescent="0.3">
      <c r="A160" t="s">
        <v>1008</v>
      </c>
      <c r="B160" t="s">
        <v>1009</v>
      </c>
      <c r="C160" t="s">
        <v>3112</v>
      </c>
      <c r="D160" t="s">
        <v>51</v>
      </c>
      <c r="E160">
        <v>13394.50708974</v>
      </c>
      <c r="F160">
        <v>552.65</v>
      </c>
      <c r="G160">
        <v>25.1715719565683</v>
      </c>
      <c r="H160">
        <f>(Table2[[#This Row],[1Y Return vs Nifty]]-AVERAGE(Table2[1Y Return vs Nifty]))/_xlfn.STDEV.P(Table2[1Y Return vs Nifty])</f>
        <v>0.22331781093440556</v>
      </c>
      <c r="I160">
        <v>-6.3601472172170901</v>
      </c>
      <c r="J160">
        <f>(Table2[[#This Row],[1M Return vs Nifty]]-AVERAGE(Table2[1M Return vs Nifty]))/_xlfn.STDEV.P(Table2[1M Return vs Nifty])</f>
        <v>-0.36248870422844465</v>
      </c>
      <c r="K160">
        <v>30.793157667334398</v>
      </c>
      <c r="L160">
        <f>(Table2[[#This Row],[6M Return vs Nifty]]-AVERAGE(Table2[6M Return vs Nifty]))/_xlfn.STDEV.P(Table2[6M Return vs Nifty])</f>
        <v>0.97889812609516447</v>
      </c>
      <c r="M160">
        <v>-5.9731924063261497</v>
      </c>
      <c r="N160">
        <f>(Table2[[#This Row],[1W Return vs Nifty]]-AVERAGE(Table2[1W Return vs Nifty]))/_xlfn.STDEV.P(Table2[1W Return vs Nifty])</f>
        <v>-0.64942592214158534</v>
      </c>
      <c r="O160">
        <v>559.1</v>
      </c>
      <c r="P160">
        <v>572.25623902187499</v>
      </c>
      <c r="Q160">
        <v>520.43349927905194</v>
      </c>
      <c r="R160">
        <v>48.574422163162602</v>
      </c>
      <c r="S160" s="1">
        <f>(Table2[[#This Row],[Close Price]]-Table2[[#This Row],[20D EMA]])/Table2[[#This Row],[20D EMA]]</f>
        <v>-1.1536397782149965E-2</v>
      </c>
      <c r="T160" s="1">
        <f>(Table2[[#This Row],[Close Price]]-Table2[[#This Row],[50D EMA]])/Table2[[#This Row],[50D EMA]]</f>
        <v>-3.4261293604045E-2</v>
      </c>
      <c r="U160" s="1">
        <f>(Table2[[#This Row],[Close Price]]-Table2[[#This Row],[200D EMA]])/Table2[[#This Row],[200D EMA]]</f>
        <v>6.1903203321033384E-2</v>
      </c>
      <c r="V160">
        <v>0.72330055349827005</v>
      </c>
      <c r="W160">
        <v>530.04999999999995</v>
      </c>
      <c r="X160">
        <v>556</v>
      </c>
      <c r="Y160">
        <v>522.65</v>
      </c>
      <c r="Z160">
        <v>556</v>
      </c>
      <c r="AA160">
        <v>522.65</v>
      </c>
      <c r="AB160">
        <v>592.1</v>
      </c>
      <c r="AC160" s="1">
        <f>(Table2[[#This Row],[Close Price]]/Table2[[#This Row],[Day Low]])-1</f>
        <v>4.2637487029525634E-2</v>
      </c>
      <c r="AD160" s="1">
        <f>(Table2[[#This Row],[Day High]]/Table2[[#This Row],[Close Price]])-1</f>
        <v>6.0617027051479422E-3</v>
      </c>
      <c r="AE160" s="1">
        <f>(Table2[[#This Row],[Close Price]]/Table2[[#This Row],[Current Week Low]])-1</f>
        <v>5.7399789534104961E-2</v>
      </c>
      <c r="AF160" s="1">
        <f>(Table2[[#This Row],[Current Week High]]/Table2[[#This Row],[Close Price]])-1</f>
        <v>6.0617027051479422E-3</v>
      </c>
      <c r="AG160" s="1">
        <f>(Table2[[#This Row],[Close Price]]/Table2[[#This Row],[Current Month Low]])-1</f>
        <v>5.7399789534104961E-2</v>
      </c>
      <c r="AH160" s="1">
        <f>(Table2[[#This Row],[Current Month High]]/Table2[[#This Row],[Close Price]])-1</f>
        <v>7.1383334841219614E-2</v>
      </c>
      <c r="AI160">
        <v>30.462317922735899</v>
      </c>
      <c r="AJ160">
        <v>53.471257983893302</v>
      </c>
      <c r="AK160" t="str">
        <f>IF(AND(Table2[[#This Row],[20D EMA]]&gt;Table2[[#This Row],[50D EMA]],Table2[[#This Row],[50D EMA]]&gt;Table2[[#This Row],[200D EMA]]),"Uptrend","Downtrend/NoTrend")</f>
        <v>Downtrend/NoTrend</v>
      </c>
      <c r="AL160">
        <v>-0.18</v>
      </c>
      <c r="AM160" t="s">
        <v>3153</v>
      </c>
      <c r="AN160">
        <v>-2.98</v>
      </c>
      <c r="AO160" t="s">
        <v>3153</v>
      </c>
      <c r="AP160">
        <v>6.1803424054520002E-2</v>
      </c>
      <c r="AQ160">
        <f>(Table2[[#This Row],[Sharpe Ratio]]-AVERAGE(Table2[Sharpe Ratio]))/_xlfn.STDEV.P(Table2[Sharpe Ratio])</f>
        <v>5.2433941066334276E-2</v>
      </c>
      <c r="AR1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0">
        <f>_xlfn.RANK.AVG(Table2[[#This Row],[1Y Return vs Nifty Z-Score]],Table2[1Y Return vs Nifty Z-Score])</f>
        <v>238</v>
      </c>
      <c r="AT160">
        <f>_xlfn.RANK.AVG(Table2[[#This Row],[6M Return vs Nifty Z-Score]],Table2[6M Return vs Nifty Z-Score])</f>
        <v>96</v>
      </c>
      <c r="AU160">
        <f>_xlfn.RANK.AVG(Table2[[#This Row],[Sharpe Ratio Z-Score]],Table2[Sharpe Ratio Z-Score])</f>
        <v>337</v>
      </c>
      <c r="AV160">
        <f>(Table2[[#This Row],[Rank 1Y]]+Table2[[#This Row],[Rank 6M]]+Table2[[#This Row],[Rank Sharpe]])/3</f>
        <v>223.66666666666666</v>
      </c>
    </row>
    <row r="161" spans="1:48" x14ac:dyDescent="0.3">
      <c r="A161" t="s">
        <v>1611</v>
      </c>
      <c r="B161" t="s">
        <v>1612</v>
      </c>
      <c r="C161" t="s">
        <v>3119</v>
      </c>
      <c r="D161" t="s">
        <v>132</v>
      </c>
      <c r="E161">
        <v>5650.3480590449999</v>
      </c>
      <c r="F161">
        <v>854.45</v>
      </c>
      <c r="G161">
        <v>54.976397648941202</v>
      </c>
      <c r="H161">
        <f>(Table2[[#This Row],[1Y Return vs Nifty]]-AVERAGE(Table2[1Y Return vs Nifty]))/_xlfn.STDEV.P(Table2[1Y Return vs Nifty])</f>
        <v>0.83881721918516694</v>
      </c>
      <c r="I161">
        <v>46.024992274694299</v>
      </c>
      <c r="J161">
        <f>(Table2[[#This Row],[1M Return vs Nifty]]-AVERAGE(Table2[1M Return vs Nifty]))/_xlfn.STDEV.P(Table2[1M Return vs Nifty])</f>
        <v>5.3744929833450836</v>
      </c>
      <c r="K161">
        <v>68.704544838191097</v>
      </c>
      <c r="L161">
        <f>(Table2[[#This Row],[6M Return vs Nifty]]-AVERAGE(Table2[6M Return vs Nifty]))/_xlfn.STDEV.P(Table2[6M Return vs Nifty])</f>
        <v>2.2890988804475545</v>
      </c>
      <c r="M161">
        <v>8.8481273437674499</v>
      </c>
      <c r="N161">
        <f>(Table2[[#This Row],[1W Return vs Nifty]]-AVERAGE(Table2[1W Return vs Nifty]))/_xlfn.STDEV.P(Table2[1W Return vs Nifty])</f>
        <v>2.3978272200726756</v>
      </c>
      <c r="O161">
        <v>698.52</v>
      </c>
      <c r="P161">
        <v>629.38374409205198</v>
      </c>
      <c r="Q161">
        <v>554.443873555143</v>
      </c>
      <c r="R161">
        <v>85.121202999910494</v>
      </c>
      <c r="S161" s="1">
        <f>(Table2[[#This Row],[Close Price]]-Table2[[#This Row],[20D EMA]])/Table2[[#This Row],[20D EMA]]</f>
        <v>0.2232291129817329</v>
      </c>
      <c r="T161" s="1">
        <f>(Table2[[#This Row],[Close Price]]-Table2[[#This Row],[50D EMA]])/Table2[[#This Row],[50D EMA]]</f>
        <v>0.35759782171150334</v>
      </c>
      <c r="U161" s="1">
        <f>(Table2[[#This Row],[Close Price]]-Table2[[#This Row],[200D EMA]])/Table2[[#This Row],[200D EMA]]</f>
        <v>0.54109377117144664</v>
      </c>
      <c r="V161">
        <v>3.5256614206813</v>
      </c>
      <c r="W161">
        <v>824.3</v>
      </c>
      <c r="X161">
        <v>888.5</v>
      </c>
      <c r="Y161">
        <v>745.55</v>
      </c>
      <c r="Z161">
        <v>888.5</v>
      </c>
      <c r="AA161">
        <v>575</v>
      </c>
      <c r="AB161">
        <v>888.5</v>
      </c>
      <c r="AC161" s="1">
        <f>(Table2[[#This Row],[Close Price]]/Table2[[#This Row],[Day Low]])-1</f>
        <v>3.6576489142302604E-2</v>
      </c>
      <c r="AD161" s="1">
        <f>(Table2[[#This Row],[Day High]]/Table2[[#This Row],[Close Price]])-1</f>
        <v>3.9850196032535479E-2</v>
      </c>
      <c r="AE161" s="1">
        <f>(Table2[[#This Row],[Close Price]]/Table2[[#This Row],[Current Week Low]])-1</f>
        <v>0.14606666219569453</v>
      </c>
      <c r="AF161" s="1">
        <f>(Table2[[#This Row],[Current Week High]]/Table2[[#This Row],[Close Price]])-1</f>
        <v>3.9850196032535479E-2</v>
      </c>
      <c r="AG161" s="1">
        <f>(Table2[[#This Row],[Close Price]]/Table2[[#This Row],[Current Month Low]])-1</f>
        <v>0.48599999999999999</v>
      </c>
      <c r="AH161" s="1">
        <f>(Table2[[#This Row],[Current Month High]]/Table2[[#This Row],[Close Price]])-1</f>
        <v>3.9850196032535479E-2</v>
      </c>
      <c r="AI161">
        <v>3.9850196032535399</v>
      </c>
      <c r="AJ161">
        <v>101.047058823529</v>
      </c>
      <c r="AK161" t="str">
        <f>IF(AND(Table2[[#This Row],[20D EMA]]&gt;Table2[[#This Row],[50D EMA]],Table2[[#This Row],[50D EMA]]&gt;Table2[[#This Row],[200D EMA]]),"Uptrend","Downtrend/NoTrend")</f>
        <v>Uptrend</v>
      </c>
      <c r="AL161">
        <v>0.77</v>
      </c>
      <c r="AM161" t="s">
        <v>3154</v>
      </c>
      <c r="AN161">
        <v>43.73</v>
      </c>
      <c r="AO161" t="s">
        <v>3154</v>
      </c>
      <c r="AQ161">
        <f>(Table2[[#This Row],[Sharpe Ratio]]-AVERAGE(Table2[Sharpe Ratio]))/_xlfn.STDEV.P(Table2[Sharpe Ratio])</f>
        <v>-0.66967619071070472</v>
      </c>
      <c r="AR1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10.230560112339777</v>
      </c>
      <c r="AS161">
        <f>_xlfn.RANK.AVG(Table2[[#This Row],[1Y Return vs Nifty Z-Score]],Table2[1Y Return vs Nifty Z-Score])</f>
        <v>111</v>
      </c>
      <c r="AT161">
        <f>_xlfn.RANK.AVG(Table2[[#This Row],[6M Return vs Nifty Z-Score]],Table2[6M Return vs Nifty Z-Score])</f>
        <v>21</v>
      </c>
      <c r="AU161">
        <f>_xlfn.RANK.AVG(Table2[[#This Row],[Sharpe Ratio Z-Score]],Table2[Sharpe Ratio Z-Score])</f>
        <v>539</v>
      </c>
      <c r="AV161">
        <f>(Table2[[#This Row],[Rank 1Y]]+Table2[[#This Row],[Rank 6M]]+Table2[[#This Row],[Rank Sharpe]])/3</f>
        <v>223.66666666666666</v>
      </c>
    </row>
    <row r="162" spans="1:48" x14ac:dyDescent="0.3">
      <c r="A162" t="s">
        <v>948</v>
      </c>
      <c r="B162" t="s">
        <v>949</v>
      </c>
      <c r="C162" t="s">
        <v>3118</v>
      </c>
      <c r="D162" t="s">
        <v>721</v>
      </c>
      <c r="E162">
        <v>15144.916997599999</v>
      </c>
      <c r="F162">
        <v>3224</v>
      </c>
      <c r="G162">
        <v>11.588004670815501</v>
      </c>
      <c r="H162">
        <f>(Table2[[#This Row],[1Y Return vs Nifty]]-AVERAGE(Table2[1Y Return vs Nifty]))/_xlfn.STDEV.P(Table2[1Y Return vs Nifty])</f>
        <v>-5.7196415607598958E-2</v>
      </c>
      <c r="I162">
        <v>9.6451874849442198</v>
      </c>
      <c r="J162">
        <f>(Table2[[#This Row],[1M Return vs Nifty]]-AVERAGE(Table2[1M Return vs Nifty]))/_xlfn.STDEV.P(Table2[1M Return vs Nifty])</f>
        <v>1.3903425945020382</v>
      </c>
      <c r="K162">
        <v>33.255401898633401</v>
      </c>
      <c r="L162">
        <f>(Table2[[#This Row],[6M Return vs Nifty]]-AVERAGE(Table2[6M Return vs Nifty]))/_xlfn.STDEV.P(Table2[6M Return vs Nifty])</f>
        <v>1.063992196504904</v>
      </c>
      <c r="M162">
        <v>-5.3406436272948898</v>
      </c>
      <c r="N162">
        <f>(Table2[[#This Row],[1W Return vs Nifty]]-AVERAGE(Table2[1W Return vs Nifty]))/_xlfn.STDEV.P(Table2[1W Return vs Nifty])</f>
        <v>-0.51937432842337894</v>
      </c>
      <c r="O162">
        <v>3135.47</v>
      </c>
      <c r="P162">
        <v>2990.1111531403299</v>
      </c>
      <c r="Q162">
        <v>2627.96350602233</v>
      </c>
      <c r="R162">
        <v>54.260856086136499</v>
      </c>
      <c r="S162" s="1">
        <f>(Table2[[#This Row],[Close Price]]-Table2[[#This Row],[20D EMA]])/Table2[[#This Row],[20D EMA]]</f>
        <v>2.8235001451138171E-2</v>
      </c>
      <c r="T162" s="1">
        <f>(Table2[[#This Row],[Close Price]]-Table2[[#This Row],[50D EMA]])/Table2[[#This Row],[50D EMA]]</f>
        <v>7.8220786747018101E-2</v>
      </c>
      <c r="U162" s="1">
        <f>(Table2[[#This Row],[Close Price]]-Table2[[#This Row],[200D EMA]])/Table2[[#This Row],[200D EMA]]</f>
        <v>0.2268054684213737</v>
      </c>
      <c r="V162">
        <v>1.67235044504659</v>
      </c>
      <c r="W162">
        <v>3128.85</v>
      </c>
      <c r="X162">
        <v>3324</v>
      </c>
      <c r="Y162">
        <v>3113.25</v>
      </c>
      <c r="Z162">
        <v>3399</v>
      </c>
      <c r="AA162">
        <v>2901</v>
      </c>
      <c r="AB162">
        <v>3443</v>
      </c>
      <c r="AC162" s="1">
        <f>(Table2[[#This Row],[Close Price]]/Table2[[#This Row],[Day Low]])-1</f>
        <v>3.0410534221838814E-2</v>
      </c>
      <c r="AD162" s="1">
        <f>(Table2[[#This Row],[Day High]]/Table2[[#This Row],[Close Price]])-1</f>
        <v>3.1017369727047051E-2</v>
      </c>
      <c r="AE162" s="1">
        <f>(Table2[[#This Row],[Close Price]]/Table2[[#This Row],[Current Week Low]])-1</f>
        <v>3.5573757327551636E-2</v>
      </c>
      <c r="AF162" s="1">
        <f>(Table2[[#This Row],[Current Week High]]/Table2[[#This Row],[Close Price]])-1</f>
        <v>5.4280397022332449E-2</v>
      </c>
      <c r="AG162" s="1">
        <f>(Table2[[#This Row],[Close Price]]/Table2[[#This Row],[Current Month Low]])-1</f>
        <v>0.11134091692519821</v>
      </c>
      <c r="AH162" s="1">
        <f>(Table2[[#This Row],[Current Month High]]/Table2[[#This Row],[Close Price]])-1</f>
        <v>6.7928039702233267E-2</v>
      </c>
      <c r="AI162">
        <v>6.7928039702233196</v>
      </c>
      <c r="AJ162">
        <v>52.507095553453098</v>
      </c>
      <c r="AK162" t="str">
        <f>IF(AND(Table2[[#This Row],[20D EMA]]&gt;Table2[[#This Row],[50D EMA]],Table2[[#This Row],[50D EMA]]&gt;Table2[[#This Row],[200D EMA]]),"Uptrend","Downtrend/NoTrend")</f>
        <v>Uptrend</v>
      </c>
      <c r="AL162">
        <v>0.14000000000000001</v>
      </c>
      <c r="AM162" t="s">
        <v>3154</v>
      </c>
      <c r="AN162">
        <v>10.77</v>
      </c>
      <c r="AO162" t="s">
        <v>3154</v>
      </c>
      <c r="AP162">
        <v>8.3993844568138007E-2</v>
      </c>
      <c r="AQ162">
        <f>(Table2[[#This Row],[Sharpe Ratio]]-AVERAGE(Table2[Sharpe Ratio]))/_xlfn.STDEV.P(Table2[Sharpe Ratio])</f>
        <v>0.311706428414949</v>
      </c>
      <c r="AR1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2.1894704753909133</v>
      </c>
      <c r="AS162">
        <f>_xlfn.RANK.AVG(Table2[[#This Row],[1Y Return vs Nifty Z-Score]],Table2[1Y Return vs Nifty Z-Score])</f>
        <v>323</v>
      </c>
      <c r="AT162">
        <f>_xlfn.RANK.AVG(Table2[[#This Row],[6M Return vs Nifty Z-Score]],Table2[6M Return vs Nifty Z-Score])</f>
        <v>83</v>
      </c>
      <c r="AU162">
        <f>_xlfn.RANK.AVG(Table2[[#This Row],[Sharpe Ratio Z-Score]],Table2[Sharpe Ratio Z-Score])</f>
        <v>267</v>
      </c>
      <c r="AV162">
        <f>(Table2[[#This Row],[Rank 1Y]]+Table2[[#This Row],[Rank 6M]]+Table2[[#This Row],[Rank Sharpe]])/3</f>
        <v>224.33333333333334</v>
      </c>
    </row>
    <row r="163" spans="1:48" hidden="1" x14ac:dyDescent="0.3">
      <c r="A163" t="s">
        <v>1206</v>
      </c>
      <c r="B163" t="s">
        <v>1207</v>
      </c>
      <c r="C163" t="s">
        <v>3117</v>
      </c>
      <c r="D163" t="s">
        <v>287</v>
      </c>
      <c r="E163">
        <v>9588.5875820000001</v>
      </c>
      <c r="F163">
        <v>1396.3</v>
      </c>
      <c r="G163">
        <v>41.721988529393897</v>
      </c>
      <c r="H163">
        <f>(Table2[[#This Row],[1Y Return vs Nifty]]-AVERAGE(Table2[1Y Return vs Nifty]))/_xlfn.STDEV.P(Table2[1Y Return vs Nifty])</f>
        <v>0.56510043741306204</v>
      </c>
      <c r="I163">
        <v>-15.0322916290117</v>
      </c>
      <c r="J163">
        <f>(Table2[[#This Row],[1M Return vs Nifty]]-AVERAGE(Table2[1M Return vs Nifty]))/_xlfn.STDEV.P(Table2[1M Return vs Nifty])</f>
        <v>-1.3122224295751304</v>
      </c>
      <c r="K163">
        <v>35.4597176299661</v>
      </c>
      <c r="L163">
        <f>(Table2[[#This Row],[6M Return vs Nifty]]-AVERAGE(Table2[6M Return vs Nifty]))/_xlfn.STDEV.P(Table2[6M Return vs Nifty])</f>
        <v>1.1401723721604939</v>
      </c>
      <c r="M163">
        <v>-5.3636805029172399</v>
      </c>
      <c r="N163">
        <f>(Table2[[#This Row],[1W Return vs Nifty]]-AVERAGE(Table2[1W Return vs Nifty]))/_xlfn.STDEV.P(Table2[1W Return vs Nifty])</f>
        <v>-0.52411069419988565</v>
      </c>
      <c r="O163">
        <v>1528.2</v>
      </c>
      <c r="P163">
        <v>1553.9031549911599</v>
      </c>
      <c r="Q163">
        <v>1313.58502830458</v>
      </c>
      <c r="R163">
        <v>26.548891072032799</v>
      </c>
      <c r="S163" s="1">
        <f>(Table2[[#This Row],[Close Price]]-Table2[[#This Row],[20D EMA]])/Table2[[#This Row],[20D EMA]]</f>
        <v>-8.6310692317759508E-2</v>
      </c>
      <c r="T163" s="1">
        <f>(Table2[[#This Row],[Close Price]]-Table2[[#This Row],[50D EMA]])/Table2[[#This Row],[50D EMA]]</f>
        <v>-0.10142405238379</v>
      </c>
      <c r="U163" s="1">
        <f>(Table2[[#This Row],[Close Price]]-Table2[[#This Row],[200D EMA]])/Table2[[#This Row],[200D EMA]]</f>
        <v>6.2968875187454504E-2</v>
      </c>
      <c r="V163">
        <v>0.55966376898217496</v>
      </c>
      <c r="W163">
        <v>1386.45</v>
      </c>
      <c r="X163">
        <v>1436.65</v>
      </c>
      <c r="Y163">
        <v>1386.45</v>
      </c>
      <c r="Z163">
        <v>1436.65</v>
      </c>
      <c r="AA163">
        <v>1386.45</v>
      </c>
      <c r="AB163">
        <v>1644.25</v>
      </c>
      <c r="AC163" s="1">
        <f>(Table2[[#This Row],[Close Price]]/Table2[[#This Row],[Day Low]])-1</f>
        <v>7.1044754589058012E-3</v>
      </c>
      <c r="AD163" s="1">
        <f>(Table2[[#This Row],[Day High]]/Table2[[#This Row],[Close Price]])-1</f>
        <v>2.8897801332091966E-2</v>
      </c>
      <c r="AE163" s="1">
        <f>(Table2[[#This Row],[Close Price]]/Table2[[#This Row],[Current Week Low]])-1</f>
        <v>7.1044754589058012E-3</v>
      </c>
      <c r="AF163" s="1">
        <f>(Table2[[#This Row],[Current Week High]]/Table2[[#This Row],[Close Price]])-1</f>
        <v>2.8897801332091966E-2</v>
      </c>
      <c r="AG163" s="1">
        <f>(Table2[[#This Row],[Close Price]]/Table2[[#This Row],[Current Month Low]])-1</f>
        <v>7.1044754589058012E-3</v>
      </c>
      <c r="AH163" s="1">
        <f>(Table2[[#This Row],[Current Month High]]/Table2[[#This Row],[Close Price]])-1</f>
        <v>0.17757645205185146</v>
      </c>
      <c r="AI163">
        <v>34.709589629735703</v>
      </c>
      <c r="AJ163">
        <v>70.280487804878007</v>
      </c>
      <c r="AK163" t="str">
        <f>IF(AND(Table2[[#This Row],[20D EMA]]&gt;Table2[[#This Row],[50D EMA]],Table2[[#This Row],[50D EMA]]&gt;Table2[[#This Row],[200D EMA]]),"Uptrend","Downtrend/NoTrend")</f>
        <v>Downtrend/NoTrend</v>
      </c>
      <c r="AL163">
        <v>-0.03</v>
      </c>
      <c r="AM163" t="s">
        <v>3153</v>
      </c>
      <c r="AN163">
        <v>-10.18</v>
      </c>
      <c r="AO163" t="s">
        <v>3153</v>
      </c>
      <c r="AP163">
        <v>2.2949126565288001E-2</v>
      </c>
      <c r="AQ163">
        <f>(Table2[[#This Row],[Sharpe Ratio]]-AVERAGE(Table2[Sharpe Ratio]))/_xlfn.STDEV.P(Table2[Sharpe Ratio])</f>
        <v>-0.40153899504968077</v>
      </c>
      <c r="AR1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3">
        <f>_xlfn.RANK.AVG(Table2[[#This Row],[1Y Return vs Nifty Z-Score]],Table2[1Y Return vs Nifty Z-Score])</f>
        <v>152</v>
      </c>
      <c r="AT163">
        <f>_xlfn.RANK.AVG(Table2[[#This Row],[6M Return vs Nifty Z-Score]],Table2[6M Return vs Nifty Z-Score])</f>
        <v>76</v>
      </c>
      <c r="AU163">
        <f>_xlfn.RANK.AVG(Table2[[#This Row],[Sharpe Ratio Z-Score]],Table2[Sharpe Ratio Z-Score])</f>
        <v>446</v>
      </c>
      <c r="AV163">
        <f>(Table2[[#This Row],[Rank 1Y]]+Table2[[#This Row],[Rank 6M]]+Table2[[#This Row],[Rank Sharpe]])/3</f>
        <v>224.66666666666666</v>
      </c>
    </row>
    <row r="164" spans="1:48" hidden="1" x14ac:dyDescent="0.3">
      <c r="A164" t="s">
        <v>162</v>
      </c>
      <c r="B164" t="s">
        <v>163</v>
      </c>
      <c r="C164" t="s">
        <v>3108</v>
      </c>
      <c r="D164" t="s">
        <v>139</v>
      </c>
      <c r="E164">
        <v>155566.7969664</v>
      </c>
      <c r="F164">
        <v>471.4</v>
      </c>
      <c r="G164">
        <v>22.6806562354293</v>
      </c>
      <c r="H164">
        <f>(Table2[[#This Row],[1Y Return vs Nifty]]-AVERAGE(Table2[1Y Return vs Nifty]))/_xlfn.STDEV.P(Table2[1Y Return vs Nifty])</f>
        <v>0.17187791431538557</v>
      </c>
      <c r="I164">
        <v>2.5846093040340099</v>
      </c>
      <c r="J164">
        <f>(Table2[[#This Row],[1M Return vs Nifty]]-AVERAGE(Table2[1M Return vs Nifty]))/_xlfn.STDEV.P(Table2[1M Return vs Nifty])</f>
        <v>0.61710025668565149</v>
      </c>
      <c r="K164">
        <v>-3.80576199664557</v>
      </c>
      <c r="L164">
        <f>(Table2[[#This Row],[6M Return vs Nifty]]-AVERAGE(Table2[6M Return vs Nifty]))/_xlfn.STDEV.P(Table2[6M Return vs Nifty])</f>
        <v>-0.21682521790243078</v>
      </c>
      <c r="M164">
        <v>-3.3776065258672898</v>
      </c>
      <c r="N164">
        <f>(Table2[[#This Row],[1W Return vs Nifty]]-AVERAGE(Table2[1W Return vs Nifty]))/_xlfn.STDEV.P(Table2[1W Return vs Nifty])</f>
        <v>-0.11577525111647095</v>
      </c>
      <c r="O164">
        <v>463.24</v>
      </c>
      <c r="P164">
        <v>473.64369900153503</v>
      </c>
      <c r="Q164">
        <v>450.97874851921</v>
      </c>
      <c r="R164">
        <v>56.430460112754602</v>
      </c>
      <c r="S164" s="1">
        <f>(Table2[[#This Row],[Close Price]]-Table2[[#This Row],[20D EMA]])/Table2[[#This Row],[20D EMA]]</f>
        <v>1.7615059148605405E-2</v>
      </c>
      <c r="T164" s="1">
        <f>(Table2[[#This Row],[Close Price]]-Table2[[#This Row],[50D EMA]])/Table2[[#This Row],[50D EMA]]</f>
        <v>-4.7371030296927425E-3</v>
      </c>
      <c r="U164" s="1">
        <f>(Table2[[#This Row],[Close Price]]-Table2[[#This Row],[200D EMA]])/Table2[[#This Row],[200D EMA]]</f>
        <v>4.5282070491887288E-2</v>
      </c>
      <c r="V164">
        <v>1.1407114273739001</v>
      </c>
      <c r="W164">
        <v>467.05</v>
      </c>
      <c r="X164">
        <v>479.5</v>
      </c>
      <c r="Y164">
        <v>456.15</v>
      </c>
      <c r="Z164">
        <v>479.5</v>
      </c>
      <c r="AA164">
        <v>436.65</v>
      </c>
      <c r="AB164">
        <v>489.4</v>
      </c>
      <c r="AC164" s="1">
        <f>(Table2[[#This Row],[Close Price]]/Table2[[#This Row],[Day Low]])-1</f>
        <v>9.3137779680976251E-3</v>
      </c>
      <c r="AD164" s="1">
        <f>(Table2[[#This Row],[Day High]]/Table2[[#This Row],[Close Price]])-1</f>
        <v>1.7182859567246522E-2</v>
      </c>
      <c r="AE164" s="1">
        <f>(Table2[[#This Row],[Close Price]]/Table2[[#This Row],[Current Week Low]])-1</f>
        <v>3.3431985092623018E-2</v>
      </c>
      <c r="AF164" s="1">
        <f>(Table2[[#This Row],[Current Week High]]/Table2[[#This Row],[Close Price]])-1</f>
        <v>1.7182859567246522E-2</v>
      </c>
      <c r="AG164" s="1">
        <f>(Table2[[#This Row],[Close Price]]/Table2[[#This Row],[Current Month Low]])-1</f>
        <v>7.958319019809923E-2</v>
      </c>
      <c r="AH164" s="1">
        <f>(Table2[[#This Row],[Current Month High]]/Table2[[#This Row],[Close Price]])-1</f>
        <v>3.8184132371658963E-2</v>
      </c>
      <c r="AI164">
        <v>23.037759864234101</v>
      </c>
      <c r="AJ164">
        <v>52.285575835890697</v>
      </c>
      <c r="AK164" t="str">
        <f>IF(AND(Table2[[#This Row],[20D EMA]]&gt;Table2[[#This Row],[50D EMA]],Table2[[#This Row],[50D EMA]]&gt;Table2[[#This Row],[200D EMA]]),"Uptrend","Downtrend/NoTrend")</f>
        <v>Downtrend/NoTrend</v>
      </c>
      <c r="AL164">
        <v>-0.13</v>
      </c>
      <c r="AM164" t="s">
        <v>3153</v>
      </c>
      <c r="AN164">
        <v>3.62</v>
      </c>
      <c r="AO164" t="s">
        <v>3154</v>
      </c>
      <c r="AP164">
        <v>0.20208597124121999</v>
      </c>
      <c r="AQ164">
        <f>(Table2[[#This Row],[Sharpe Ratio]]-AVERAGE(Table2[Sharpe Ratio]))/_xlfn.STDEV.P(Table2[Sharpe Ratio])</f>
        <v>1.6914927826225099</v>
      </c>
      <c r="AR1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4">
        <f>_xlfn.RANK.AVG(Table2[[#This Row],[1Y Return vs Nifty Z-Score]],Table2[1Y Return vs Nifty Z-Score])</f>
        <v>258</v>
      </c>
      <c r="AT164">
        <f>_xlfn.RANK.AVG(Table2[[#This Row],[6M Return vs Nifty Z-Score]],Table2[6M Return vs Nifty Z-Score])</f>
        <v>386</v>
      </c>
      <c r="AU164">
        <f>_xlfn.RANK.AVG(Table2[[#This Row],[Sharpe Ratio Z-Score]],Table2[Sharpe Ratio Z-Score])</f>
        <v>31</v>
      </c>
      <c r="AV164">
        <f>(Table2[[#This Row],[Rank 1Y]]+Table2[[#This Row],[Rank 6M]]+Table2[[#This Row],[Rank Sharpe]])/3</f>
        <v>225</v>
      </c>
    </row>
    <row r="165" spans="1:48" hidden="1" x14ac:dyDescent="0.3">
      <c r="A165" t="s">
        <v>209</v>
      </c>
      <c r="B165" t="s">
        <v>210</v>
      </c>
      <c r="C165" t="s">
        <v>3114</v>
      </c>
      <c r="D165" t="s">
        <v>211</v>
      </c>
      <c r="E165">
        <v>116352.175227912</v>
      </c>
      <c r="F165">
        <v>165.36</v>
      </c>
      <c r="G165">
        <v>66.607091992254993</v>
      </c>
      <c r="H165">
        <f>(Table2[[#This Row],[1Y Return vs Nifty]]-AVERAGE(Table2[1Y Return vs Nifty]))/_xlfn.STDEV.P(Table2[1Y Return vs Nifty])</f>
        <v>1.0790026696804214</v>
      </c>
      <c r="I165">
        <v>-14.068481510065199</v>
      </c>
      <c r="J165">
        <f>(Table2[[#This Row],[1M Return vs Nifty]]-AVERAGE(Table2[1M Return vs Nifty]))/_xlfn.STDEV.P(Table2[1M Return vs Nifty])</f>
        <v>-1.2066703387279176</v>
      </c>
      <c r="K165">
        <v>21.357432868513602</v>
      </c>
      <c r="L165">
        <f>(Table2[[#This Row],[6M Return vs Nifty]]-AVERAGE(Table2[6M Return vs Nifty]))/_xlfn.STDEV.P(Table2[6M Return vs Nifty])</f>
        <v>0.65280365496539183</v>
      </c>
      <c r="M165">
        <v>-4.1461304164041</v>
      </c>
      <c r="N165">
        <f>(Table2[[#This Row],[1W Return vs Nifty]]-AVERAGE(Table2[1W Return vs Nifty]))/_xlfn.STDEV.P(Table2[1W Return vs Nifty])</f>
        <v>-0.27378323419707579</v>
      </c>
      <c r="O165">
        <v>179.09</v>
      </c>
      <c r="P165">
        <v>187.71205438644199</v>
      </c>
      <c r="Q165">
        <v>166.261146932363</v>
      </c>
      <c r="R165">
        <v>29.020244747632301</v>
      </c>
      <c r="S165" s="1">
        <f>(Table2[[#This Row],[Close Price]]-Table2[[#This Row],[20D EMA]])/Table2[[#This Row],[20D EMA]]</f>
        <v>-7.6665363783572443E-2</v>
      </c>
      <c r="T165" s="1">
        <f>(Table2[[#This Row],[Close Price]]-Table2[[#This Row],[50D EMA]])/Table2[[#This Row],[50D EMA]]</f>
        <v>-0.11907628660025157</v>
      </c>
      <c r="U165" s="1">
        <f>(Table2[[#This Row],[Close Price]]-Table2[[#This Row],[200D EMA]])/Table2[[#This Row],[200D EMA]]</f>
        <v>-5.4200692644661491E-3</v>
      </c>
      <c r="V165">
        <v>1.0830057190599101</v>
      </c>
      <c r="W165">
        <v>164.5</v>
      </c>
      <c r="X165">
        <v>169.99</v>
      </c>
      <c r="Y165">
        <v>163.80000000000001</v>
      </c>
      <c r="Z165">
        <v>169.99</v>
      </c>
      <c r="AA165">
        <v>158.80000000000001</v>
      </c>
      <c r="AB165">
        <v>189.74</v>
      </c>
      <c r="AC165" s="1">
        <f>(Table2[[#This Row],[Close Price]]/Table2[[#This Row],[Day Low]])-1</f>
        <v>5.227963525835877E-3</v>
      </c>
      <c r="AD165" s="1">
        <f>(Table2[[#This Row],[Day High]]/Table2[[#This Row],[Close Price]])-1</f>
        <v>2.7999516207063424E-2</v>
      </c>
      <c r="AE165" s="1">
        <f>(Table2[[#This Row],[Close Price]]/Table2[[#This Row],[Current Week Low]])-1</f>
        <v>9.52380952380949E-3</v>
      </c>
      <c r="AF165" s="1">
        <f>(Table2[[#This Row],[Current Week High]]/Table2[[#This Row],[Close Price]])-1</f>
        <v>2.7999516207063424E-2</v>
      </c>
      <c r="AG165" s="1">
        <f>(Table2[[#This Row],[Close Price]]/Table2[[#This Row],[Current Month Low]])-1</f>
        <v>4.1309823677581958E-2</v>
      </c>
      <c r="AH165" s="1">
        <f>(Table2[[#This Row],[Current Month High]]/Table2[[#This Row],[Close Price]])-1</f>
        <v>0.14743589743589736</v>
      </c>
      <c r="AI165">
        <v>31.222786647314901</v>
      </c>
      <c r="AJ165">
        <v>90.506912442396299</v>
      </c>
      <c r="AK165" t="str">
        <f>IF(AND(Table2[[#This Row],[20D EMA]]&gt;Table2[[#This Row],[50D EMA]],Table2[[#This Row],[50D EMA]]&gt;Table2[[#This Row],[200D EMA]]),"Uptrend","Downtrend/NoTrend")</f>
        <v>Downtrend/NoTrend</v>
      </c>
      <c r="AL165">
        <v>-0.05</v>
      </c>
      <c r="AM165" t="s">
        <v>3153</v>
      </c>
      <c r="AN165">
        <v>-8.6199999999999992</v>
      </c>
      <c r="AO165" t="s">
        <v>3153</v>
      </c>
      <c r="AP165">
        <v>2.5920821156109001E-2</v>
      </c>
      <c r="AQ165">
        <f>(Table2[[#This Row],[Sharpe Ratio]]-AVERAGE(Table2[Sharpe Ratio]))/_xlfn.STDEV.P(Table2[Sharpe Ratio])</f>
        <v>-0.36681776713379916</v>
      </c>
      <c r="AR1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5">
        <f>_xlfn.RANK.AVG(Table2[[#This Row],[1Y Return vs Nifty Z-Score]],Table2[1Y Return vs Nifty Z-Score])</f>
        <v>84</v>
      </c>
      <c r="AT165">
        <f>_xlfn.RANK.AVG(Table2[[#This Row],[6M Return vs Nifty Z-Score]],Table2[6M Return vs Nifty Z-Score])</f>
        <v>155</v>
      </c>
      <c r="AU165">
        <f>_xlfn.RANK.AVG(Table2[[#This Row],[Sharpe Ratio Z-Score]],Table2[Sharpe Ratio Z-Score])</f>
        <v>436</v>
      </c>
      <c r="AV165">
        <f>(Table2[[#This Row],[Rank 1Y]]+Table2[[#This Row],[Rank 6M]]+Table2[[#This Row],[Rank Sharpe]])/3</f>
        <v>225</v>
      </c>
    </row>
    <row r="166" spans="1:48" hidden="1" x14ac:dyDescent="0.3">
      <c r="A166" t="s">
        <v>658</v>
      </c>
      <c r="B166" t="s">
        <v>659</v>
      </c>
      <c r="C166" t="s">
        <v>3119</v>
      </c>
      <c r="D166" t="s">
        <v>660</v>
      </c>
      <c r="E166">
        <v>26560.743381839999</v>
      </c>
      <c r="F166">
        <v>1167.9000000000001</v>
      </c>
      <c r="G166">
        <v>134.055547162903</v>
      </c>
      <c r="H166">
        <f>(Table2[[#This Row],[1Y Return vs Nifty]]-AVERAGE(Table2[1Y Return vs Nifty]))/_xlfn.STDEV.P(Table2[1Y Return vs Nifty])</f>
        <v>2.4718806107711977</v>
      </c>
      <c r="I166">
        <v>3.4794665123081101</v>
      </c>
      <c r="J166">
        <f>(Table2[[#This Row],[1M Return vs Nifty]]-AVERAGE(Table2[1M Return vs Nifty]))/_xlfn.STDEV.P(Table2[1M Return vs Nifty])</f>
        <v>0.7151009390672336</v>
      </c>
      <c r="K166">
        <v>26.928656528907698</v>
      </c>
      <c r="L166">
        <f>(Table2[[#This Row],[6M Return vs Nifty]]-AVERAGE(Table2[6M Return vs Nifty]))/_xlfn.STDEV.P(Table2[6M Return vs Nifty])</f>
        <v>0.84534267786153772</v>
      </c>
      <c r="M166">
        <v>7.5934195659689493E-2</v>
      </c>
      <c r="N166">
        <f>(Table2[[#This Row],[1W Return vs Nifty]]-AVERAGE(Table2[1W Return vs Nifty]))/_xlfn.STDEV.P(Table2[1W Return vs Nifty])</f>
        <v>0.59427034488192421</v>
      </c>
      <c r="O166">
        <v>1097.3399999999999</v>
      </c>
      <c r="P166">
        <v>1109.40781802895</v>
      </c>
      <c r="Q166">
        <v>961.32932513014202</v>
      </c>
      <c r="R166">
        <v>65.232945188886504</v>
      </c>
      <c r="S166" s="1">
        <f>(Table2[[#This Row],[Close Price]]-Table2[[#This Row],[20D EMA]])/Table2[[#This Row],[20D EMA]]</f>
        <v>6.4300945923779482E-2</v>
      </c>
      <c r="T166" s="1">
        <f>(Table2[[#This Row],[Close Price]]-Table2[[#This Row],[50D EMA]])/Table2[[#This Row],[50D EMA]]</f>
        <v>5.2723787430100574E-2</v>
      </c>
      <c r="U166" s="1">
        <f>(Table2[[#This Row],[Close Price]]-Table2[[#This Row],[200D EMA]])/Table2[[#This Row],[200D EMA]]</f>
        <v>0.21488023871725032</v>
      </c>
      <c r="V166">
        <v>1.16210058261299</v>
      </c>
      <c r="W166">
        <v>1075</v>
      </c>
      <c r="X166">
        <v>1205</v>
      </c>
      <c r="Y166">
        <v>1075</v>
      </c>
      <c r="Z166">
        <v>1205</v>
      </c>
      <c r="AA166">
        <v>1033.0999999999999</v>
      </c>
      <c r="AB166">
        <v>1205</v>
      </c>
      <c r="AC166" s="1">
        <f>(Table2[[#This Row],[Close Price]]/Table2[[#This Row],[Day Low]])-1</f>
        <v>8.64186046511628E-2</v>
      </c>
      <c r="AD166" s="1">
        <f>(Table2[[#This Row],[Day High]]/Table2[[#This Row],[Close Price]])-1</f>
        <v>3.176641835773597E-2</v>
      </c>
      <c r="AE166" s="1">
        <f>(Table2[[#This Row],[Close Price]]/Table2[[#This Row],[Current Week Low]])-1</f>
        <v>8.64186046511628E-2</v>
      </c>
      <c r="AF166" s="1">
        <f>(Table2[[#This Row],[Current Week High]]/Table2[[#This Row],[Close Price]])-1</f>
        <v>3.176641835773597E-2</v>
      </c>
      <c r="AG166" s="1">
        <f>(Table2[[#This Row],[Close Price]]/Table2[[#This Row],[Current Month Low]])-1</f>
        <v>0.13048107637208428</v>
      </c>
      <c r="AH166" s="1">
        <f>(Table2[[#This Row],[Current Month High]]/Table2[[#This Row],[Close Price]])-1</f>
        <v>3.176641835773597E-2</v>
      </c>
      <c r="AI166">
        <v>24.150184091103601</v>
      </c>
      <c r="AJ166">
        <v>217.364130434782</v>
      </c>
      <c r="AK166" t="str">
        <f>IF(AND(Table2[[#This Row],[20D EMA]]&gt;Table2[[#This Row],[50D EMA]],Table2[[#This Row],[50D EMA]]&gt;Table2[[#This Row],[200D EMA]]),"Uptrend","Downtrend/NoTrend")</f>
        <v>Downtrend/NoTrend</v>
      </c>
      <c r="AL166">
        <v>0.06</v>
      </c>
      <c r="AM166" t="s">
        <v>3154</v>
      </c>
      <c r="AN166">
        <v>11.4</v>
      </c>
      <c r="AO166" t="s">
        <v>3154</v>
      </c>
      <c r="AQ166">
        <f>(Table2[[#This Row],[Sharpe Ratio]]-AVERAGE(Table2[Sharpe Ratio]))/_xlfn.STDEV.P(Table2[Sharpe Ratio])</f>
        <v>-0.66967619071070472</v>
      </c>
      <c r="AR1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6">
        <f>_xlfn.RANK.AVG(Table2[[#This Row],[1Y Return vs Nifty Z-Score]],Table2[1Y Return vs Nifty Z-Score])</f>
        <v>24</v>
      </c>
      <c r="AT166">
        <f>_xlfn.RANK.AVG(Table2[[#This Row],[6M Return vs Nifty Z-Score]],Table2[6M Return vs Nifty Z-Score])</f>
        <v>112</v>
      </c>
      <c r="AU166">
        <f>_xlfn.RANK.AVG(Table2[[#This Row],[Sharpe Ratio Z-Score]],Table2[Sharpe Ratio Z-Score])</f>
        <v>539</v>
      </c>
      <c r="AV166">
        <f>(Table2[[#This Row],[Rank 1Y]]+Table2[[#This Row],[Rank 6M]]+Table2[[#This Row],[Rank Sharpe]])/3</f>
        <v>225</v>
      </c>
    </row>
    <row r="167" spans="1:48" hidden="1" x14ac:dyDescent="0.3">
      <c r="A167" t="s">
        <v>1214</v>
      </c>
      <c r="B167" t="s">
        <v>1215</v>
      </c>
      <c r="C167" t="s">
        <v>3111</v>
      </c>
      <c r="D167" t="s">
        <v>962</v>
      </c>
      <c r="E167">
        <v>9481.6303145000002</v>
      </c>
      <c r="F167">
        <v>1289.5</v>
      </c>
      <c r="G167">
        <v>30.430244094751199</v>
      </c>
      <c r="H167">
        <f>(Table2[[#This Row],[1Y Return vs Nifty]]-AVERAGE(Table2[1Y Return vs Nifty]))/_xlfn.STDEV.P(Table2[1Y Return vs Nifty])</f>
        <v>0.33191464094588313</v>
      </c>
      <c r="I167">
        <v>-5.9019214033597196</v>
      </c>
      <c r="J167">
        <f>(Table2[[#This Row],[1M Return vs Nifty]]-AVERAGE(Table2[1M Return vs Nifty]))/_xlfn.STDEV.P(Table2[1M Return vs Nifty])</f>
        <v>-0.3123059018464997</v>
      </c>
      <c r="K167">
        <v>10.9768109807274</v>
      </c>
      <c r="L167">
        <f>(Table2[[#This Row],[6M Return vs Nifty]]-AVERAGE(Table2[6M Return vs Nifty]))/_xlfn.STDEV.P(Table2[6M Return vs Nifty])</f>
        <v>0.29405395881922797</v>
      </c>
      <c r="M167">
        <v>-3.97814728970453</v>
      </c>
      <c r="N167">
        <f>(Table2[[#This Row],[1W Return vs Nifty]]-AVERAGE(Table2[1W Return vs Nifty]))/_xlfn.STDEV.P(Table2[1W Return vs Nifty])</f>
        <v>-0.23924601893518871</v>
      </c>
      <c r="O167">
        <v>1320.54</v>
      </c>
      <c r="P167">
        <v>1339.9127399967199</v>
      </c>
      <c r="Q167">
        <v>1211.1280869899499</v>
      </c>
      <c r="R167">
        <v>42.726103684125697</v>
      </c>
      <c r="S167" s="1">
        <f>(Table2[[#This Row],[Close Price]]-Table2[[#This Row],[20D EMA]])/Table2[[#This Row],[20D EMA]]</f>
        <v>-2.3505535614218399E-2</v>
      </c>
      <c r="T167" s="1">
        <f>(Table2[[#This Row],[Close Price]]-Table2[[#This Row],[50D EMA]])/Table2[[#This Row],[50D EMA]]</f>
        <v>-3.7623897804601292E-2</v>
      </c>
      <c r="U167" s="1">
        <f>(Table2[[#This Row],[Close Price]]-Table2[[#This Row],[200D EMA]])/Table2[[#This Row],[200D EMA]]</f>
        <v>6.4709846837777474E-2</v>
      </c>
      <c r="V167">
        <v>0.68391442877947095</v>
      </c>
      <c r="W167">
        <v>1274.75</v>
      </c>
      <c r="X167">
        <v>1327.75</v>
      </c>
      <c r="Y167">
        <v>1251.5</v>
      </c>
      <c r="Z167">
        <v>1327.75</v>
      </c>
      <c r="AA167">
        <v>1226</v>
      </c>
      <c r="AB167">
        <v>1393.1</v>
      </c>
      <c r="AC167" s="1">
        <f>(Table2[[#This Row],[Close Price]]/Table2[[#This Row],[Day Low]])-1</f>
        <v>1.1570896254167407E-2</v>
      </c>
      <c r="AD167" s="1">
        <f>(Table2[[#This Row],[Day High]]/Table2[[#This Row],[Close Price]])-1</f>
        <v>2.9662659945715486E-2</v>
      </c>
      <c r="AE167" s="1">
        <f>(Table2[[#This Row],[Close Price]]/Table2[[#This Row],[Current Week Low]])-1</f>
        <v>3.0363563723531772E-2</v>
      </c>
      <c r="AF167" s="1">
        <f>(Table2[[#This Row],[Current Week High]]/Table2[[#This Row],[Close Price]])-1</f>
        <v>2.9662659945715486E-2</v>
      </c>
      <c r="AG167" s="1">
        <f>(Table2[[#This Row],[Close Price]]/Table2[[#This Row],[Current Month Low]])-1</f>
        <v>5.179445350734091E-2</v>
      </c>
      <c r="AH167" s="1">
        <f>(Table2[[#This Row],[Current Month High]]/Table2[[#This Row],[Close Price]])-1</f>
        <v>8.0341217526172848E-2</v>
      </c>
      <c r="AI167">
        <v>23.400542846064301</v>
      </c>
      <c r="AJ167">
        <v>59.197530864197503</v>
      </c>
      <c r="AK167" t="str">
        <f>IF(AND(Table2[[#This Row],[20D EMA]]&gt;Table2[[#This Row],[50D EMA]],Table2[[#This Row],[50D EMA]]&gt;Table2[[#This Row],[200D EMA]]),"Uptrend","Downtrend/NoTrend")</f>
        <v>Downtrend/NoTrend</v>
      </c>
      <c r="AL167">
        <v>0.05</v>
      </c>
      <c r="AM167" t="s">
        <v>3154</v>
      </c>
      <c r="AN167">
        <v>-4.2699999999999996</v>
      </c>
      <c r="AO167" t="s">
        <v>3153</v>
      </c>
      <c r="AP167">
        <v>8.6391556318133E-2</v>
      </c>
      <c r="AQ167">
        <f>(Table2[[#This Row],[Sharpe Ratio]]-AVERAGE(Table2[Sharpe Ratio]))/_xlfn.STDEV.P(Table2[Sharpe Ratio])</f>
        <v>0.33972125080124382</v>
      </c>
      <c r="AR1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7">
        <f>_xlfn.RANK.AVG(Table2[[#This Row],[1Y Return vs Nifty Z-Score]],Table2[1Y Return vs Nifty Z-Score])</f>
        <v>199</v>
      </c>
      <c r="AT167">
        <f>_xlfn.RANK.AVG(Table2[[#This Row],[6M Return vs Nifty Z-Score]],Table2[6M Return vs Nifty Z-Score])</f>
        <v>219</v>
      </c>
      <c r="AU167">
        <f>_xlfn.RANK.AVG(Table2[[#This Row],[Sharpe Ratio Z-Score]],Table2[Sharpe Ratio Z-Score])</f>
        <v>262</v>
      </c>
      <c r="AV167">
        <f>(Table2[[#This Row],[Rank 1Y]]+Table2[[#This Row],[Rank 6M]]+Table2[[#This Row],[Rank Sharpe]])/3</f>
        <v>226.66666666666666</v>
      </c>
    </row>
    <row r="168" spans="1:48" hidden="1" x14ac:dyDescent="0.3">
      <c r="A168" t="s">
        <v>89</v>
      </c>
      <c r="B168" t="s">
        <v>90</v>
      </c>
      <c r="C168" t="s">
        <v>3119</v>
      </c>
      <c r="D168" t="s">
        <v>91</v>
      </c>
      <c r="E168">
        <v>271332.04912500002</v>
      </c>
      <c r="F168">
        <v>4057.15</v>
      </c>
      <c r="G168">
        <v>71.029391331456495</v>
      </c>
      <c r="H168">
        <f>(Table2[[#This Row],[1Y Return vs Nifty]]-AVERAGE(Table2[1Y Return vs Nifty]))/_xlfn.STDEV.P(Table2[1Y Return vs Nifty])</f>
        <v>1.1703275663424675</v>
      </c>
      <c r="I168">
        <v>-4.8128300189343598</v>
      </c>
      <c r="J168">
        <f>(Table2[[#This Row],[1M Return vs Nifty]]-AVERAGE(Table2[1M Return vs Nifty]))/_xlfn.STDEV.P(Table2[1M Return vs Nifty])</f>
        <v>-0.19303357787937275</v>
      </c>
      <c r="K168">
        <v>-19.458381564322</v>
      </c>
      <c r="L168">
        <f>(Table2[[#This Row],[6M Return vs Nifty]]-AVERAGE(Table2[6M Return vs Nifty]))/_xlfn.STDEV.P(Table2[6M Return vs Nifty])</f>
        <v>-0.75777281954876785</v>
      </c>
      <c r="M168">
        <v>-6.8215761594237696</v>
      </c>
      <c r="N168">
        <f>(Table2[[#This Row],[1W Return vs Nifty]]-AVERAGE(Table2[1W Return vs Nifty]))/_xlfn.STDEV.P(Table2[1W Return vs Nifty])</f>
        <v>-0.8238530380139033</v>
      </c>
      <c r="O168">
        <v>4252.07</v>
      </c>
      <c r="P168">
        <v>4380.5350229017104</v>
      </c>
      <c r="Q168">
        <v>4126.71340390362</v>
      </c>
      <c r="R168">
        <v>30.842259482962898</v>
      </c>
      <c r="S168" s="1">
        <f>(Table2[[#This Row],[Close Price]]-Table2[[#This Row],[20D EMA]])/Table2[[#This Row],[20D EMA]]</f>
        <v>-4.5841202049825058E-2</v>
      </c>
      <c r="T168" s="1">
        <f>(Table2[[#This Row],[Close Price]]-Table2[[#This Row],[50D EMA]])/Table2[[#This Row],[50D EMA]]</f>
        <v>-7.3823179408687115E-2</v>
      </c>
      <c r="U168" s="1">
        <f>(Table2[[#This Row],[Close Price]]-Table2[[#This Row],[200D EMA]])/Table2[[#This Row],[200D EMA]]</f>
        <v>-1.6856853649642154E-2</v>
      </c>
      <c r="V168">
        <v>1.04189118769536</v>
      </c>
      <c r="W168">
        <v>4040</v>
      </c>
      <c r="X168">
        <v>4148.7</v>
      </c>
      <c r="Y168">
        <v>4040</v>
      </c>
      <c r="Z168">
        <v>4248</v>
      </c>
      <c r="AA168">
        <v>3920.35</v>
      </c>
      <c r="AB168">
        <v>4489.8999999999996</v>
      </c>
      <c r="AC168" s="1">
        <f>(Table2[[#This Row],[Close Price]]/Table2[[#This Row],[Day Low]])-1</f>
        <v>4.2450495049504156E-3</v>
      </c>
      <c r="AD168" s="1">
        <f>(Table2[[#This Row],[Day High]]/Table2[[#This Row],[Close Price]])-1</f>
        <v>2.2565101117779651E-2</v>
      </c>
      <c r="AE168" s="1">
        <f>(Table2[[#This Row],[Close Price]]/Table2[[#This Row],[Current Week Low]])-1</f>
        <v>4.2450495049504156E-3</v>
      </c>
      <c r="AF168" s="1">
        <f>(Table2[[#This Row],[Current Week High]]/Table2[[#This Row],[Close Price]])-1</f>
        <v>4.7040410140122946E-2</v>
      </c>
      <c r="AG168" s="1">
        <f>(Table2[[#This Row],[Close Price]]/Table2[[#This Row],[Current Month Low]])-1</f>
        <v>3.4894843572640166E-2</v>
      </c>
      <c r="AH168" s="1">
        <f>(Table2[[#This Row],[Current Month High]]/Table2[[#This Row],[Close Price]])-1</f>
        <v>0.10666354460643546</v>
      </c>
      <c r="AI168">
        <v>39.870352340928903</v>
      </c>
      <c r="AJ168">
        <v>94.219584001531899</v>
      </c>
      <c r="AK168" t="str">
        <f>IF(AND(Table2[[#This Row],[20D EMA]]&gt;Table2[[#This Row],[50D EMA]],Table2[[#This Row],[50D EMA]]&gt;Table2[[#This Row],[200D EMA]]),"Uptrend","Downtrend/NoTrend")</f>
        <v>Downtrend/NoTrend</v>
      </c>
      <c r="AL168">
        <v>0</v>
      </c>
      <c r="AM168">
        <v>0</v>
      </c>
      <c r="AN168">
        <v>-4.46</v>
      </c>
      <c r="AO168" t="s">
        <v>3153</v>
      </c>
      <c r="AP168">
        <v>0.24319440513531301</v>
      </c>
      <c r="AQ168">
        <f>(Table2[[#This Row],[Sharpe Ratio]]-AVERAGE(Table2[Sharpe Ratio]))/_xlfn.STDEV.P(Table2[Sharpe Ratio])</f>
        <v>2.1718030092893157</v>
      </c>
      <c r="AR1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8">
        <f>_xlfn.RANK.AVG(Table2[[#This Row],[1Y Return vs Nifty Z-Score]],Table2[1Y Return vs Nifty Z-Score])</f>
        <v>78</v>
      </c>
      <c r="AT168">
        <f>_xlfn.RANK.AVG(Table2[[#This Row],[6M Return vs Nifty Z-Score]],Table2[6M Return vs Nifty Z-Score])</f>
        <v>593</v>
      </c>
      <c r="AU168">
        <f>_xlfn.RANK.AVG(Table2[[#This Row],[Sharpe Ratio Z-Score]],Table2[Sharpe Ratio Z-Score])</f>
        <v>11</v>
      </c>
      <c r="AV168">
        <f>(Table2[[#This Row],[Rank 1Y]]+Table2[[#This Row],[Rank 6M]]+Table2[[#This Row],[Rank Sharpe]])/3</f>
        <v>227.33333333333334</v>
      </c>
    </row>
    <row r="169" spans="1:48" x14ac:dyDescent="0.3">
      <c r="A169" t="s">
        <v>1165</v>
      </c>
      <c r="B169" t="s">
        <v>1166</v>
      </c>
      <c r="C169" t="s">
        <v>3119</v>
      </c>
      <c r="D169" t="s">
        <v>270</v>
      </c>
      <c r="E169">
        <v>10133.284206899199</v>
      </c>
      <c r="F169">
        <v>1600.95</v>
      </c>
      <c r="G169">
        <v>147.797304384402</v>
      </c>
      <c r="H169">
        <f>(Table2[[#This Row],[1Y Return vs Nifty]]-AVERAGE(Table2[1Y Return vs Nifty]))/_xlfn.STDEV.P(Table2[1Y Return vs Nifty])</f>
        <v>2.7556616174261936</v>
      </c>
      <c r="I169">
        <v>11.924677681723701</v>
      </c>
      <c r="J169">
        <f>(Table2[[#This Row],[1M Return vs Nifty]]-AVERAGE(Table2[1M Return vs Nifty]))/_xlfn.STDEV.P(Table2[1M Return vs Nifty])</f>
        <v>1.6399819701487615</v>
      </c>
      <c r="K169">
        <v>24.9691776377155</v>
      </c>
      <c r="L169">
        <f>(Table2[[#This Row],[6M Return vs Nifty]]-AVERAGE(Table2[6M Return vs Nifty]))/_xlfn.STDEV.P(Table2[6M Return vs Nifty])</f>
        <v>0.77762395499319725</v>
      </c>
      <c r="M169">
        <v>-1.0311612260633001</v>
      </c>
      <c r="N169">
        <f>(Table2[[#This Row],[1W Return vs Nifty]]-AVERAGE(Table2[1W Return vs Nifty]))/_xlfn.STDEV.P(Table2[1W Return vs Nifty])</f>
        <v>0.36665228795719601</v>
      </c>
      <c r="O169">
        <v>1545.32</v>
      </c>
      <c r="P169">
        <v>1457.47244812851</v>
      </c>
      <c r="Q169">
        <v>1186.3118222165299</v>
      </c>
      <c r="R169">
        <v>50.065018366636899</v>
      </c>
      <c r="S169" s="1">
        <f>(Table2[[#This Row],[Close Price]]-Table2[[#This Row],[20D EMA]])/Table2[[#This Row],[20D EMA]]</f>
        <v>3.5999016384955937E-2</v>
      </c>
      <c r="T169" s="1">
        <f>(Table2[[#This Row],[Close Price]]-Table2[[#This Row],[50D EMA]])/Table2[[#This Row],[50D EMA]]</f>
        <v>9.8442719830295677E-2</v>
      </c>
      <c r="U169" s="1">
        <f>(Table2[[#This Row],[Close Price]]-Table2[[#This Row],[200D EMA]])/Table2[[#This Row],[200D EMA]]</f>
        <v>0.34951871002073592</v>
      </c>
      <c r="V169">
        <v>0.88742946425744196</v>
      </c>
      <c r="W169">
        <v>1543.65</v>
      </c>
      <c r="X169">
        <v>1639.95</v>
      </c>
      <c r="Y169">
        <v>1521.1</v>
      </c>
      <c r="Z169">
        <v>1639.95</v>
      </c>
      <c r="AA169">
        <v>1505.05</v>
      </c>
      <c r="AB169">
        <v>1734.85</v>
      </c>
      <c r="AC169" s="1">
        <f>(Table2[[#This Row],[Close Price]]/Table2[[#This Row],[Day Low]])-1</f>
        <v>3.7119813429209891E-2</v>
      </c>
      <c r="AD169" s="1">
        <f>(Table2[[#This Row],[Day High]]/Table2[[#This Row],[Close Price]])-1</f>
        <v>2.4360535931790439E-2</v>
      </c>
      <c r="AE169" s="1">
        <f>(Table2[[#This Row],[Close Price]]/Table2[[#This Row],[Current Week Low]])-1</f>
        <v>5.2494905002958392E-2</v>
      </c>
      <c r="AF169" s="1">
        <f>(Table2[[#This Row],[Current Week High]]/Table2[[#This Row],[Close Price]])-1</f>
        <v>2.4360535931790439E-2</v>
      </c>
      <c r="AG169" s="1">
        <f>(Table2[[#This Row],[Close Price]]/Table2[[#This Row],[Current Month Low]])-1</f>
        <v>6.3718813328460966E-2</v>
      </c>
      <c r="AH169" s="1">
        <f>(Table2[[#This Row],[Current Month High]]/Table2[[#This Row],[Close Price]])-1</f>
        <v>8.3637840032480648E-2</v>
      </c>
      <c r="AI169">
        <v>8.3637840032480604</v>
      </c>
      <c r="AJ169">
        <v>185.450655255415</v>
      </c>
      <c r="AK169" t="str">
        <f>IF(AND(Table2[[#This Row],[20D EMA]]&gt;Table2[[#This Row],[50D EMA]],Table2[[#This Row],[50D EMA]]&gt;Table2[[#This Row],[200D EMA]]),"Uptrend","Downtrend/NoTrend")</f>
        <v>Uptrend</v>
      </c>
      <c r="AL169">
        <v>0.39</v>
      </c>
      <c r="AM169" t="s">
        <v>3154</v>
      </c>
      <c r="AN169">
        <v>-3.68</v>
      </c>
      <c r="AO169" t="s">
        <v>3153</v>
      </c>
      <c r="AQ169">
        <f>(Table2[[#This Row],[Sharpe Ratio]]-AVERAGE(Table2[Sharpe Ratio]))/_xlfn.STDEV.P(Table2[Sharpe Ratio])</f>
        <v>-0.66967619071070472</v>
      </c>
      <c r="AR1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4.8702436398146434</v>
      </c>
      <c r="AS169">
        <f>_xlfn.RANK.AVG(Table2[[#This Row],[1Y Return vs Nifty Z-Score]],Table2[1Y Return vs Nifty Z-Score])</f>
        <v>16</v>
      </c>
      <c r="AT169">
        <f>_xlfn.RANK.AVG(Table2[[#This Row],[6M Return vs Nifty Z-Score]],Table2[6M Return vs Nifty Z-Score])</f>
        <v>127</v>
      </c>
      <c r="AU169">
        <f>_xlfn.RANK.AVG(Table2[[#This Row],[Sharpe Ratio Z-Score]],Table2[Sharpe Ratio Z-Score])</f>
        <v>539</v>
      </c>
      <c r="AV169">
        <f>(Table2[[#This Row],[Rank 1Y]]+Table2[[#This Row],[Rank 6M]]+Table2[[#This Row],[Rank Sharpe]])/3</f>
        <v>227.33333333333334</v>
      </c>
    </row>
    <row r="170" spans="1:48" x14ac:dyDescent="0.3">
      <c r="A170" t="s">
        <v>481</v>
      </c>
      <c r="B170" t="s">
        <v>482</v>
      </c>
      <c r="C170" t="s">
        <v>3108</v>
      </c>
      <c r="D170" t="s">
        <v>208</v>
      </c>
      <c r="E170">
        <v>43541.38641875</v>
      </c>
      <c r="F170">
        <v>687.5</v>
      </c>
      <c r="G170">
        <v>43.247314454272498</v>
      </c>
      <c r="H170">
        <f>(Table2[[#This Row],[1Y Return vs Nifty]]-AVERAGE(Table2[1Y Return vs Nifty]))/_xlfn.STDEV.P(Table2[1Y Return vs Nifty])</f>
        <v>0.59659994067613842</v>
      </c>
      <c r="I170">
        <v>1.6661392471660901</v>
      </c>
      <c r="J170">
        <f>(Table2[[#This Row],[1M Return vs Nifty]]-AVERAGE(Table2[1M Return vs Nifty]))/_xlfn.STDEV.P(Table2[1M Return vs Nifty])</f>
        <v>0.51651360276160341</v>
      </c>
      <c r="K170">
        <v>10.3254779412887</v>
      </c>
      <c r="L170">
        <f>(Table2[[#This Row],[6M Return vs Nifty]]-AVERAGE(Table2[6M Return vs Nifty]))/_xlfn.STDEV.P(Table2[6M Return vs Nifty])</f>
        <v>0.27154417737120884</v>
      </c>
      <c r="M170">
        <v>-1.9526656096914701</v>
      </c>
      <c r="N170">
        <f>(Table2[[#This Row],[1W Return vs Nifty]]-AVERAGE(Table2[1W Return vs Nifty]))/_xlfn.STDEV.P(Table2[1W Return vs Nifty])</f>
        <v>0.17719162076138684</v>
      </c>
      <c r="O170">
        <v>691.39</v>
      </c>
      <c r="P170">
        <v>683.96146430053898</v>
      </c>
      <c r="Q170">
        <v>608.41251866282596</v>
      </c>
      <c r="R170">
        <v>47.285817232759499</v>
      </c>
      <c r="S170" s="1">
        <f>(Table2[[#This Row],[Close Price]]-Table2[[#This Row],[20D EMA]])/Table2[[#This Row],[20D EMA]]</f>
        <v>-5.6263469243118735E-3</v>
      </c>
      <c r="T170" s="1">
        <f>(Table2[[#This Row],[Close Price]]-Table2[[#This Row],[50D EMA]])/Table2[[#This Row],[50D EMA]]</f>
        <v>5.173589279740703E-3</v>
      </c>
      <c r="U170" s="1">
        <f>(Table2[[#This Row],[Close Price]]-Table2[[#This Row],[200D EMA]])/Table2[[#This Row],[200D EMA]]</f>
        <v>0.12998989815494455</v>
      </c>
      <c r="V170">
        <v>0.77194384682524197</v>
      </c>
      <c r="W170">
        <v>675</v>
      </c>
      <c r="X170">
        <v>702</v>
      </c>
      <c r="Y170">
        <v>660.9</v>
      </c>
      <c r="Z170">
        <v>702</v>
      </c>
      <c r="AA170">
        <v>660.9</v>
      </c>
      <c r="AB170">
        <v>745</v>
      </c>
      <c r="AC170" s="1">
        <f>(Table2[[#This Row],[Close Price]]/Table2[[#This Row],[Day Low]])-1</f>
        <v>1.8518518518518601E-2</v>
      </c>
      <c r="AD170" s="1">
        <f>(Table2[[#This Row],[Day High]]/Table2[[#This Row],[Close Price]])-1</f>
        <v>2.1090909090909049E-2</v>
      </c>
      <c r="AE170" s="1">
        <f>(Table2[[#This Row],[Close Price]]/Table2[[#This Row],[Current Week Low]])-1</f>
        <v>4.0248146466939083E-2</v>
      </c>
      <c r="AF170" s="1">
        <f>(Table2[[#This Row],[Current Week High]]/Table2[[#This Row],[Close Price]])-1</f>
        <v>2.1090909090909049E-2</v>
      </c>
      <c r="AG170" s="1">
        <f>(Table2[[#This Row],[Close Price]]/Table2[[#This Row],[Current Month Low]])-1</f>
        <v>4.0248146466939083E-2</v>
      </c>
      <c r="AH170" s="1">
        <f>(Table2[[#This Row],[Current Month High]]/Table2[[#This Row],[Close Price]])-1</f>
        <v>8.3636363636363731E-2</v>
      </c>
      <c r="AI170">
        <v>8.8872727272727197</v>
      </c>
      <c r="AJ170">
        <v>70.616701824047595</v>
      </c>
      <c r="AK170" t="str">
        <f>IF(AND(Table2[[#This Row],[20D EMA]]&gt;Table2[[#This Row],[50D EMA]],Table2[[#This Row],[50D EMA]]&gt;Table2[[#This Row],[200D EMA]]),"Uptrend","Downtrend/NoTrend")</f>
        <v>Uptrend</v>
      </c>
      <c r="AL170">
        <v>0.03</v>
      </c>
      <c r="AM170" t="s">
        <v>3154</v>
      </c>
      <c r="AN170">
        <v>-2.92</v>
      </c>
      <c r="AO170" t="s">
        <v>3153</v>
      </c>
      <c r="AP170">
        <v>7.0172950707820994E-2</v>
      </c>
      <c r="AQ170">
        <f>(Table2[[#This Row],[Sharpe Ratio]]-AVERAGE(Table2[Sharpe Ratio]))/_xlfn.STDEV.P(Table2[Sharpe Ratio])</f>
        <v>0.15022334492193848</v>
      </c>
      <c r="AR1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1.712072686492276</v>
      </c>
      <c r="AS170">
        <f>_xlfn.RANK.AVG(Table2[[#This Row],[1Y Return vs Nifty Z-Score]],Table2[1Y Return vs Nifty Z-Score])</f>
        <v>147</v>
      </c>
      <c r="AT170">
        <f>_xlfn.RANK.AVG(Table2[[#This Row],[6M Return vs Nifty Z-Score]],Table2[6M Return vs Nifty Z-Score])</f>
        <v>228</v>
      </c>
      <c r="AU170">
        <f>_xlfn.RANK.AVG(Table2[[#This Row],[Sharpe Ratio Z-Score]],Table2[Sharpe Ratio Z-Score])</f>
        <v>310</v>
      </c>
      <c r="AV170">
        <f>(Table2[[#This Row],[Rank 1Y]]+Table2[[#This Row],[Rank 6M]]+Table2[[#This Row],[Rank Sharpe]])/3</f>
        <v>228.33333333333334</v>
      </c>
    </row>
    <row r="171" spans="1:48" hidden="1" x14ac:dyDescent="0.3">
      <c r="A171" t="s">
        <v>1443</v>
      </c>
      <c r="B171" t="s">
        <v>1444</v>
      </c>
      <c r="C171" t="s">
        <v>3110</v>
      </c>
      <c r="D171" t="s">
        <v>123</v>
      </c>
      <c r="E171">
        <v>7096.9634507600003</v>
      </c>
      <c r="F171">
        <v>1176.4000000000001</v>
      </c>
      <c r="G171">
        <v>24.284843318885901</v>
      </c>
      <c r="H171">
        <f>(Table2[[#This Row],[1Y Return vs Nifty]]-AVERAGE(Table2[1Y Return vs Nifty]))/_xlfn.STDEV.P(Table2[1Y Return vs Nifty])</f>
        <v>0.20500597923957412</v>
      </c>
      <c r="I171">
        <v>-7.3455600444622204</v>
      </c>
      <c r="J171">
        <f>(Table2[[#This Row],[1M Return vs Nifty]]-AVERAGE(Table2[1M Return vs Nifty]))/_xlfn.STDEV.P(Table2[1M Return vs Nifty])</f>
        <v>-0.47040662521590859</v>
      </c>
      <c r="K171">
        <v>18.392574858039101</v>
      </c>
      <c r="L171">
        <f>(Table2[[#This Row],[6M Return vs Nifty]]-AVERAGE(Table2[6M Return vs Nifty]))/_xlfn.STDEV.P(Table2[6M Return vs Nifty])</f>
        <v>0.55033947489293167</v>
      </c>
      <c r="M171">
        <v>0.298378726533161</v>
      </c>
      <c r="N171">
        <f>(Table2[[#This Row],[1W Return vs Nifty]]-AVERAGE(Table2[1W Return vs Nifty]))/_xlfn.STDEV.P(Table2[1W Return vs Nifty])</f>
        <v>0.64000478736760658</v>
      </c>
      <c r="O171">
        <v>1193.31</v>
      </c>
      <c r="P171">
        <v>1201.95209908672</v>
      </c>
      <c r="Q171">
        <v>1076.93517201332</v>
      </c>
      <c r="R171">
        <v>45.959851136693104</v>
      </c>
      <c r="S171" s="1">
        <f>(Table2[[#This Row],[Close Price]]-Table2[[#This Row],[20D EMA]])/Table2[[#This Row],[20D EMA]]</f>
        <v>-1.4170668141555719E-2</v>
      </c>
      <c r="T171" s="1">
        <f>(Table2[[#This Row],[Close Price]]-Table2[[#This Row],[50D EMA]])/Table2[[#This Row],[50D EMA]]</f>
        <v>-2.1258833115009434E-2</v>
      </c>
      <c r="U171" s="1">
        <f>(Table2[[#This Row],[Close Price]]-Table2[[#This Row],[200D EMA]])/Table2[[#This Row],[200D EMA]]</f>
        <v>9.2359160116139191E-2</v>
      </c>
      <c r="V171">
        <v>1.3252325844925299</v>
      </c>
      <c r="W171">
        <v>1152.05</v>
      </c>
      <c r="X171">
        <v>1185.05</v>
      </c>
      <c r="Y171">
        <v>1148</v>
      </c>
      <c r="Z171">
        <v>1185.05</v>
      </c>
      <c r="AA171">
        <v>1148</v>
      </c>
      <c r="AB171">
        <v>1273.8499999999999</v>
      </c>
      <c r="AC171" s="1">
        <f>(Table2[[#This Row],[Close Price]]/Table2[[#This Row],[Day Low]])-1</f>
        <v>2.1136235406449488E-2</v>
      </c>
      <c r="AD171" s="1">
        <f>(Table2[[#This Row],[Day High]]/Table2[[#This Row],[Close Price]])-1</f>
        <v>7.3529411764705621E-3</v>
      </c>
      <c r="AE171" s="1">
        <f>(Table2[[#This Row],[Close Price]]/Table2[[#This Row],[Current Week Low]])-1</f>
        <v>2.4738675958188239E-2</v>
      </c>
      <c r="AF171" s="1">
        <f>(Table2[[#This Row],[Current Week High]]/Table2[[#This Row],[Close Price]])-1</f>
        <v>7.3529411764705621E-3</v>
      </c>
      <c r="AG171" s="1">
        <f>(Table2[[#This Row],[Close Price]]/Table2[[#This Row],[Current Month Low]])-1</f>
        <v>2.4738675958188239E-2</v>
      </c>
      <c r="AH171" s="1">
        <f>(Table2[[#This Row],[Current Month High]]/Table2[[#This Row],[Close Price]])-1</f>
        <v>8.283747024821464E-2</v>
      </c>
      <c r="AI171">
        <v>14.425365521931299</v>
      </c>
      <c r="AJ171">
        <v>51.930776184941202</v>
      </c>
      <c r="AK171" t="str">
        <f>IF(AND(Table2[[#This Row],[20D EMA]]&gt;Table2[[#This Row],[50D EMA]],Table2[[#This Row],[50D EMA]]&gt;Table2[[#This Row],[200D EMA]]),"Uptrend","Downtrend/NoTrend")</f>
        <v>Downtrend/NoTrend</v>
      </c>
      <c r="AL171">
        <v>0.03</v>
      </c>
      <c r="AM171" t="s">
        <v>3154</v>
      </c>
      <c r="AN171">
        <v>-1.08</v>
      </c>
      <c r="AO171" t="s">
        <v>3153</v>
      </c>
      <c r="AP171">
        <v>8.3368142715067997E-2</v>
      </c>
      <c r="AQ171">
        <f>(Table2[[#This Row],[Sharpe Ratio]]-AVERAGE(Table2[Sharpe Ratio]))/_xlfn.STDEV.P(Table2[Sharpe Ratio])</f>
        <v>0.30439573884579268</v>
      </c>
      <c r="AR1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1">
        <f>_xlfn.RANK.AVG(Table2[[#This Row],[1Y Return vs Nifty Z-Score]],Table2[1Y Return vs Nifty Z-Score])</f>
        <v>245</v>
      </c>
      <c r="AT171">
        <f>_xlfn.RANK.AVG(Table2[[#This Row],[6M Return vs Nifty Z-Score]],Table2[6M Return vs Nifty Z-Score])</f>
        <v>169</v>
      </c>
      <c r="AU171">
        <f>_xlfn.RANK.AVG(Table2[[#This Row],[Sharpe Ratio Z-Score]],Table2[Sharpe Ratio Z-Score])</f>
        <v>271</v>
      </c>
      <c r="AV171">
        <f>(Table2[[#This Row],[Rank 1Y]]+Table2[[#This Row],[Rank 6M]]+Table2[[#This Row],[Rank Sharpe]])/3</f>
        <v>228.33333333333334</v>
      </c>
    </row>
    <row r="172" spans="1:48" x14ac:dyDescent="0.3">
      <c r="A172" t="s">
        <v>1067</v>
      </c>
      <c r="B172" t="s">
        <v>1068</v>
      </c>
      <c r="C172" t="s">
        <v>3119</v>
      </c>
      <c r="D172" t="s">
        <v>114</v>
      </c>
      <c r="E172">
        <v>12046.451655299999</v>
      </c>
      <c r="F172">
        <v>395.3</v>
      </c>
      <c r="G172">
        <v>2.5341216934128399</v>
      </c>
      <c r="H172">
        <f>(Table2[[#This Row],[1Y Return vs Nifty]]-AVERAGE(Table2[1Y Return vs Nifty]))/_xlfn.STDEV.P(Table2[1Y Return vs Nifty])</f>
        <v>-0.24416813865944792</v>
      </c>
      <c r="I172">
        <v>-5.7729228030288899</v>
      </c>
      <c r="J172">
        <f>(Table2[[#This Row],[1M Return vs Nifty]]-AVERAGE(Table2[1M Return vs Nifty]))/_xlfn.STDEV.P(Table2[1M Return vs Nifty])</f>
        <v>-0.29817856315849528</v>
      </c>
      <c r="K172">
        <v>10.9517508388629</v>
      </c>
      <c r="L172">
        <f>(Table2[[#This Row],[6M Return vs Nifty]]-AVERAGE(Table2[6M Return vs Nifty]))/_xlfn.STDEV.P(Table2[6M Return vs Nifty])</f>
        <v>0.29318789141243345</v>
      </c>
      <c r="M172">
        <v>-0.56360704466848299</v>
      </c>
      <c r="N172">
        <f>(Table2[[#This Row],[1W Return vs Nifty]]-AVERAGE(Table2[1W Return vs Nifty]))/_xlfn.STDEV.P(Table2[1W Return vs Nifty])</f>
        <v>0.4627811059325167</v>
      </c>
      <c r="O172">
        <v>396.45</v>
      </c>
      <c r="P172">
        <v>387.15691475603501</v>
      </c>
      <c r="Q172">
        <v>357.62837491140601</v>
      </c>
      <c r="R172">
        <v>49.711885607279903</v>
      </c>
      <c r="S172" s="1">
        <f>(Table2[[#This Row],[Close Price]]-Table2[[#This Row],[20D EMA]])/Table2[[#This Row],[20D EMA]]</f>
        <v>-2.9007441039222534E-3</v>
      </c>
      <c r="T172" s="1">
        <f>(Table2[[#This Row],[Close Price]]-Table2[[#This Row],[50D EMA]])/Table2[[#This Row],[50D EMA]]</f>
        <v>2.1033035788851476E-2</v>
      </c>
      <c r="U172" s="1">
        <f>(Table2[[#This Row],[Close Price]]-Table2[[#This Row],[200D EMA]])/Table2[[#This Row],[200D EMA]]</f>
        <v>0.10533734941453193</v>
      </c>
      <c r="V172">
        <v>0.46826864009326402</v>
      </c>
      <c r="W172">
        <v>387</v>
      </c>
      <c r="X172">
        <v>402.45</v>
      </c>
      <c r="Y172">
        <v>374.95</v>
      </c>
      <c r="Z172">
        <v>402.45</v>
      </c>
      <c r="AA172">
        <v>363.7</v>
      </c>
      <c r="AB172">
        <v>437.7</v>
      </c>
      <c r="AC172" s="1">
        <f>(Table2[[#This Row],[Close Price]]/Table2[[#This Row],[Day Low]])-1</f>
        <v>2.1447028423772663E-2</v>
      </c>
      <c r="AD172" s="1">
        <f>(Table2[[#This Row],[Day High]]/Table2[[#This Row],[Close Price]])-1</f>
        <v>1.8087528459397761E-2</v>
      </c>
      <c r="AE172" s="1">
        <f>(Table2[[#This Row],[Close Price]]/Table2[[#This Row],[Current Week Low]])-1</f>
        <v>5.4273903187091577E-2</v>
      </c>
      <c r="AF172" s="1">
        <f>(Table2[[#This Row],[Current Week High]]/Table2[[#This Row],[Close Price]])-1</f>
        <v>1.8087528459397761E-2</v>
      </c>
      <c r="AG172" s="1">
        <f>(Table2[[#This Row],[Close Price]]/Table2[[#This Row],[Current Month Low]])-1</f>
        <v>8.6884795160846906E-2</v>
      </c>
      <c r="AH172" s="1">
        <f>(Table2[[#This Row],[Current Month High]]/Table2[[#This Row],[Close Price]])-1</f>
        <v>0.10726030862635971</v>
      </c>
      <c r="AI172">
        <v>14.0905641285099</v>
      </c>
      <c r="AJ172">
        <v>44.772019776597602</v>
      </c>
      <c r="AK172" t="str">
        <f>IF(AND(Table2[[#This Row],[20D EMA]]&gt;Table2[[#This Row],[50D EMA]],Table2[[#This Row],[50D EMA]]&gt;Table2[[#This Row],[200D EMA]]),"Uptrend","Downtrend/NoTrend")</f>
        <v>Uptrend</v>
      </c>
      <c r="AL172">
        <v>0.26</v>
      </c>
      <c r="AM172" t="s">
        <v>3154</v>
      </c>
      <c r="AN172">
        <v>-6.97</v>
      </c>
      <c r="AO172" t="s">
        <v>3153</v>
      </c>
      <c r="AP172">
        <v>0.167178151686425</v>
      </c>
      <c r="AQ172">
        <f>(Table2[[#This Row],[Sharpe Ratio]]-AVERAGE(Table2[Sharpe Ratio]))/_xlfn.STDEV.P(Table2[Sharpe Ratio])</f>
        <v>1.2836304260558986</v>
      </c>
      <c r="AR1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1.4972527215829057</v>
      </c>
      <c r="AS172">
        <f>_xlfn.RANK.AVG(Table2[[#This Row],[1Y Return vs Nifty Z-Score]],Table2[1Y Return vs Nifty Z-Score])</f>
        <v>398</v>
      </c>
      <c r="AT172">
        <f>_xlfn.RANK.AVG(Table2[[#This Row],[6M Return vs Nifty Z-Score]],Table2[6M Return vs Nifty Z-Score])</f>
        <v>221</v>
      </c>
      <c r="AU172">
        <f>_xlfn.RANK.AVG(Table2[[#This Row],[Sharpe Ratio Z-Score]],Table2[Sharpe Ratio Z-Score])</f>
        <v>67</v>
      </c>
      <c r="AV172">
        <f>(Table2[[#This Row],[Rank 1Y]]+Table2[[#This Row],[Rank 6M]]+Table2[[#This Row],[Rank Sharpe]])/3</f>
        <v>228.66666666666666</v>
      </c>
    </row>
    <row r="173" spans="1:48" x14ac:dyDescent="0.3">
      <c r="A173" t="s">
        <v>747</v>
      </c>
      <c r="B173" t="s">
        <v>748</v>
      </c>
      <c r="C173" t="s">
        <v>3108</v>
      </c>
      <c r="D173" t="s">
        <v>402</v>
      </c>
      <c r="E173">
        <v>22365.096900929999</v>
      </c>
      <c r="F173">
        <v>4538.1000000000004</v>
      </c>
      <c r="G173">
        <v>38.527162649855903</v>
      </c>
      <c r="H173">
        <f>(Table2[[#This Row],[1Y Return vs Nifty]]-AVERAGE(Table2[1Y Return vs Nifty]))/_xlfn.STDEV.P(Table2[1Y Return vs Nifty])</f>
        <v>0.49912409322585</v>
      </c>
      <c r="I173">
        <v>0.77799852612214404</v>
      </c>
      <c r="J173">
        <f>(Table2[[#This Row],[1M Return vs Nifty]]-AVERAGE(Table2[1M Return vs Nifty]))/_xlfn.STDEV.P(Table2[1M Return vs Nifty])</f>
        <v>0.41924847944539639</v>
      </c>
      <c r="K173">
        <v>29.2815788247553</v>
      </c>
      <c r="L173">
        <f>(Table2[[#This Row],[6M Return vs Nifty]]-AVERAGE(Table2[6M Return vs Nifty]))/_xlfn.STDEV.P(Table2[6M Return vs Nifty])</f>
        <v>0.92665863058726394</v>
      </c>
      <c r="M173">
        <v>-3.54184883516576</v>
      </c>
      <c r="N173">
        <f>(Table2[[#This Row],[1W Return vs Nifty]]-AVERAGE(Table2[1W Return vs Nifty]))/_xlfn.STDEV.P(Table2[1W Return vs Nifty])</f>
        <v>-0.14954335689471174</v>
      </c>
      <c r="O173">
        <v>4552.1099999999997</v>
      </c>
      <c r="P173">
        <v>4476.4128228569798</v>
      </c>
      <c r="Q173">
        <v>3869.0230264485699</v>
      </c>
      <c r="R173">
        <v>47.910853689929802</v>
      </c>
      <c r="S173" s="1">
        <f>(Table2[[#This Row],[Close Price]]-Table2[[#This Row],[20D EMA]])/Table2[[#This Row],[20D EMA]]</f>
        <v>-3.077693640970739E-3</v>
      </c>
      <c r="T173" s="1">
        <f>(Table2[[#This Row],[Close Price]]-Table2[[#This Row],[50D EMA]])/Table2[[#This Row],[50D EMA]]</f>
        <v>1.378049335129238E-2</v>
      </c>
      <c r="U173" s="1">
        <f>(Table2[[#This Row],[Close Price]]-Table2[[#This Row],[200D EMA]])/Table2[[#This Row],[200D EMA]]</f>
        <v>0.17293176312925321</v>
      </c>
      <c r="V173">
        <v>0.78997708490503904</v>
      </c>
      <c r="W173">
        <v>4510.6000000000004</v>
      </c>
      <c r="X173">
        <v>4635</v>
      </c>
      <c r="Y173">
        <v>4451</v>
      </c>
      <c r="Z173">
        <v>4635</v>
      </c>
      <c r="AA173">
        <v>4451</v>
      </c>
      <c r="AB173">
        <v>4892.2</v>
      </c>
      <c r="AC173" s="1">
        <f>(Table2[[#This Row],[Close Price]]/Table2[[#This Row],[Day Low]])-1</f>
        <v>6.0967498780650775E-3</v>
      </c>
      <c r="AD173" s="1">
        <f>(Table2[[#This Row],[Day High]]/Table2[[#This Row],[Close Price]])-1</f>
        <v>2.1352548423348994E-2</v>
      </c>
      <c r="AE173" s="1">
        <f>(Table2[[#This Row],[Close Price]]/Table2[[#This Row],[Current Week Low]])-1</f>
        <v>1.9568636261514394E-2</v>
      </c>
      <c r="AF173" s="1">
        <f>(Table2[[#This Row],[Current Week High]]/Table2[[#This Row],[Close Price]])-1</f>
        <v>2.1352548423348994E-2</v>
      </c>
      <c r="AG173" s="1">
        <f>(Table2[[#This Row],[Close Price]]/Table2[[#This Row],[Current Month Low]])-1</f>
        <v>1.9568636261514394E-2</v>
      </c>
      <c r="AH173" s="1">
        <f>(Table2[[#This Row],[Current Month High]]/Table2[[#This Row],[Close Price]])-1</f>
        <v>7.8028249708027353E-2</v>
      </c>
      <c r="AI173">
        <v>9.5138934796500791</v>
      </c>
      <c r="AJ173">
        <v>73.338935467236993</v>
      </c>
      <c r="AK173" t="str">
        <f>IF(AND(Table2[[#This Row],[20D EMA]]&gt;Table2[[#This Row],[50D EMA]],Table2[[#This Row],[50D EMA]]&gt;Table2[[#This Row],[200D EMA]]),"Uptrend","Downtrend/NoTrend")</f>
        <v>Uptrend</v>
      </c>
      <c r="AL173">
        <v>0.08</v>
      </c>
      <c r="AM173" t="s">
        <v>3154</v>
      </c>
      <c r="AN173">
        <v>2.12</v>
      </c>
      <c r="AO173" t="s">
        <v>3154</v>
      </c>
      <c r="AP173">
        <v>3.2825911524244002E-2</v>
      </c>
      <c r="AQ173">
        <f>(Table2[[#This Row],[Sharpe Ratio]]-AVERAGE(Table2[Sharpe Ratio]))/_xlfn.STDEV.P(Table2[Sharpe Ratio])</f>
        <v>-0.28613881136481606</v>
      </c>
      <c r="AR1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1.4093490349989826</v>
      </c>
      <c r="AS173">
        <f>_xlfn.RANK.AVG(Table2[[#This Row],[1Y Return vs Nifty Z-Score]],Table2[1Y Return vs Nifty Z-Score])</f>
        <v>169</v>
      </c>
      <c r="AT173">
        <f>_xlfn.RANK.AVG(Table2[[#This Row],[6M Return vs Nifty Z-Score]],Table2[6M Return vs Nifty Z-Score])</f>
        <v>99</v>
      </c>
      <c r="AU173">
        <f>_xlfn.RANK.AVG(Table2[[#This Row],[Sharpe Ratio Z-Score]],Table2[Sharpe Ratio Z-Score])</f>
        <v>419</v>
      </c>
      <c r="AV173">
        <f>(Table2[[#This Row],[Rank 1Y]]+Table2[[#This Row],[Rank 6M]]+Table2[[#This Row],[Rank Sharpe]])/3</f>
        <v>229</v>
      </c>
    </row>
    <row r="174" spans="1:48" hidden="1" x14ac:dyDescent="0.3">
      <c r="A174" t="s">
        <v>276</v>
      </c>
      <c r="B174" t="s">
        <v>277</v>
      </c>
      <c r="C174" t="s">
        <v>3122</v>
      </c>
      <c r="D174" t="s">
        <v>278</v>
      </c>
      <c r="E174">
        <v>90340.746409250001</v>
      </c>
      <c r="F174">
        <v>9983.5</v>
      </c>
      <c r="G174">
        <v>20.878972116346102</v>
      </c>
      <c r="H174">
        <f>(Table2[[#This Row],[1Y Return vs Nifty]]-AVERAGE(Table2[1Y Return vs Nifty]))/_xlfn.STDEV.P(Table2[1Y Return vs Nifty])</f>
        <v>0.1346713384207216</v>
      </c>
      <c r="I174">
        <v>-9.5527183802846505</v>
      </c>
      <c r="J174">
        <f>(Table2[[#This Row],[1M Return vs Nifty]]-AVERAGE(Table2[1M Return vs Nifty]))/_xlfn.STDEV.P(Table2[1M Return vs Nifty])</f>
        <v>-0.71212454516425017</v>
      </c>
      <c r="K174">
        <v>1.37963312920153</v>
      </c>
      <c r="L174">
        <f>(Table2[[#This Row],[6M Return vs Nifty]]-AVERAGE(Table2[6M Return vs Nifty]))/_xlfn.STDEV.P(Table2[6M Return vs Nifty])</f>
        <v>-3.7620258324409801E-2</v>
      </c>
      <c r="M174">
        <v>-3.7043059223411401</v>
      </c>
      <c r="N174">
        <f>(Table2[[#This Row],[1W Return vs Nifty]]-AVERAGE(Table2[1W Return vs Nifty]))/_xlfn.STDEV.P(Table2[1W Return vs Nifty])</f>
        <v>-0.18294442223283905</v>
      </c>
      <c r="O174">
        <v>10249.25</v>
      </c>
      <c r="P174">
        <v>10553.5734758773</v>
      </c>
      <c r="Q174">
        <v>9550.54127002936</v>
      </c>
      <c r="R174">
        <v>45.2139245632493</v>
      </c>
      <c r="S174" s="1">
        <f>(Table2[[#This Row],[Close Price]]-Table2[[#This Row],[20D EMA]])/Table2[[#This Row],[20D EMA]]</f>
        <v>-2.5928726492182357E-2</v>
      </c>
      <c r="T174" s="1">
        <f>(Table2[[#This Row],[Close Price]]-Table2[[#This Row],[50D EMA]])/Table2[[#This Row],[50D EMA]]</f>
        <v>-5.4017103986657981E-2</v>
      </c>
      <c r="U174" s="1">
        <f>(Table2[[#This Row],[Close Price]]-Table2[[#This Row],[200D EMA]])/Table2[[#This Row],[200D EMA]]</f>
        <v>4.5333423282438626E-2</v>
      </c>
      <c r="V174">
        <v>1.05090179806687</v>
      </c>
      <c r="W174">
        <v>9720.65</v>
      </c>
      <c r="X174">
        <v>10025</v>
      </c>
      <c r="Y174">
        <v>9659.0499999999993</v>
      </c>
      <c r="Z174">
        <v>10242.1</v>
      </c>
      <c r="AA174">
        <v>9630.5499999999993</v>
      </c>
      <c r="AB174">
        <v>10533.6</v>
      </c>
      <c r="AC174" s="1">
        <f>(Table2[[#This Row],[Close Price]]/Table2[[#This Row],[Day Low]])-1</f>
        <v>2.7040372814575164E-2</v>
      </c>
      <c r="AD174" s="1">
        <f>(Table2[[#This Row],[Day High]]/Table2[[#This Row],[Close Price]])-1</f>
        <v>4.1568588170481924E-3</v>
      </c>
      <c r="AE174" s="1">
        <f>(Table2[[#This Row],[Close Price]]/Table2[[#This Row],[Current Week Low]])-1</f>
        <v>3.3590259911689069E-2</v>
      </c>
      <c r="AF174" s="1">
        <f>(Table2[[#This Row],[Current Week High]]/Table2[[#This Row],[Close Price]])-1</f>
        <v>2.5902739520208273E-2</v>
      </c>
      <c r="AG174" s="1">
        <f>(Table2[[#This Row],[Close Price]]/Table2[[#This Row],[Current Month Low]])-1</f>
        <v>3.6648997201613742E-2</v>
      </c>
      <c r="AH174" s="1">
        <f>(Table2[[#This Row],[Current Month High]]/Table2[[#This Row],[Close Price]])-1</f>
        <v>5.5100916512245135E-2</v>
      </c>
      <c r="AI174">
        <v>33.199779636400002</v>
      </c>
      <c r="AJ174">
        <v>68.944130911183095</v>
      </c>
      <c r="AK174" t="str">
        <f>IF(AND(Table2[[#This Row],[20D EMA]]&gt;Table2[[#This Row],[50D EMA]],Table2[[#This Row],[50D EMA]]&gt;Table2[[#This Row],[200D EMA]]),"Uptrend","Downtrend/NoTrend")</f>
        <v>Downtrend/NoTrend</v>
      </c>
      <c r="AL174">
        <v>0.06</v>
      </c>
      <c r="AM174" t="s">
        <v>3154</v>
      </c>
      <c r="AN174">
        <v>-2.41</v>
      </c>
      <c r="AO174" t="s">
        <v>3153</v>
      </c>
      <c r="AP174">
        <v>0.145972495788975</v>
      </c>
      <c r="AQ174">
        <f>(Table2[[#This Row],[Sharpe Ratio]]-AVERAGE(Table2[Sharpe Ratio]))/_xlfn.STDEV.P(Table2[Sharpe Ratio])</f>
        <v>1.0358639113557111</v>
      </c>
      <c r="AR1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4">
        <f>_xlfn.RANK.AVG(Table2[[#This Row],[1Y Return vs Nifty Z-Score]],Table2[1Y Return vs Nifty Z-Score])</f>
        <v>267</v>
      </c>
      <c r="AT174">
        <f>_xlfn.RANK.AVG(Table2[[#This Row],[6M Return vs Nifty Z-Score]],Table2[6M Return vs Nifty Z-Score])</f>
        <v>313</v>
      </c>
      <c r="AU174">
        <f>_xlfn.RANK.AVG(Table2[[#This Row],[Sharpe Ratio Z-Score]],Table2[Sharpe Ratio Z-Score])</f>
        <v>109</v>
      </c>
      <c r="AV174">
        <f>(Table2[[#This Row],[Rank 1Y]]+Table2[[#This Row],[Rank 6M]]+Table2[[#This Row],[Rank Sharpe]])/3</f>
        <v>229.66666666666666</v>
      </c>
    </row>
    <row r="175" spans="1:48" hidden="1" x14ac:dyDescent="0.3">
      <c r="A175" t="s">
        <v>546</v>
      </c>
      <c r="B175" t="s">
        <v>547</v>
      </c>
      <c r="C175" t="s">
        <v>3119</v>
      </c>
      <c r="D175" t="s">
        <v>313</v>
      </c>
      <c r="E175">
        <v>35792.140119000003</v>
      </c>
      <c r="F175">
        <v>1360.5</v>
      </c>
      <c r="G175">
        <v>120.08995706113799</v>
      </c>
      <c r="H175">
        <f>(Table2[[#This Row],[1Y Return vs Nifty]]-AVERAGE(Table2[1Y Return vs Nifty]))/_xlfn.STDEV.P(Table2[1Y Return vs Nifty])</f>
        <v>2.1834772316597162</v>
      </c>
      <c r="I175">
        <v>-11.385702020628001</v>
      </c>
      <c r="J175">
        <f>(Table2[[#This Row],[1M Return vs Nifty]]-AVERAGE(Table2[1M Return vs Nifty]))/_xlfn.STDEV.P(Table2[1M Return vs Nifty])</f>
        <v>-0.91286455808137479</v>
      </c>
      <c r="K175">
        <v>-21.389298404025599</v>
      </c>
      <c r="L175">
        <f>(Table2[[#This Row],[6M Return vs Nifty]]-AVERAGE(Table2[6M Return vs Nifty]))/_xlfn.STDEV.P(Table2[6M Return vs Nifty])</f>
        <v>-0.82450445056426835</v>
      </c>
      <c r="M175">
        <v>-5.9489291425962998</v>
      </c>
      <c r="N175">
        <f>(Table2[[#This Row],[1W Return vs Nifty]]-AVERAGE(Table2[1W Return vs Nifty]))/_xlfn.STDEV.P(Table2[1W Return vs Nifty])</f>
        <v>-0.64443741181404235</v>
      </c>
      <c r="O175">
        <v>1438.64</v>
      </c>
      <c r="P175">
        <v>1597.9058330606399</v>
      </c>
      <c r="Q175">
        <v>1565.52551525075</v>
      </c>
      <c r="R175">
        <v>39.966651205881099</v>
      </c>
      <c r="S175" s="1">
        <f>(Table2[[#This Row],[Close Price]]-Table2[[#This Row],[20D EMA]])/Table2[[#This Row],[20D EMA]]</f>
        <v>-5.4315186565089317E-2</v>
      </c>
      <c r="T175" s="1">
        <f>(Table2[[#This Row],[Close Price]]-Table2[[#This Row],[50D EMA]])/Table2[[#This Row],[50D EMA]]</f>
        <v>-0.14857310621734895</v>
      </c>
      <c r="U175" s="1">
        <f>(Table2[[#This Row],[Close Price]]-Table2[[#This Row],[200D EMA]])/Table2[[#This Row],[200D EMA]]</f>
        <v>-0.13096274270426764</v>
      </c>
      <c r="V175">
        <v>0.30875984138192702</v>
      </c>
      <c r="W175">
        <v>1320</v>
      </c>
      <c r="X175">
        <v>1362.3</v>
      </c>
      <c r="Y175">
        <v>1290.25</v>
      </c>
      <c r="Z175">
        <v>1362.3</v>
      </c>
      <c r="AA175">
        <v>1290.25</v>
      </c>
      <c r="AB175">
        <v>1555</v>
      </c>
      <c r="AC175" s="1">
        <f>(Table2[[#This Row],[Close Price]]/Table2[[#This Row],[Day Low]])-1</f>
        <v>3.0681818181818254E-2</v>
      </c>
      <c r="AD175" s="1">
        <f>(Table2[[#This Row],[Day High]]/Table2[[#This Row],[Close Price]])-1</f>
        <v>1.3230429988975168E-3</v>
      </c>
      <c r="AE175" s="1">
        <f>(Table2[[#This Row],[Close Price]]/Table2[[#This Row],[Current Week Low]])-1</f>
        <v>5.4446812633210717E-2</v>
      </c>
      <c r="AF175" s="1">
        <f>(Table2[[#This Row],[Current Week High]]/Table2[[#This Row],[Close Price]])-1</f>
        <v>1.3230429988975168E-3</v>
      </c>
      <c r="AG175" s="1">
        <f>(Table2[[#This Row],[Close Price]]/Table2[[#This Row],[Current Month Low]])-1</f>
        <v>5.4446812633210717E-2</v>
      </c>
      <c r="AH175" s="1">
        <f>(Table2[[#This Row],[Current Month High]]/Table2[[#This Row],[Close Price]])-1</f>
        <v>0.14296214626975368</v>
      </c>
      <c r="AI175">
        <v>118.996692392502</v>
      </c>
      <c r="AJ175">
        <v>155.20540236353401</v>
      </c>
      <c r="AK175" t="str">
        <f>IF(AND(Table2[[#This Row],[20D EMA]]&gt;Table2[[#This Row],[50D EMA]],Table2[[#This Row],[50D EMA]]&gt;Table2[[#This Row],[200D EMA]]),"Uptrend","Downtrend/NoTrend")</f>
        <v>Downtrend/NoTrend</v>
      </c>
      <c r="AL175">
        <v>-0.19</v>
      </c>
      <c r="AM175" t="s">
        <v>3153</v>
      </c>
      <c r="AN175">
        <v>-9.1300000000000008</v>
      </c>
      <c r="AO175" t="s">
        <v>3153</v>
      </c>
      <c r="AP175">
        <v>0.18707298183955801</v>
      </c>
      <c r="AQ175">
        <f>(Table2[[#This Row],[Sharpe Ratio]]-AVERAGE(Table2[Sharpe Ratio]))/_xlfn.STDEV.P(Table2[Sharpe Ratio])</f>
        <v>1.5160812755571733</v>
      </c>
      <c r="AR1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5">
        <f>_xlfn.RANK.AVG(Table2[[#This Row],[1Y Return vs Nifty Z-Score]],Table2[1Y Return vs Nifty Z-Score])</f>
        <v>32</v>
      </c>
      <c r="AT175">
        <f>_xlfn.RANK.AVG(Table2[[#This Row],[6M Return vs Nifty Z-Score]],Table2[6M Return vs Nifty Z-Score])</f>
        <v>612</v>
      </c>
      <c r="AU175">
        <f>_xlfn.RANK.AVG(Table2[[#This Row],[Sharpe Ratio Z-Score]],Table2[Sharpe Ratio Z-Score])</f>
        <v>45</v>
      </c>
      <c r="AV175">
        <f>(Table2[[#This Row],[Rank 1Y]]+Table2[[#This Row],[Rank 6M]]+Table2[[#This Row],[Rank Sharpe]])/3</f>
        <v>229.66666666666666</v>
      </c>
    </row>
    <row r="176" spans="1:48" hidden="1" x14ac:dyDescent="0.3">
      <c r="A176" t="s">
        <v>1508</v>
      </c>
      <c r="B176" t="s">
        <v>1509</v>
      </c>
      <c r="C176" t="s">
        <v>3122</v>
      </c>
      <c r="D176" t="s">
        <v>166</v>
      </c>
      <c r="E176">
        <v>6513.5919524999999</v>
      </c>
      <c r="F176">
        <v>940.9</v>
      </c>
      <c r="G176">
        <v>81.595420564933704</v>
      </c>
      <c r="H176">
        <f>(Table2[[#This Row],[1Y Return vs Nifty]]-AVERAGE(Table2[1Y Return vs Nifty]))/_xlfn.STDEV.P(Table2[1Y Return vs Nifty])</f>
        <v>1.3885266193377579</v>
      </c>
      <c r="I176">
        <v>-5.7058857986024396</v>
      </c>
      <c r="J176">
        <f>(Table2[[#This Row],[1M Return vs Nifty]]-AVERAGE(Table2[1M Return vs Nifty]))/_xlfn.STDEV.P(Table2[1M Return vs Nifty])</f>
        <v>-0.29083697601155806</v>
      </c>
      <c r="K176">
        <v>8.3258776994940398</v>
      </c>
      <c r="L176">
        <f>(Table2[[#This Row],[6M Return vs Nifty]]-AVERAGE(Table2[6M Return vs Nifty]))/_xlfn.STDEV.P(Table2[6M Return vs Nifty])</f>
        <v>0.20243887839083963</v>
      </c>
      <c r="M176">
        <v>-7.2846974004806899</v>
      </c>
      <c r="N176">
        <f>(Table2[[#This Row],[1W Return vs Nifty]]-AVERAGE(Table2[1W Return vs Nifty]))/_xlfn.STDEV.P(Table2[1W Return vs Nifty])</f>
        <v>-0.91907044650601522</v>
      </c>
      <c r="O176">
        <v>985.43</v>
      </c>
      <c r="P176">
        <v>998.95860772586195</v>
      </c>
      <c r="Q176">
        <v>858.74448835956196</v>
      </c>
      <c r="R176">
        <v>40.091599196483301</v>
      </c>
      <c r="S176" s="1">
        <f>(Table2[[#This Row],[Close Price]]-Table2[[#This Row],[20D EMA]])/Table2[[#This Row],[20D EMA]]</f>
        <v>-4.5188394913895431E-2</v>
      </c>
      <c r="T176" s="1">
        <f>(Table2[[#This Row],[Close Price]]-Table2[[#This Row],[50D EMA]])/Table2[[#This Row],[50D EMA]]</f>
        <v>-5.8119132541470268E-2</v>
      </c>
      <c r="U176" s="1">
        <f>(Table2[[#This Row],[Close Price]]-Table2[[#This Row],[200D EMA]])/Table2[[#This Row],[200D EMA]]</f>
        <v>9.5669332093621509E-2</v>
      </c>
      <c r="V176">
        <v>0.50840634345638702</v>
      </c>
      <c r="W176">
        <v>917.9</v>
      </c>
      <c r="X176">
        <v>957.35</v>
      </c>
      <c r="Y176">
        <v>904.15</v>
      </c>
      <c r="Z176">
        <v>957.35</v>
      </c>
      <c r="AA176">
        <v>904.15</v>
      </c>
      <c r="AB176">
        <v>1078</v>
      </c>
      <c r="AC176" s="1">
        <f>(Table2[[#This Row],[Close Price]]/Table2[[#This Row],[Day Low]])-1</f>
        <v>2.505719577295995E-2</v>
      </c>
      <c r="AD176" s="1">
        <f>(Table2[[#This Row],[Day High]]/Table2[[#This Row],[Close Price]])-1</f>
        <v>1.7483260707833015E-2</v>
      </c>
      <c r="AE176" s="1">
        <f>(Table2[[#This Row],[Close Price]]/Table2[[#This Row],[Current Week Low]])-1</f>
        <v>4.064591052369626E-2</v>
      </c>
      <c r="AF176" s="1">
        <f>(Table2[[#This Row],[Current Week High]]/Table2[[#This Row],[Close Price]])-1</f>
        <v>1.7483260707833015E-2</v>
      </c>
      <c r="AG176" s="1">
        <f>(Table2[[#This Row],[Close Price]]/Table2[[#This Row],[Current Month Low]])-1</f>
        <v>4.064591052369626E-2</v>
      </c>
      <c r="AH176" s="1">
        <f>(Table2[[#This Row],[Current Month High]]/Table2[[#This Row],[Close Price]])-1</f>
        <v>0.14571155276862591</v>
      </c>
      <c r="AI176">
        <v>31.198852162822799</v>
      </c>
      <c r="AJ176">
        <v>109.741417744092</v>
      </c>
      <c r="AK176" t="str">
        <f>IF(AND(Table2[[#This Row],[20D EMA]]&gt;Table2[[#This Row],[50D EMA]],Table2[[#This Row],[50D EMA]]&gt;Table2[[#This Row],[200D EMA]]),"Uptrend","Downtrend/NoTrend")</f>
        <v>Downtrend/NoTrend</v>
      </c>
      <c r="AL176">
        <v>0.03</v>
      </c>
      <c r="AM176" t="s">
        <v>3154</v>
      </c>
      <c r="AN176">
        <v>-10.1</v>
      </c>
      <c r="AO176" t="s">
        <v>3153</v>
      </c>
      <c r="AP176">
        <v>5.0220476832161E-2</v>
      </c>
      <c r="AQ176">
        <f>(Table2[[#This Row],[Sharpe Ratio]]-AVERAGE(Table2[Sharpe Ratio]))/_xlfn.STDEV.P(Table2[Sharpe Ratio])</f>
        <v>-8.2901012830810417E-2</v>
      </c>
      <c r="AR1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6">
        <f>_xlfn.RANK.AVG(Table2[[#This Row],[1Y Return vs Nifty Z-Score]],Table2[1Y Return vs Nifty Z-Score])</f>
        <v>66</v>
      </c>
      <c r="AT176">
        <f>_xlfn.RANK.AVG(Table2[[#This Row],[6M Return vs Nifty Z-Score]],Table2[6M Return vs Nifty Z-Score])</f>
        <v>244</v>
      </c>
      <c r="AU176">
        <f>_xlfn.RANK.AVG(Table2[[#This Row],[Sharpe Ratio Z-Score]],Table2[Sharpe Ratio Z-Score])</f>
        <v>380</v>
      </c>
      <c r="AV176">
        <f>(Table2[[#This Row],[Rank 1Y]]+Table2[[#This Row],[Rank 6M]]+Table2[[#This Row],[Rank Sharpe]])/3</f>
        <v>230</v>
      </c>
    </row>
    <row r="177" spans="1:48" x14ac:dyDescent="0.3">
      <c r="A177" t="s">
        <v>403</v>
      </c>
      <c r="B177" t="s">
        <v>404</v>
      </c>
      <c r="C177" t="s">
        <v>3107</v>
      </c>
      <c r="D177" t="s">
        <v>21</v>
      </c>
      <c r="E177">
        <v>54156.184778850002</v>
      </c>
      <c r="F177">
        <v>8116.5</v>
      </c>
      <c r="G177">
        <v>21.3202744243019</v>
      </c>
      <c r="H177">
        <f>(Table2[[#This Row],[1Y Return vs Nifty]]-AVERAGE(Table2[1Y Return vs Nifty]))/_xlfn.STDEV.P(Table2[1Y Return vs Nifty])</f>
        <v>0.14378467168460299</v>
      </c>
      <c r="I177">
        <v>16.622484354926101</v>
      </c>
      <c r="J177">
        <f>(Table2[[#This Row],[1M Return vs Nifty]]-AVERAGE(Table2[1M Return vs Nifty]))/_xlfn.STDEV.P(Table2[1M Return vs Nifty])</f>
        <v>2.1544643427705688</v>
      </c>
      <c r="K177">
        <v>65.145395419705096</v>
      </c>
      <c r="L177">
        <f>(Table2[[#This Row],[6M Return vs Nifty]]-AVERAGE(Table2[6M Return vs Nifty]))/_xlfn.STDEV.P(Table2[6M Return vs Nifty])</f>
        <v>2.1660962524525038</v>
      </c>
      <c r="M177">
        <v>0.60178011525022501</v>
      </c>
      <c r="N177">
        <f>(Table2[[#This Row],[1W Return vs Nifty]]-AVERAGE(Table2[1W Return vs Nifty]))/_xlfn.STDEV.P(Table2[1W Return vs Nifty])</f>
        <v>0.70238390412031038</v>
      </c>
      <c r="O177">
        <v>7784.05</v>
      </c>
      <c r="P177">
        <v>7350.0814622667403</v>
      </c>
      <c r="Q177">
        <v>6336.1749206138602</v>
      </c>
      <c r="R177">
        <v>71.865282494893094</v>
      </c>
      <c r="S177" s="1">
        <f>(Table2[[#This Row],[Close Price]]-Table2[[#This Row],[20D EMA]])/Table2[[#This Row],[20D EMA]]</f>
        <v>4.2709129566228354E-2</v>
      </c>
      <c r="T177" s="1">
        <f>(Table2[[#This Row],[Close Price]]-Table2[[#This Row],[50D EMA]])/Table2[[#This Row],[50D EMA]]</f>
        <v>0.10427347528974172</v>
      </c>
      <c r="U177" s="1">
        <f>(Table2[[#This Row],[Close Price]]-Table2[[#This Row],[200D EMA]])/Table2[[#This Row],[200D EMA]]</f>
        <v>0.28097789308090293</v>
      </c>
      <c r="V177">
        <v>0.909313847758348</v>
      </c>
      <c r="W177">
        <v>7995</v>
      </c>
      <c r="X177">
        <v>8239.5</v>
      </c>
      <c r="Y177">
        <v>7905.45</v>
      </c>
      <c r="Z177">
        <v>8239.5</v>
      </c>
      <c r="AA177">
        <v>7468.9</v>
      </c>
      <c r="AB177">
        <v>8239.5</v>
      </c>
      <c r="AC177" s="1">
        <f>(Table2[[#This Row],[Close Price]]/Table2[[#This Row],[Day Low]])-1</f>
        <v>1.5196998123827354E-2</v>
      </c>
      <c r="AD177" s="1">
        <f>(Table2[[#This Row],[Day High]]/Table2[[#This Row],[Close Price]])-1</f>
        <v>1.5154315283681496E-2</v>
      </c>
      <c r="AE177" s="1">
        <f>(Table2[[#This Row],[Close Price]]/Table2[[#This Row],[Current Week Low]])-1</f>
        <v>2.6696772479745112E-2</v>
      </c>
      <c r="AF177" s="1">
        <f>(Table2[[#This Row],[Current Week High]]/Table2[[#This Row],[Close Price]])-1</f>
        <v>1.5154315283681496E-2</v>
      </c>
      <c r="AG177" s="1">
        <f>(Table2[[#This Row],[Close Price]]/Table2[[#This Row],[Current Month Low]])-1</f>
        <v>8.6706208410877172E-2</v>
      </c>
      <c r="AH177" s="1">
        <f>(Table2[[#This Row],[Current Month High]]/Table2[[#This Row],[Close Price]])-1</f>
        <v>1.5154315283681496E-2</v>
      </c>
      <c r="AI177">
        <v>1.5154315283681401</v>
      </c>
      <c r="AJ177">
        <v>89.317161350516002</v>
      </c>
      <c r="AK177" t="str">
        <f>IF(AND(Table2[[#This Row],[20D EMA]]&gt;Table2[[#This Row],[50D EMA]],Table2[[#This Row],[50D EMA]]&gt;Table2[[#This Row],[200D EMA]]),"Uptrend","Downtrend/NoTrend")</f>
        <v>Uptrend</v>
      </c>
      <c r="AL177">
        <v>0.31</v>
      </c>
      <c r="AM177" t="s">
        <v>3154</v>
      </c>
      <c r="AN177">
        <v>6.46</v>
      </c>
      <c r="AO177" t="s">
        <v>3154</v>
      </c>
      <c r="AP177">
        <v>4.1247342360920002E-2</v>
      </c>
      <c r="AQ177">
        <f>(Table2[[#This Row],[Sharpe Ratio]]-AVERAGE(Table2[Sharpe Ratio]))/_xlfn.STDEV.P(Table2[Sharpe Ratio])</f>
        <v>-0.18774295993336812</v>
      </c>
      <c r="AR1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4.9789862110946181</v>
      </c>
      <c r="AS177">
        <f>_xlfn.RANK.AVG(Table2[[#This Row],[1Y Return vs Nifty Z-Score]],Table2[1Y Return vs Nifty Z-Score])</f>
        <v>266</v>
      </c>
      <c r="AT177">
        <f>_xlfn.RANK.AVG(Table2[[#This Row],[6M Return vs Nifty Z-Score]],Table2[6M Return vs Nifty Z-Score])</f>
        <v>28</v>
      </c>
      <c r="AU177">
        <f>_xlfn.RANK.AVG(Table2[[#This Row],[Sharpe Ratio Z-Score]],Table2[Sharpe Ratio Z-Score])</f>
        <v>397</v>
      </c>
      <c r="AV177">
        <f>(Table2[[#This Row],[Rank 1Y]]+Table2[[#This Row],[Rank 6M]]+Table2[[#This Row],[Rank Sharpe]])/3</f>
        <v>230.33333333333334</v>
      </c>
    </row>
    <row r="178" spans="1:48" hidden="1" x14ac:dyDescent="0.3">
      <c r="A178" t="s">
        <v>182</v>
      </c>
      <c r="B178" t="s">
        <v>183</v>
      </c>
      <c r="C178" t="s">
        <v>3108</v>
      </c>
      <c r="D178" t="s">
        <v>139</v>
      </c>
      <c r="E178">
        <v>136032.35183999999</v>
      </c>
      <c r="F178">
        <v>516.6</v>
      </c>
      <c r="G178">
        <v>30.0449526345846</v>
      </c>
      <c r="H178">
        <f>(Table2[[#This Row],[1Y Return vs Nifty]]-AVERAGE(Table2[1Y Return vs Nifty]))/_xlfn.STDEV.P(Table2[1Y Return vs Nifty])</f>
        <v>0.32395798761114147</v>
      </c>
      <c r="I178">
        <v>-2.9359205469581098</v>
      </c>
      <c r="J178">
        <f>(Table2[[#This Row],[1M Return vs Nifty]]-AVERAGE(Table2[1M Return vs Nifty]))/_xlfn.STDEV.P(Table2[1M Return vs Nifty])</f>
        <v>1.2516991889056828E-2</v>
      </c>
      <c r="K178">
        <v>-9.84501585862224</v>
      </c>
      <c r="L178">
        <f>(Table2[[#This Row],[6M Return vs Nifty]]-AVERAGE(Table2[6M Return vs Nifty]))/_xlfn.STDEV.P(Table2[6M Return vs Nifty])</f>
        <v>-0.42553915733248232</v>
      </c>
      <c r="M178">
        <v>-4.4168557197362004</v>
      </c>
      <c r="N178">
        <f>(Table2[[#This Row],[1W Return vs Nifty]]-AVERAGE(Table2[1W Return vs Nifty]))/_xlfn.STDEV.P(Table2[1W Return vs Nifty])</f>
        <v>-0.32944417027872547</v>
      </c>
      <c r="O178">
        <v>520.95000000000005</v>
      </c>
      <c r="P178">
        <v>536.49068224706298</v>
      </c>
      <c r="Q178">
        <v>507.540262104384</v>
      </c>
      <c r="R178">
        <v>49.298275864706397</v>
      </c>
      <c r="S178" s="1">
        <f>(Table2[[#This Row],[Close Price]]-Table2[[#This Row],[20D EMA]])/Table2[[#This Row],[20D EMA]]</f>
        <v>-8.3501295709761444E-3</v>
      </c>
      <c r="T178" s="1">
        <f>(Table2[[#This Row],[Close Price]]-Table2[[#This Row],[50D EMA]])/Table2[[#This Row],[50D EMA]]</f>
        <v>-3.7075540927853361E-2</v>
      </c>
      <c r="U178" s="1">
        <f>(Table2[[#This Row],[Close Price]]-Table2[[#This Row],[200D EMA]])/Table2[[#This Row],[200D EMA]]</f>
        <v>1.7850284148989818E-2</v>
      </c>
      <c r="V178">
        <v>0.95045317075737501</v>
      </c>
      <c r="W178">
        <v>508.15</v>
      </c>
      <c r="X178">
        <v>525.70000000000005</v>
      </c>
      <c r="Y178">
        <v>495.5</v>
      </c>
      <c r="Z178">
        <v>525.70000000000005</v>
      </c>
      <c r="AA178">
        <v>495.5</v>
      </c>
      <c r="AB178">
        <v>541</v>
      </c>
      <c r="AC178" s="1">
        <f>(Table2[[#This Row],[Close Price]]/Table2[[#This Row],[Day Low]])-1</f>
        <v>1.6628948145232858E-2</v>
      </c>
      <c r="AD178" s="1">
        <f>(Table2[[#This Row],[Day High]]/Table2[[#This Row],[Close Price]])-1</f>
        <v>1.7615176151761558E-2</v>
      </c>
      <c r="AE178" s="1">
        <f>(Table2[[#This Row],[Close Price]]/Table2[[#This Row],[Current Week Low]])-1</f>
        <v>4.2583249243188792E-2</v>
      </c>
      <c r="AF178" s="1">
        <f>(Table2[[#This Row],[Current Week High]]/Table2[[#This Row],[Close Price]])-1</f>
        <v>1.7615176151761558E-2</v>
      </c>
      <c r="AG178" s="1">
        <f>(Table2[[#This Row],[Close Price]]/Table2[[#This Row],[Current Month Low]])-1</f>
        <v>4.2583249243188792E-2</v>
      </c>
      <c r="AH178" s="1">
        <f>(Table2[[#This Row],[Current Month High]]/Table2[[#This Row],[Close Price]])-1</f>
        <v>4.7231900890437384E-2</v>
      </c>
      <c r="AI178">
        <v>26.596980255516801</v>
      </c>
      <c r="AJ178">
        <v>55.672743709507301</v>
      </c>
      <c r="AK178" t="str">
        <f>IF(AND(Table2[[#This Row],[20D EMA]]&gt;Table2[[#This Row],[50D EMA]],Table2[[#This Row],[50D EMA]]&gt;Table2[[#This Row],[200D EMA]]),"Uptrend","Downtrend/NoTrend")</f>
        <v>Downtrend/NoTrend</v>
      </c>
      <c r="AL178">
        <v>-0.16</v>
      </c>
      <c r="AM178" t="s">
        <v>3153</v>
      </c>
      <c r="AN178">
        <v>-1.1499999999999999</v>
      </c>
      <c r="AO178" t="s">
        <v>3153</v>
      </c>
      <c r="AP178">
        <v>0.20653055195837899</v>
      </c>
      <c r="AQ178">
        <f>(Table2[[#This Row],[Sharpe Ratio]]-AVERAGE(Table2[Sharpe Ratio]))/_xlfn.STDEV.P(Table2[Sharpe Ratio])</f>
        <v>1.743423186422308</v>
      </c>
      <c r="AR1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8">
        <f>_xlfn.RANK.AVG(Table2[[#This Row],[1Y Return vs Nifty Z-Score]],Table2[1Y Return vs Nifty Z-Score])</f>
        <v>203</v>
      </c>
      <c r="AT178">
        <f>_xlfn.RANK.AVG(Table2[[#This Row],[6M Return vs Nifty Z-Score]],Table2[6M Return vs Nifty Z-Score])</f>
        <v>464</v>
      </c>
      <c r="AU178">
        <f>_xlfn.RANK.AVG(Table2[[#This Row],[Sharpe Ratio Z-Score]],Table2[Sharpe Ratio Z-Score])</f>
        <v>25</v>
      </c>
      <c r="AV178">
        <f>(Table2[[#This Row],[Rank 1Y]]+Table2[[#This Row],[Rank 6M]]+Table2[[#This Row],[Rank Sharpe]])/3</f>
        <v>230.66666666666666</v>
      </c>
    </row>
    <row r="179" spans="1:48" hidden="1" x14ac:dyDescent="0.3">
      <c r="A179" t="s">
        <v>557</v>
      </c>
      <c r="B179" t="s">
        <v>558</v>
      </c>
      <c r="C179" t="s">
        <v>3124</v>
      </c>
      <c r="D179" t="s">
        <v>166</v>
      </c>
      <c r="E179">
        <v>34601.277144749998</v>
      </c>
      <c r="F179">
        <v>1027.5</v>
      </c>
      <c r="G179">
        <v>34.198922068913902</v>
      </c>
      <c r="H179">
        <f>(Table2[[#This Row],[1Y Return vs Nifty]]-AVERAGE(Table2[1Y Return vs Nifty]))/_xlfn.STDEV.P(Table2[1Y Return vs Nifty])</f>
        <v>0.40974160383191061</v>
      </c>
      <c r="I179">
        <v>3.7801756775961999</v>
      </c>
      <c r="J179">
        <f>(Table2[[#This Row],[1M Return vs Nifty]]-AVERAGE(Table2[1M Return vs Nifty]))/_xlfn.STDEV.P(Table2[1M Return vs Nifty])</f>
        <v>0.74803323611322436</v>
      </c>
      <c r="K179">
        <v>20.8790607755334</v>
      </c>
      <c r="L179">
        <f>(Table2[[#This Row],[6M Return vs Nifty]]-AVERAGE(Table2[6M Return vs Nifty]))/_xlfn.STDEV.P(Table2[6M Return vs Nifty])</f>
        <v>0.63627132724393087</v>
      </c>
      <c r="M179">
        <v>6.2059459156692904</v>
      </c>
      <c r="N179">
        <f>(Table2[[#This Row],[1W Return vs Nifty]]-AVERAGE(Table2[1W Return vs Nifty]))/_xlfn.STDEV.P(Table2[1W Return vs Nifty])</f>
        <v>1.8545965365148613</v>
      </c>
      <c r="O179">
        <v>1012.75</v>
      </c>
      <c r="P179">
        <v>1038.78076481577</v>
      </c>
      <c r="Q179">
        <v>927.44177552662995</v>
      </c>
      <c r="R179">
        <v>59.033809909199597</v>
      </c>
      <c r="S179" s="1">
        <f>(Table2[[#This Row],[Close Price]]-Table2[[#This Row],[20D EMA]])/Table2[[#This Row],[20D EMA]]</f>
        <v>1.4564305109849419E-2</v>
      </c>
      <c r="T179" s="1">
        <f>(Table2[[#This Row],[Close Price]]-Table2[[#This Row],[50D EMA]])/Table2[[#This Row],[50D EMA]]</f>
        <v>-1.0859620429889907E-2</v>
      </c>
      <c r="U179" s="1">
        <f>(Table2[[#This Row],[Close Price]]-Table2[[#This Row],[200D EMA]])/Table2[[#This Row],[200D EMA]]</f>
        <v>0.10788625993966458</v>
      </c>
      <c r="V179">
        <v>0.76305033039427095</v>
      </c>
      <c r="W179">
        <v>995.8</v>
      </c>
      <c r="X179">
        <v>1037.6500000000001</v>
      </c>
      <c r="Y179">
        <v>934.15</v>
      </c>
      <c r="Z179">
        <v>1079.8499999999999</v>
      </c>
      <c r="AA179">
        <v>921</v>
      </c>
      <c r="AB179">
        <v>1079.8499999999999</v>
      </c>
      <c r="AC179" s="1">
        <f>(Table2[[#This Row],[Close Price]]/Table2[[#This Row],[Day Low]])-1</f>
        <v>3.1833701546495341E-2</v>
      </c>
      <c r="AD179" s="1">
        <f>(Table2[[#This Row],[Day High]]/Table2[[#This Row],[Close Price]])-1</f>
        <v>9.8783454987836361E-3</v>
      </c>
      <c r="AE179" s="1">
        <f>(Table2[[#This Row],[Close Price]]/Table2[[#This Row],[Current Week Low]])-1</f>
        <v>9.9930418027083467E-2</v>
      </c>
      <c r="AF179" s="1">
        <f>(Table2[[#This Row],[Current Week High]]/Table2[[#This Row],[Close Price]])-1</f>
        <v>5.0948905109488907E-2</v>
      </c>
      <c r="AG179" s="1">
        <f>(Table2[[#This Row],[Close Price]]/Table2[[#This Row],[Current Month Low]])-1</f>
        <v>0.11563517915309451</v>
      </c>
      <c r="AH179" s="1">
        <f>(Table2[[#This Row],[Current Month High]]/Table2[[#This Row],[Close Price]])-1</f>
        <v>5.0948905109488907E-2</v>
      </c>
      <c r="AI179">
        <v>27.883211678832101</v>
      </c>
      <c r="AJ179">
        <v>59.909734650999901</v>
      </c>
      <c r="AK179" t="str">
        <f>IF(AND(Table2[[#This Row],[20D EMA]]&gt;Table2[[#This Row],[50D EMA]],Table2[[#This Row],[50D EMA]]&gt;Table2[[#This Row],[200D EMA]]),"Uptrend","Downtrend/NoTrend")</f>
        <v>Downtrend/NoTrend</v>
      </c>
      <c r="AL179">
        <v>0.15</v>
      </c>
      <c r="AM179" t="s">
        <v>3154</v>
      </c>
      <c r="AN179">
        <v>-1.04</v>
      </c>
      <c r="AO179" t="s">
        <v>3153</v>
      </c>
      <c r="AP179">
        <v>5.9693069341904999E-2</v>
      </c>
      <c r="AQ179">
        <f>(Table2[[#This Row],[Sharpe Ratio]]-AVERAGE(Table2[Sharpe Ratio]))/_xlfn.STDEV.P(Table2[Sharpe Ratio])</f>
        <v>2.7776593307116328E-2</v>
      </c>
      <c r="AR1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9">
        <f>_xlfn.RANK.AVG(Table2[[#This Row],[1Y Return vs Nifty Z-Score]],Table2[1Y Return vs Nifty Z-Score])</f>
        <v>189</v>
      </c>
      <c r="AT179">
        <f>_xlfn.RANK.AVG(Table2[[#This Row],[6M Return vs Nifty Z-Score]],Table2[6M Return vs Nifty Z-Score])</f>
        <v>157</v>
      </c>
      <c r="AU179">
        <f>_xlfn.RANK.AVG(Table2[[#This Row],[Sharpe Ratio Z-Score]],Table2[Sharpe Ratio Z-Score])</f>
        <v>347</v>
      </c>
      <c r="AV179">
        <f>(Table2[[#This Row],[Rank 1Y]]+Table2[[#This Row],[Rank 6M]]+Table2[[#This Row],[Rank Sharpe]])/3</f>
        <v>231</v>
      </c>
    </row>
    <row r="180" spans="1:48" x14ac:dyDescent="0.3">
      <c r="A180" t="s">
        <v>344</v>
      </c>
      <c r="B180" t="s">
        <v>345</v>
      </c>
      <c r="C180" t="s">
        <v>3121</v>
      </c>
      <c r="D180" t="s">
        <v>142</v>
      </c>
      <c r="E180">
        <v>70275.222356175</v>
      </c>
      <c r="F180">
        <v>1932.75</v>
      </c>
      <c r="G180">
        <v>22.746424553447</v>
      </c>
      <c r="H180">
        <f>(Table2[[#This Row],[1Y Return vs Nifty]]-AVERAGE(Table2[1Y Return vs Nifty]))/_xlfn.STDEV.P(Table2[1Y Return vs Nifty])</f>
        <v>0.17323609574678717</v>
      </c>
      <c r="I180">
        <v>1.4627710265559599</v>
      </c>
      <c r="J180">
        <f>(Table2[[#This Row],[1M Return vs Nifty]]-AVERAGE(Table2[1M Return vs Nifty]))/_xlfn.STDEV.P(Table2[1M Return vs Nifty])</f>
        <v>0.49424164226305634</v>
      </c>
      <c r="K180">
        <v>7.7539113393152901</v>
      </c>
      <c r="L180">
        <f>(Table2[[#This Row],[6M Return vs Nifty]]-AVERAGE(Table2[6M Return vs Nifty]))/_xlfn.STDEV.P(Table2[6M Return vs Nifty])</f>
        <v>0.18267197423634163</v>
      </c>
      <c r="M180">
        <v>-3.8663260036918099</v>
      </c>
      <c r="N180">
        <f>(Table2[[#This Row],[1W Return vs Nifty]]-AVERAGE(Table2[1W Return vs Nifty]))/_xlfn.STDEV.P(Table2[1W Return vs Nifty])</f>
        <v>-0.21625563947410537</v>
      </c>
      <c r="O180">
        <v>1959.94</v>
      </c>
      <c r="P180">
        <v>1914.31757237378</v>
      </c>
      <c r="Q180">
        <v>1706.3763202447999</v>
      </c>
      <c r="R180">
        <v>43.427888641540598</v>
      </c>
      <c r="S180" s="1">
        <f>(Table2[[#This Row],[Close Price]]-Table2[[#This Row],[20D EMA]])/Table2[[#This Row],[20D EMA]]</f>
        <v>-1.3872873659397765E-2</v>
      </c>
      <c r="T180" s="1">
        <f>(Table2[[#This Row],[Close Price]]-Table2[[#This Row],[50D EMA]])/Table2[[#This Row],[50D EMA]]</f>
        <v>9.6287198593510114E-3</v>
      </c>
      <c r="U180" s="1">
        <f>(Table2[[#This Row],[Close Price]]-Table2[[#This Row],[200D EMA]])/Table2[[#This Row],[200D EMA]]</f>
        <v>0.13266339732300322</v>
      </c>
      <c r="V180">
        <v>1.450314298184</v>
      </c>
      <c r="W180">
        <v>1915.5</v>
      </c>
      <c r="X180">
        <v>1979.75</v>
      </c>
      <c r="Y180">
        <v>1905</v>
      </c>
      <c r="Z180">
        <v>1989.3</v>
      </c>
      <c r="AA180">
        <v>1905</v>
      </c>
      <c r="AB180">
        <v>2089.9</v>
      </c>
      <c r="AC180" s="1">
        <f>(Table2[[#This Row],[Close Price]]/Table2[[#This Row],[Day Low]])-1</f>
        <v>9.0054815974940361E-3</v>
      </c>
      <c r="AD180" s="1">
        <f>(Table2[[#This Row],[Day High]]/Table2[[#This Row],[Close Price]])-1</f>
        <v>2.4317682059242118E-2</v>
      </c>
      <c r="AE180" s="1">
        <f>(Table2[[#This Row],[Close Price]]/Table2[[#This Row],[Current Week Low]])-1</f>
        <v>1.4566929133858375E-2</v>
      </c>
      <c r="AF180" s="1">
        <f>(Table2[[#This Row],[Current Week High]]/Table2[[#This Row],[Close Price]])-1</f>
        <v>2.925882809468372E-2</v>
      </c>
      <c r="AG180" s="1">
        <f>(Table2[[#This Row],[Close Price]]/Table2[[#This Row],[Current Month Low]])-1</f>
        <v>1.4566929133858375E-2</v>
      </c>
      <c r="AH180" s="1">
        <f>(Table2[[#This Row],[Current Month High]]/Table2[[#This Row],[Close Price]])-1</f>
        <v>8.130901565127413E-2</v>
      </c>
      <c r="AI180">
        <v>8.1309015651274095</v>
      </c>
      <c r="AJ180">
        <v>52.407049639238203</v>
      </c>
      <c r="AK180" t="str">
        <f>IF(AND(Table2[[#This Row],[20D EMA]]&gt;Table2[[#This Row],[50D EMA]],Table2[[#This Row],[50D EMA]]&gt;Table2[[#This Row],[200D EMA]]),"Uptrend","Downtrend/NoTrend")</f>
        <v>Uptrend</v>
      </c>
      <c r="AL180">
        <v>0.19</v>
      </c>
      <c r="AM180" t="s">
        <v>3154</v>
      </c>
      <c r="AN180">
        <v>-1.73</v>
      </c>
      <c r="AO180" t="s">
        <v>3153</v>
      </c>
      <c r="AP180">
        <v>0.11160271389278199</v>
      </c>
      <c r="AQ180">
        <f>(Table2[[#This Row],[Sharpe Ratio]]-AVERAGE(Table2[Sharpe Ratio]))/_xlfn.STDEV.P(Table2[Sharpe Ratio])</f>
        <v>0.63428797743473431</v>
      </c>
      <c r="AR1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1.2681820502068142</v>
      </c>
      <c r="AS180">
        <f>_xlfn.RANK.AVG(Table2[[#This Row],[1Y Return vs Nifty Z-Score]],Table2[1Y Return vs Nifty Z-Score])</f>
        <v>257</v>
      </c>
      <c r="AT180">
        <f>_xlfn.RANK.AVG(Table2[[#This Row],[6M Return vs Nifty Z-Score]],Table2[6M Return vs Nifty Z-Score])</f>
        <v>250</v>
      </c>
      <c r="AU180">
        <f>_xlfn.RANK.AVG(Table2[[#This Row],[Sharpe Ratio Z-Score]],Table2[Sharpe Ratio Z-Score])</f>
        <v>191</v>
      </c>
      <c r="AV180">
        <f>(Table2[[#This Row],[Rank 1Y]]+Table2[[#This Row],[Rank 6M]]+Table2[[#This Row],[Rank Sharpe]])/3</f>
        <v>232.66666666666666</v>
      </c>
    </row>
    <row r="181" spans="1:48" x14ac:dyDescent="0.3">
      <c r="A181" t="s">
        <v>822</v>
      </c>
      <c r="B181" t="s">
        <v>823</v>
      </c>
      <c r="C181" t="s">
        <v>3119</v>
      </c>
      <c r="D181" t="s">
        <v>114</v>
      </c>
      <c r="E181">
        <v>18014.82335182</v>
      </c>
      <c r="F181">
        <v>686.9</v>
      </c>
      <c r="G181">
        <v>9.3940900677525008</v>
      </c>
      <c r="H181">
        <f>(Table2[[#This Row],[1Y Return vs Nifty]]-AVERAGE(Table2[1Y Return vs Nifty]))/_xlfn.STDEV.P(Table2[1Y Return vs Nifty])</f>
        <v>-0.10250294260680022</v>
      </c>
      <c r="I181">
        <v>0.45707395682499902</v>
      </c>
      <c r="J181">
        <f>(Table2[[#This Row],[1M Return vs Nifty]]-AVERAGE(Table2[1M Return vs Nifty]))/_xlfn.STDEV.P(Table2[1M Return vs Nifty])</f>
        <v>0.38410228350113579</v>
      </c>
      <c r="K181">
        <v>8.2459215352635002</v>
      </c>
      <c r="L181">
        <f>(Table2[[#This Row],[6M Return vs Nifty]]-AVERAGE(Table2[6M Return vs Nifty]))/_xlfn.STDEV.P(Table2[6M Return vs Nifty])</f>
        <v>0.19967562875774503</v>
      </c>
      <c r="M181">
        <v>-8.24546221633892</v>
      </c>
      <c r="N181">
        <f>(Table2[[#This Row],[1W Return vs Nifty]]-AVERAGE(Table2[1W Return vs Nifty]))/_xlfn.STDEV.P(Table2[1W Return vs Nifty])</f>
        <v>-1.1166030315536057</v>
      </c>
      <c r="O181">
        <v>719.98</v>
      </c>
      <c r="P181">
        <v>710.86344387267798</v>
      </c>
      <c r="Q181">
        <v>624.44983286999502</v>
      </c>
      <c r="R181">
        <v>35.670351622451498</v>
      </c>
      <c r="S181" s="1">
        <f>(Table2[[#This Row],[Close Price]]-Table2[[#This Row],[20D EMA]])/Table2[[#This Row],[20D EMA]]</f>
        <v>-4.5945720714464344E-2</v>
      </c>
      <c r="T181" s="1">
        <f>(Table2[[#This Row],[Close Price]]-Table2[[#This Row],[50D EMA]])/Table2[[#This Row],[50D EMA]]</f>
        <v>-3.3710333650199722E-2</v>
      </c>
      <c r="U181" s="1">
        <f>(Table2[[#This Row],[Close Price]]-Table2[[#This Row],[200D EMA]])/Table2[[#This Row],[200D EMA]]</f>
        <v>0.10000830145631015</v>
      </c>
      <c r="V181">
        <v>1.1409772794564399</v>
      </c>
      <c r="W181">
        <v>676.5</v>
      </c>
      <c r="X181">
        <v>702</v>
      </c>
      <c r="Y181">
        <v>671.3</v>
      </c>
      <c r="Z181">
        <v>702</v>
      </c>
      <c r="AA181">
        <v>671.3</v>
      </c>
      <c r="AB181">
        <v>806</v>
      </c>
      <c r="AC181" s="1">
        <f>(Table2[[#This Row],[Close Price]]/Table2[[#This Row],[Day Low]])-1</f>
        <v>1.5373244641537331E-2</v>
      </c>
      <c r="AD181" s="1">
        <f>(Table2[[#This Row],[Day High]]/Table2[[#This Row],[Close Price]])-1</f>
        <v>2.1982821371378636E-2</v>
      </c>
      <c r="AE181" s="1">
        <f>(Table2[[#This Row],[Close Price]]/Table2[[#This Row],[Current Week Low]])-1</f>
        <v>2.3238492477282824E-2</v>
      </c>
      <c r="AF181" s="1">
        <f>(Table2[[#This Row],[Current Week High]]/Table2[[#This Row],[Close Price]])-1</f>
        <v>2.1982821371378636E-2</v>
      </c>
      <c r="AG181" s="1">
        <f>(Table2[[#This Row],[Close Price]]/Table2[[#This Row],[Current Month Low]])-1</f>
        <v>2.3238492477282824E-2</v>
      </c>
      <c r="AH181" s="1">
        <f>(Table2[[#This Row],[Current Month High]]/Table2[[#This Row],[Close Price]])-1</f>
        <v>0.17338768379676806</v>
      </c>
      <c r="AI181">
        <v>17.3387683796768</v>
      </c>
      <c r="AJ181">
        <v>56.060433942974001</v>
      </c>
      <c r="AK181" t="str">
        <f>IF(AND(Table2[[#This Row],[20D EMA]]&gt;Table2[[#This Row],[50D EMA]],Table2[[#This Row],[50D EMA]]&gt;Table2[[#This Row],[200D EMA]]),"Uptrend","Downtrend/NoTrend")</f>
        <v>Uptrend</v>
      </c>
      <c r="AL181">
        <v>0.02</v>
      </c>
      <c r="AM181" t="s">
        <v>3154</v>
      </c>
      <c r="AN181">
        <v>-5.63</v>
      </c>
      <c r="AO181" t="s">
        <v>3153</v>
      </c>
      <c r="AP181">
        <v>0.14297129796921301</v>
      </c>
      <c r="AQ181">
        <f>(Table2[[#This Row],[Sharpe Ratio]]-AVERAGE(Table2[Sharpe Ratio]))/_xlfn.STDEV.P(Table2[Sharpe Ratio])</f>
        <v>1.0007979682259986</v>
      </c>
      <c r="AR1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0.36546990632447351</v>
      </c>
      <c r="AS181">
        <f>_xlfn.RANK.AVG(Table2[[#This Row],[1Y Return vs Nifty Z-Score]],Table2[1Y Return vs Nifty Z-Score])</f>
        <v>338</v>
      </c>
      <c r="AT181">
        <f>_xlfn.RANK.AVG(Table2[[#This Row],[6M Return vs Nifty Z-Score]],Table2[6M Return vs Nifty Z-Score])</f>
        <v>246</v>
      </c>
      <c r="AU181">
        <f>_xlfn.RANK.AVG(Table2[[#This Row],[Sharpe Ratio Z-Score]],Table2[Sharpe Ratio Z-Score])</f>
        <v>115</v>
      </c>
      <c r="AV181">
        <f>(Table2[[#This Row],[Rank 1Y]]+Table2[[#This Row],[Rank 6M]]+Table2[[#This Row],[Rank Sharpe]])/3</f>
        <v>233</v>
      </c>
    </row>
    <row r="182" spans="1:48" hidden="1" x14ac:dyDescent="0.3">
      <c r="A182" t="s">
        <v>224</v>
      </c>
      <c r="B182" t="s">
        <v>225</v>
      </c>
      <c r="C182" t="s">
        <v>3108</v>
      </c>
      <c r="D182" t="s">
        <v>54</v>
      </c>
      <c r="E182">
        <v>106219.98805662501</v>
      </c>
      <c r="F182">
        <v>2848.15</v>
      </c>
      <c r="G182">
        <v>24.260207853337999</v>
      </c>
      <c r="H182">
        <f>(Table2[[#This Row],[1Y Return vs Nifty]]-AVERAGE(Table2[1Y Return vs Nifty]))/_xlfn.STDEV.P(Table2[1Y Return vs Nifty])</f>
        <v>0.2044972322794939</v>
      </c>
      <c r="I182">
        <v>-9.5763557564753992</v>
      </c>
      <c r="J182">
        <f>(Table2[[#This Row],[1M Return vs Nifty]]-AVERAGE(Table2[1M Return vs Nifty]))/_xlfn.STDEV.P(Table2[1M Return vs Nifty])</f>
        <v>-0.71471320285732653</v>
      </c>
      <c r="K182">
        <v>15.7144715055256</v>
      </c>
      <c r="L182">
        <f>(Table2[[#This Row],[6M Return vs Nifty]]-AVERAGE(Table2[6M Return vs Nifty]))/_xlfn.STDEV.P(Table2[6M Return vs Nifty])</f>
        <v>0.45778540883137142</v>
      </c>
      <c r="M182">
        <v>-3.58547292062612</v>
      </c>
      <c r="N182">
        <f>(Table2[[#This Row],[1W Return vs Nifty]]-AVERAGE(Table2[1W Return vs Nifty]))/_xlfn.STDEV.P(Table2[1W Return vs Nifty])</f>
        <v>-0.15851243884805571</v>
      </c>
      <c r="O182">
        <v>3053.56</v>
      </c>
      <c r="P182">
        <v>3167.31023959187</v>
      </c>
      <c r="Q182">
        <v>2821.5930409953198</v>
      </c>
      <c r="R182">
        <v>20.787922226886501</v>
      </c>
      <c r="S182" s="1">
        <f>(Table2[[#This Row],[Close Price]]-Table2[[#This Row],[20D EMA]])/Table2[[#This Row],[20D EMA]]</f>
        <v>-6.7269023696930746E-2</v>
      </c>
      <c r="T182" s="1">
        <f>(Table2[[#This Row],[Close Price]]-Table2[[#This Row],[50D EMA]])/Table2[[#This Row],[50D EMA]]</f>
        <v>-0.10076696485311647</v>
      </c>
      <c r="U182" s="1">
        <f>(Table2[[#This Row],[Close Price]]-Table2[[#This Row],[200D EMA]])/Table2[[#This Row],[200D EMA]]</f>
        <v>9.412044408541733E-3</v>
      </c>
      <c r="V182">
        <v>0.84798183348324996</v>
      </c>
      <c r="W182">
        <v>2801.7</v>
      </c>
      <c r="X182">
        <v>2866</v>
      </c>
      <c r="Y182">
        <v>2800</v>
      </c>
      <c r="Z182">
        <v>2866.8</v>
      </c>
      <c r="AA182">
        <v>2783</v>
      </c>
      <c r="AB182">
        <v>3200</v>
      </c>
      <c r="AC182" s="1">
        <f>(Table2[[#This Row],[Close Price]]/Table2[[#This Row],[Day Low]])-1</f>
        <v>1.6579219759431885E-2</v>
      </c>
      <c r="AD182" s="1">
        <f>(Table2[[#This Row],[Day High]]/Table2[[#This Row],[Close Price]])-1</f>
        <v>6.2672260941312175E-3</v>
      </c>
      <c r="AE182" s="1">
        <f>(Table2[[#This Row],[Close Price]]/Table2[[#This Row],[Current Week Low]])-1</f>
        <v>1.7196428571428557E-2</v>
      </c>
      <c r="AF182" s="1">
        <f>(Table2[[#This Row],[Current Week High]]/Table2[[#This Row],[Close Price]])-1</f>
        <v>6.5481101767814742E-3</v>
      </c>
      <c r="AG182" s="1">
        <f>(Table2[[#This Row],[Close Price]]/Table2[[#This Row],[Current Month Low]])-1</f>
        <v>2.3409989220265937E-2</v>
      </c>
      <c r="AH182" s="1">
        <f>(Table2[[#This Row],[Current Month High]]/Table2[[#This Row],[Close Price]])-1</f>
        <v>0.12353633060056524</v>
      </c>
      <c r="AI182">
        <v>28.232361357372302</v>
      </c>
      <c r="AJ182">
        <v>47.225452947713897</v>
      </c>
      <c r="AK182" t="str">
        <f>IF(AND(Table2[[#This Row],[20D EMA]]&gt;Table2[[#This Row],[50D EMA]],Table2[[#This Row],[50D EMA]]&gt;Table2[[#This Row],[200D EMA]]),"Uptrend","Downtrend/NoTrend")</f>
        <v>Downtrend/NoTrend</v>
      </c>
      <c r="AL182">
        <v>-0.11</v>
      </c>
      <c r="AM182" t="s">
        <v>3153</v>
      </c>
      <c r="AN182">
        <v>-10.01</v>
      </c>
      <c r="AO182" t="s">
        <v>3153</v>
      </c>
      <c r="AP182">
        <v>8.3464018388263006E-2</v>
      </c>
      <c r="AQ182">
        <f>(Table2[[#This Row],[Sharpe Ratio]]-AVERAGE(Table2[Sharpe Ratio]))/_xlfn.STDEV.P(Table2[Sharpe Ratio])</f>
        <v>0.3055159485439477</v>
      </c>
      <c r="AR1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2">
        <f>_xlfn.RANK.AVG(Table2[[#This Row],[1Y Return vs Nifty Z-Score]],Table2[1Y Return vs Nifty Z-Score])</f>
        <v>246</v>
      </c>
      <c r="AT182">
        <f>_xlfn.RANK.AVG(Table2[[#This Row],[6M Return vs Nifty Z-Score]],Table2[6M Return vs Nifty Z-Score])</f>
        <v>184</v>
      </c>
      <c r="AU182">
        <f>_xlfn.RANK.AVG(Table2[[#This Row],[Sharpe Ratio Z-Score]],Table2[Sharpe Ratio Z-Score])</f>
        <v>270</v>
      </c>
      <c r="AV182">
        <f>(Table2[[#This Row],[Rank 1Y]]+Table2[[#This Row],[Rank 6M]]+Table2[[#This Row],[Rank Sharpe]])/3</f>
        <v>233.33333333333334</v>
      </c>
    </row>
    <row r="183" spans="1:48" hidden="1" x14ac:dyDescent="0.3">
      <c r="A183" t="s">
        <v>55</v>
      </c>
      <c r="B183" t="s">
        <v>56</v>
      </c>
      <c r="C183" t="s">
        <v>3113</v>
      </c>
      <c r="D183" t="s">
        <v>57</v>
      </c>
      <c r="E183">
        <v>355576.74713377998</v>
      </c>
      <c r="F183">
        <v>366.7</v>
      </c>
      <c r="G183">
        <v>27.128055800279299</v>
      </c>
      <c r="H183">
        <f>(Table2[[#This Row],[1Y Return vs Nifty]]-AVERAGE(Table2[1Y Return vs Nifty]))/_xlfn.STDEV.P(Table2[1Y Return vs Nifty])</f>
        <v>0.26372115569761467</v>
      </c>
      <c r="I183">
        <v>-8.4975297503285798</v>
      </c>
      <c r="J183">
        <f>(Table2[[#This Row],[1M Return vs Nifty]]-AVERAGE(Table2[1M Return vs Nifty]))/_xlfn.STDEV.P(Table2[1M Return vs Nifty])</f>
        <v>-0.59656509632612131</v>
      </c>
      <c r="K183">
        <v>-5.7207937550115</v>
      </c>
      <c r="L183">
        <f>(Table2[[#This Row],[6M Return vs Nifty]]-AVERAGE(Table2[6M Return vs Nifty]))/_xlfn.STDEV.P(Table2[6M Return vs Nifty])</f>
        <v>-0.2830078675404426</v>
      </c>
      <c r="M183">
        <v>-5.1569292077201698</v>
      </c>
      <c r="N183">
        <f>(Table2[[#This Row],[1W Return vs Nifty]]-AVERAGE(Table2[1W Return vs Nifty]))/_xlfn.STDEV.P(Table2[1W Return vs Nifty])</f>
        <v>-0.48160277017090963</v>
      </c>
      <c r="O183">
        <v>394.26</v>
      </c>
      <c r="P183">
        <v>403.59712464289902</v>
      </c>
      <c r="Q183">
        <v>370.86950808223401</v>
      </c>
      <c r="R183">
        <v>17.261721669150099</v>
      </c>
      <c r="S183" s="1">
        <f>(Table2[[#This Row],[Close Price]]-Table2[[#This Row],[20D EMA]])/Table2[[#This Row],[20D EMA]]</f>
        <v>-6.9903109623091375E-2</v>
      </c>
      <c r="T183" s="1">
        <f>(Table2[[#This Row],[Close Price]]-Table2[[#This Row],[50D EMA]])/Table2[[#This Row],[50D EMA]]</f>
        <v>-9.1420682631337985E-2</v>
      </c>
      <c r="U183" s="1">
        <f>(Table2[[#This Row],[Close Price]]-Table2[[#This Row],[200D EMA]])/Table2[[#This Row],[200D EMA]]</f>
        <v>-1.1242520593818944E-2</v>
      </c>
      <c r="V183">
        <v>0.81249641060780797</v>
      </c>
      <c r="W183">
        <v>365.05</v>
      </c>
      <c r="X183">
        <v>378.5</v>
      </c>
      <c r="Y183">
        <v>362.65</v>
      </c>
      <c r="Z183">
        <v>380</v>
      </c>
      <c r="AA183">
        <v>362.65</v>
      </c>
      <c r="AB183">
        <v>415.45</v>
      </c>
      <c r="AC183" s="1">
        <f>(Table2[[#This Row],[Close Price]]/Table2[[#This Row],[Day Low]])-1</f>
        <v>4.5199287768797891E-3</v>
      </c>
      <c r="AD183" s="1">
        <f>(Table2[[#This Row],[Day High]]/Table2[[#This Row],[Close Price]])-1</f>
        <v>3.2178892827924743E-2</v>
      </c>
      <c r="AE183" s="1">
        <f>(Table2[[#This Row],[Close Price]]/Table2[[#This Row],[Current Week Low]])-1</f>
        <v>1.1167792637529317E-2</v>
      </c>
      <c r="AF183" s="1">
        <f>(Table2[[#This Row],[Current Week High]]/Table2[[#This Row],[Close Price]])-1</f>
        <v>3.62694300518136E-2</v>
      </c>
      <c r="AG183" s="1">
        <f>(Table2[[#This Row],[Close Price]]/Table2[[#This Row],[Current Month Low]])-1</f>
        <v>1.1167792637529317E-2</v>
      </c>
      <c r="AH183" s="1">
        <f>(Table2[[#This Row],[Current Month High]]/Table2[[#This Row],[Close Price]])-1</f>
        <v>0.13294245977638397</v>
      </c>
      <c r="AI183">
        <v>22.2934278701936</v>
      </c>
      <c r="AJ183">
        <v>48.281439547108697</v>
      </c>
      <c r="AK183" t="str">
        <f>IF(AND(Table2[[#This Row],[20D EMA]]&gt;Table2[[#This Row],[50D EMA]],Table2[[#This Row],[50D EMA]]&gt;Table2[[#This Row],[200D EMA]]),"Uptrend","Downtrend/NoTrend")</f>
        <v>Downtrend/NoTrend</v>
      </c>
      <c r="AL183">
        <v>0.05</v>
      </c>
      <c r="AM183" t="s">
        <v>3154</v>
      </c>
      <c r="AN183">
        <v>-10.16</v>
      </c>
      <c r="AO183" t="s">
        <v>3153</v>
      </c>
      <c r="AP183">
        <v>0.17261940945364901</v>
      </c>
      <c r="AQ183">
        <f>(Table2[[#This Row],[Sharpe Ratio]]-AVERAGE(Table2[Sharpe Ratio]))/_xlfn.STDEV.P(Table2[Sharpe Ratio])</f>
        <v>1.3472059871745969</v>
      </c>
      <c r="AR1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3">
        <f>_xlfn.RANK.AVG(Table2[[#This Row],[1Y Return vs Nifty Z-Score]],Table2[1Y Return vs Nifty Z-Score])</f>
        <v>229</v>
      </c>
      <c r="AT183">
        <f>_xlfn.RANK.AVG(Table2[[#This Row],[6M Return vs Nifty Z-Score]],Table2[6M Return vs Nifty Z-Score])</f>
        <v>413</v>
      </c>
      <c r="AU183">
        <f>_xlfn.RANK.AVG(Table2[[#This Row],[Sharpe Ratio Z-Score]],Table2[Sharpe Ratio Z-Score])</f>
        <v>60</v>
      </c>
      <c r="AV183">
        <f>(Table2[[#This Row],[Rank 1Y]]+Table2[[#This Row],[Rank 6M]]+Table2[[#This Row],[Rank Sharpe]])/3</f>
        <v>234</v>
      </c>
    </row>
    <row r="184" spans="1:48" hidden="1" x14ac:dyDescent="0.3">
      <c r="A184" t="s">
        <v>758</v>
      </c>
      <c r="B184" t="s">
        <v>759</v>
      </c>
      <c r="C184" t="s">
        <v>3112</v>
      </c>
      <c r="D184" t="s">
        <v>252</v>
      </c>
      <c r="E184">
        <v>21566.817160049999</v>
      </c>
      <c r="F184">
        <v>433.05</v>
      </c>
      <c r="G184">
        <v>8.3840203939563196</v>
      </c>
      <c r="H184">
        <f>(Table2[[#This Row],[1Y Return vs Nifty]]-AVERAGE(Table2[1Y Return vs Nifty]))/_xlfn.STDEV.P(Table2[1Y Return vs Nifty])</f>
        <v>-0.12336188984341105</v>
      </c>
      <c r="I184">
        <v>7.4198760578670697</v>
      </c>
      <c r="J184">
        <f>(Table2[[#This Row],[1M Return vs Nifty]]-AVERAGE(Table2[1M Return vs Nifty]))/_xlfn.STDEV.P(Table2[1M Return vs Nifty])</f>
        <v>1.1466366307475471</v>
      </c>
      <c r="K184">
        <v>16.330678374859399</v>
      </c>
      <c r="L184">
        <f>(Table2[[#This Row],[6M Return vs Nifty]]-AVERAGE(Table2[6M Return vs Nifty]))/_xlfn.STDEV.P(Table2[6M Return vs Nifty])</f>
        <v>0.47908124539360891</v>
      </c>
      <c r="M184">
        <v>-0.53436269784082902</v>
      </c>
      <c r="N184">
        <f>(Table2[[#This Row],[1W Return vs Nifty]]-AVERAGE(Table2[1W Return vs Nifty]))/_xlfn.STDEV.P(Table2[1W Return vs Nifty])</f>
        <v>0.46879372351753368</v>
      </c>
      <c r="O184">
        <v>433.05</v>
      </c>
      <c r="P184">
        <v>422.81246321582699</v>
      </c>
      <c r="Q184">
        <v>394.64147642691398</v>
      </c>
      <c r="R184">
        <v>47.586922106734299</v>
      </c>
      <c r="S184" s="1">
        <f>(Table2[[#This Row],[Close Price]]-Table2[[#This Row],[20D EMA]])/Table2[[#This Row],[20D EMA]]</f>
        <v>0</v>
      </c>
      <c r="T184" s="1">
        <f>(Table2[[#This Row],[Close Price]]-Table2[[#This Row],[50D EMA]])/Table2[[#This Row],[50D EMA]]</f>
        <v>2.421294941570161E-2</v>
      </c>
      <c r="U184" s="1">
        <f>(Table2[[#This Row],[Close Price]]-Table2[[#This Row],[200D EMA]])/Table2[[#This Row],[200D EMA]]</f>
        <v>9.7325106121224275E-2</v>
      </c>
      <c r="V184">
        <v>0.70364512418671599</v>
      </c>
      <c r="W184">
        <v>428.1</v>
      </c>
      <c r="X184">
        <v>440.5</v>
      </c>
      <c r="Y184">
        <v>427.05</v>
      </c>
      <c r="Z184">
        <v>440.5</v>
      </c>
      <c r="AA184">
        <v>426.75</v>
      </c>
      <c r="AB184">
        <v>452.85</v>
      </c>
      <c r="AC184" s="1">
        <f>(Table2[[#This Row],[Close Price]]/Table2[[#This Row],[Day Low]])-1</f>
        <v>1.1562718990890009E-2</v>
      </c>
      <c r="AD184" s="1">
        <f>(Table2[[#This Row],[Day High]]/Table2[[#This Row],[Close Price]])-1</f>
        <v>1.7203556171342838E-2</v>
      </c>
      <c r="AE184" s="1">
        <f>(Table2[[#This Row],[Close Price]]/Table2[[#This Row],[Current Week Low]])-1</f>
        <v>1.4049877063575744E-2</v>
      </c>
      <c r="AF184" s="1">
        <f>(Table2[[#This Row],[Current Week High]]/Table2[[#This Row],[Close Price]])-1</f>
        <v>1.7203556171342838E-2</v>
      </c>
      <c r="AG184" s="1">
        <f>(Table2[[#This Row],[Close Price]]/Table2[[#This Row],[Current Month Low]])-1</f>
        <v>1.4762741652021072E-2</v>
      </c>
      <c r="AH184" s="1">
        <f>(Table2[[#This Row],[Current Month High]]/Table2[[#This Row],[Close Price]])-1</f>
        <v>4.5722202978870863E-2</v>
      </c>
      <c r="AI184">
        <v>28.8534811222722</v>
      </c>
      <c r="AJ184">
        <v>39.199614271938202</v>
      </c>
      <c r="AK184" t="str">
        <f>IF(AND(Table2[[#This Row],[20D EMA]]&gt;Table2[[#This Row],[50D EMA]],Table2[[#This Row],[50D EMA]]&gt;Table2[[#This Row],[200D EMA]]),"Uptrend","Downtrend/NoTrend")</f>
        <v>Uptrend</v>
      </c>
      <c r="AL184">
        <v>0.14000000000000001</v>
      </c>
      <c r="AM184" t="s">
        <v>3154</v>
      </c>
      <c r="AN184">
        <v>-2.6</v>
      </c>
      <c r="AO184" t="s">
        <v>3153</v>
      </c>
      <c r="AP184">
        <v>0.116193675124345</v>
      </c>
      <c r="AQ184">
        <f>(Table2[[#This Row],[Sharpe Ratio]]-AVERAGE(Table2[Sharpe Ratio]))/_xlfn.STDEV.P(Table2[Sharpe Ratio])</f>
        <v>0.68792868861900058</v>
      </c>
      <c r="AR1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2.6590783984342794</v>
      </c>
      <c r="AS184">
        <f>_xlfn.RANK.AVG(Table2[[#This Row],[1Y Return vs Nifty Z-Score]],Table2[1Y Return vs Nifty Z-Score])</f>
        <v>348</v>
      </c>
      <c r="AT184">
        <f>_xlfn.RANK.AVG(Table2[[#This Row],[6M Return vs Nifty Z-Score]],Table2[6M Return vs Nifty Z-Score])</f>
        <v>181</v>
      </c>
      <c r="AU184">
        <f>_xlfn.RANK.AVG(Table2[[#This Row],[Sharpe Ratio Z-Score]],Table2[Sharpe Ratio Z-Score])</f>
        <v>174</v>
      </c>
      <c r="AV184">
        <f>(Table2[[#This Row],[Rank 1Y]]+Table2[[#This Row],[Rank 6M]]+Table2[[#This Row],[Rank Sharpe]])/3</f>
        <v>234.33333333333334</v>
      </c>
    </row>
    <row r="185" spans="1:48" hidden="1" x14ac:dyDescent="0.3">
      <c r="A185" t="s">
        <v>1364</v>
      </c>
      <c r="B185" t="s">
        <v>1365</v>
      </c>
      <c r="C185" t="s">
        <v>3119</v>
      </c>
      <c r="D185" t="s">
        <v>270</v>
      </c>
      <c r="E185">
        <v>8005.4080965140001</v>
      </c>
      <c r="F185">
        <v>68.89</v>
      </c>
      <c r="G185">
        <v>23.584594678525701</v>
      </c>
      <c r="H185">
        <f>(Table2[[#This Row],[1Y Return vs Nifty]]-AVERAGE(Table2[1Y Return vs Nifty]))/_xlfn.STDEV.P(Table2[1Y Return vs Nifty])</f>
        <v>0.19054514567461225</v>
      </c>
      <c r="I185">
        <v>-10.458934702402001</v>
      </c>
      <c r="J185">
        <f>(Table2[[#This Row],[1M Return vs Nifty]]-AVERAGE(Table2[1M Return vs Nifty]))/_xlfn.STDEV.P(Table2[1M Return vs Nifty])</f>
        <v>-0.81136922591517624</v>
      </c>
      <c r="K185">
        <v>-1.4751670498277401</v>
      </c>
      <c r="L185">
        <f>(Table2[[#This Row],[6M Return vs Nifty]]-AVERAGE(Table2[6M Return vs Nifty]))/_xlfn.STDEV.P(Table2[6M Return vs Nifty])</f>
        <v>-0.1362808884731474</v>
      </c>
      <c r="M185">
        <v>-5.9754547826712496</v>
      </c>
      <c r="N185">
        <f>(Table2[[#This Row],[1W Return vs Nifty]]-AVERAGE(Table2[1W Return vs Nifty]))/_xlfn.STDEV.P(Table2[1W Return vs Nifty])</f>
        <v>-0.64989106516141892</v>
      </c>
      <c r="O185">
        <v>72.94</v>
      </c>
      <c r="P185">
        <v>75.192777504906701</v>
      </c>
      <c r="Q185">
        <v>68.026586654027795</v>
      </c>
      <c r="R185">
        <v>30.239655151388</v>
      </c>
      <c r="S185" s="1">
        <f>(Table2[[#This Row],[Close Price]]-Table2[[#This Row],[20D EMA]])/Table2[[#This Row],[20D EMA]]</f>
        <v>-5.5525089114340516E-2</v>
      </c>
      <c r="T185" s="1">
        <f>(Table2[[#This Row],[Close Price]]-Table2[[#This Row],[50D EMA]])/Table2[[#This Row],[50D EMA]]</f>
        <v>-8.38215811950212E-2</v>
      </c>
      <c r="U185" s="1">
        <f>(Table2[[#This Row],[Close Price]]-Table2[[#This Row],[200D EMA]])/Table2[[#This Row],[200D EMA]]</f>
        <v>1.2692292652626913E-2</v>
      </c>
      <c r="V185">
        <v>0.57944891371886997</v>
      </c>
      <c r="W185">
        <v>68.150000000000006</v>
      </c>
      <c r="X185">
        <v>71.099999999999994</v>
      </c>
      <c r="Y185">
        <v>67.44</v>
      </c>
      <c r="Z185">
        <v>71.099999999999994</v>
      </c>
      <c r="AA185">
        <v>67.44</v>
      </c>
      <c r="AB185">
        <v>78.260000000000005</v>
      </c>
      <c r="AC185" s="1">
        <f>(Table2[[#This Row],[Close Price]]/Table2[[#This Row],[Day Low]])-1</f>
        <v>1.0858400586940542E-2</v>
      </c>
      <c r="AD185" s="1">
        <f>(Table2[[#This Row],[Day High]]/Table2[[#This Row],[Close Price]])-1</f>
        <v>3.2080127739875008E-2</v>
      </c>
      <c r="AE185" s="1">
        <f>(Table2[[#This Row],[Close Price]]/Table2[[#This Row],[Current Week Low]])-1</f>
        <v>2.150059311981023E-2</v>
      </c>
      <c r="AF185" s="1">
        <f>(Table2[[#This Row],[Current Week High]]/Table2[[#This Row],[Close Price]])-1</f>
        <v>3.2080127739875008E-2</v>
      </c>
      <c r="AG185" s="1">
        <f>(Table2[[#This Row],[Close Price]]/Table2[[#This Row],[Current Month Low]])-1</f>
        <v>2.150059311981023E-2</v>
      </c>
      <c r="AH185" s="1">
        <f>(Table2[[#This Row],[Current Month High]]/Table2[[#This Row],[Close Price]])-1</f>
        <v>0.13601393525910876</v>
      </c>
      <c r="AI185">
        <v>35.578458411961101</v>
      </c>
      <c r="AJ185">
        <v>73.964646464646407</v>
      </c>
      <c r="AK185" t="str">
        <f>IF(AND(Table2[[#This Row],[20D EMA]]&gt;Table2[[#This Row],[50D EMA]],Table2[[#This Row],[50D EMA]]&gt;Table2[[#This Row],[200D EMA]]),"Uptrend","Downtrend/NoTrend")</f>
        <v>Downtrend/NoTrend</v>
      </c>
      <c r="AL185">
        <v>-0.04</v>
      </c>
      <c r="AM185" t="s">
        <v>3153</v>
      </c>
      <c r="AN185">
        <v>-7.28</v>
      </c>
      <c r="AO185" t="s">
        <v>3153</v>
      </c>
      <c r="AP185">
        <v>0.146750493924762</v>
      </c>
      <c r="AQ185">
        <f>(Table2[[#This Row],[Sharpe Ratio]]-AVERAGE(Table2[Sharpe Ratio]))/_xlfn.STDEV.P(Table2[Sharpe Ratio])</f>
        <v>1.0449540280434182</v>
      </c>
      <c r="AR1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5">
        <f>_xlfn.RANK.AVG(Table2[[#This Row],[1Y Return vs Nifty Z-Score]],Table2[1Y Return vs Nifty Z-Score])</f>
        <v>250</v>
      </c>
      <c r="AT185">
        <f>_xlfn.RANK.AVG(Table2[[#This Row],[6M Return vs Nifty Z-Score]],Table2[6M Return vs Nifty Z-Score])</f>
        <v>348</v>
      </c>
      <c r="AU185">
        <f>_xlfn.RANK.AVG(Table2[[#This Row],[Sharpe Ratio Z-Score]],Table2[Sharpe Ratio Z-Score])</f>
        <v>106</v>
      </c>
      <c r="AV185">
        <f>(Table2[[#This Row],[Rank 1Y]]+Table2[[#This Row],[Rank 6M]]+Table2[[#This Row],[Rank Sharpe]])/3</f>
        <v>234.66666666666666</v>
      </c>
    </row>
    <row r="186" spans="1:48" x14ac:dyDescent="0.3">
      <c r="A186" t="s">
        <v>887</v>
      </c>
      <c r="B186" t="s">
        <v>888</v>
      </c>
      <c r="C186" t="s">
        <v>3108</v>
      </c>
      <c r="D186" t="s">
        <v>208</v>
      </c>
      <c r="E186">
        <v>16357.4926065</v>
      </c>
      <c r="F186">
        <v>1282.5</v>
      </c>
      <c r="G186">
        <v>42.000323642294902</v>
      </c>
      <c r="H186">
        <f>(Table2[[#This Row],[1Y Return vs Nifty]]-AVERAGE(Table2[1Y Return vs Nifty]))/_xlfn.STDEV.P(Table2[1Y Return vs Nifty])</f>
        <v>0.57084833538952351</v>
      </c>
      <c r="I186">
        <v>3.6906505151746001</v>
      </c>
      <c r="J186">
        <f>(Table2[[#This Row],[1M Return vs Nifty]]-AVERAGE(Table2[1M Return vs Nifty]))/_xlfn.STDEV.P(Table2[1M Return vs Nifty])</f>
        <v>0.73822884841145897</v>
      </c>
      <c r="K186">
        <v>34.856544165699802</v>
      </c>
      <c r="L186">
        <f>(Table2[[#This Row],[6M Return vs Nifty]]-AVERAGE(Table2[6M Return vs Nifty]))/_xlfn.STDEV.P(Table2[6M Return vs Nifty])</f>
        <v>1.1193269643065036</v>
      </c>
      <c r="M186">
        <v>-2.64272879202188</v>
      </c>
      <c r="N186">
        <f>(Table2[[#This Row],[1W Return vs Nifty]]-AVERAGE(Table2[1W Return vs Nifty]))/_xlfn.STDEV.P(Table2[1W Return vs Nifty])</f>
        <v>3.5315105299972893E-2</v>
      </c>
      <c r="O186">
        <v>1289.5999999999999</v>
      </c>
      <c r="P186">
        <v>1250.51392351145</v>
      </c>
      <c r="Q186">
        <v>1077.7240828936399</v>
      </c>
      <c r="R186">
        <v>47.2213948934995</v>
      </c>
      <c r="S186" s="1">
        <f>(Table2[[#This Row],[Close Price]]-Table2[[#This Row],[20D EMA]])/Table2[[#This Row],[20D EMA]]</f>
        <v>-5.5055831265507981E-3</v>
      </c>
      <c r="T186" s="1">
        <f>(Table2[[#This Row],[Close Price]]-Table2[[#This Row],[50D EMA]])/Table2[[#This Row],[50D EMA]]</f>
        <v>2.5578344940560851E-2</v>
      </c>
      <c r="U186" s="1">
        <f>(Table2[[#This Row],[Close Price]]-Table2[[#This Row],[200D EMA]])/Table2[[#This Row],[200D EMA]]</f>
        <v>0.19000773978859797</v>
      </c>
      <c r="V186">
        <v>0.63444959681459001</v>
      </c>
      <c r="W186">
        <v>1263</v>
      </c>
      <c r="X186">
        <v>1299</v>
      </c>
      <c r="Y186">
        <v>1259.95</v>
      </c>
      <c r="Z186">
        <v>1299</v>
      </c>
      <c r="AA186">
        <v>1253.8499999999999</v>
      </c>
      <c r="AB186">
        <v>1400</v>
      </c>
      <c r="AC186" s="1">
        <f>(Table2[[#This Row],[Close Price]]/Table2[[#This Row],[Day Low]])-1</f>
        <v>1.5439429928741033E-2</v>
      </c>
      <c r="AD186" s="1">
        <f>(Table2[[#This Row],[Day High]]/Table2[[#This Row],[Close Price]])-1</f>
        <v>1.2865497076023358E-2</v>
      </c>
      <c r="AE186" s="1">
        <f>(Table2[[#This Row],[Close Price]]/Table2[[#This Row],[Current Week Low]])-1</f>
        <v>1.7897535616492766E-2</v>
      </c>
      <c r="AF186" s="1">
        <f>(Table2[[#This Row],[Current Week High]]/Table2[[#This Row],[Close Price]])-1</f>
        <v>1.2865497076023358E-2</v>
      </c>
      <c r="AG186" s="1">
        <f>(Table2[[#This Row],[Close Price]]/Table2[[#This Row],[Current Month Low]])-1</f>
        <v>2.2849623160665189E-2</v>
      </c>
      <c r="AH186" s="1">
        <f>(Table2[[#This Row],[Current Month High]]/Table2[[#This Row],[Close Price]])-1</f>
        <v>9.161793372319682E-2</v>
      </c>
      <c r="AI186">
        <v>9.1617933723196803</v>
      </c>
      <c r="AJ186">
        <v>65.419837482264896</v>
      </c>
      <c r="AK186" t="str">
        <f>IF(AND(Table2[[#This Row],[20D EMA]]&gt;Table2[[#This Row],[50D EMA]],Table2[[#This Row],[50D EMA]]&gt;Table2[[#This Row],[200D EMA]]),"Uptrend","Downtrend/NoTrend")</f>
        <v>Uptrend</v>
      </c>
      <c r="AL186">
        <v>0.13</v>
      </c>
      <c r="AM186" t="s">
        <v>3154</v>
      </c>
      <c r="AN186">
        <v>-3.82</v>
      </c>
      <c r="AO186" t="s">
        <v>3153</v>
      </c>
      <c r="AP186">
        <v>1.2986164694141E-2</v>
      </c>
      <c r="AQ186">
        <f>(Table2[[#This Row],[Sharpe Ratio]]-AVERAGE(Table2[Sharpe Ratio]))/_xlfn.STDEV.P(Table2[Sharpe Ratio])</f>
        <v>-0.5179460682778092</v>
      </c>
      <c r="AR1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1.9457731851296498</v>
      </c>
      <c r="AS186">
        <f>_xlfn.RANK.AVG(Table2[[#This Row],[1Y Return vs Nifty Z-Score]],Table2[1Y Return vs Nifty Z-Score])</f>
        <v>151</v>
      </c>
      <c r="AT186">
        <f>_xlfn.RANK.AVG(Table2[[#This Row],[6M Return vs Nifty Z-Score]],Table2[6M Return vs Nifty Z-Score])</f>
        <v>78</v>
      </c>
      <c r="AU186">
        <f>_xlfn.RANK.AVG(Table2[[#This Row],[Sharpe Ratio Z-Score]],Table2[Sharpe Ratio Z-Score])</f>
        <v>479</v>
      </c>
      <c r="AV186">
        <f>(Table2[[#This Row],[Rank 1Y]]+Table2[[#This Row],[Rank 6M]]+Table2[[#This Row],[Rank Sharpe]])/3</f>
        <v>236</v>
      </c>
    </row>
    <row r="187" spans="1:48" hidden="1" x14ac:dyDescent="0.3">
      <c r="A187" t="s">
        <v>892</v>
      </c>
      <c r="B187" t="s">
        <v>893</v>
      </c>
      <c r="C187" t="s">
        <v>3119</v>
      </c>
      <c r="D187" t="s">
        <v>270</v>
      </c>
      <c r="E187">
        <v>16256.948781769999</v>
      </c>
      <c r="F187">
        <v>1120.3</v>
      </c>
      <c r="G187">
        <v>90.670174655196107</v>
      </c>
      <c r="H187">
        <f>(Table2[[#This Row],[1Y Return vs Nifty]]-AVERAGE(Table2[1Y Return vs Nifty]))/_xlfn.STDEV.P(Table2[1Y Return vs Nifty])</f>
        <v>1.5759293517082753</v>
      </c>
      <c r="I187">
        <v>1.04205350034747</v>
      </c>
      <c r="J187">
        <f>(Table2[[#This Row],[1M Return vs Nifty]]-AVERAGE(Table2[1M Return vs Nifty]))/_xlfn.STDEV.P(Table2[1M Return vs Nifty])</f>
        <v>0.44816657656867126</v>
      </c>
      <c r="K187">
        <v>-21.7875929890665</v>
      </c>
      <c r="L187">
        <f>(Table2[[#This Row],[6M Return vs Nifty]]-AVERAGE(Table2[6M Return vs Nifty]))/_xlfn.STDEV.P(Table2[6M Return vs Nifty])</f>
        <v>-0.838269335067788</v>
      </c>
      <c r="M187">
        <v>-1.78540632239646</v>
      </c>
      <c r="N187">
        <f>(Table2[[#This Row],[1W Return vs Nifty]]-AVERAGE(Table2[1W Return vs Nifty]))/_xlfn.STDEV.P(Table2[1W Return vs Nifty])</f>
        <v>0.21158001513976318</v>
      </c>
      <c r="O187">
        <v>1141.6400000000001</v>
      </c>
      <c r="P187">
        <v>1172.87930195648</v>
      </c>
      <c r="Q187">
        <v>1087.34526780694</v>
      </c>
      <c r="R187">
        <v>44.917036028756797</v>
      </c>
      <c r="S187" s="1">
        <f>(Table2[[#This Row],[Close Price]]-Table2[[#This Row],[20D EMA]])/Table2[[#This Row],[20D EMA]]</f>
        <v>-1.8692407413895926E-2</v>
      </c>
      <c r="T187" s="1">
        <f>(Table2[[#This Row],[Close Price]]-Table2[[#This Row],[50D EMA]])/Table2[[#This Row],[50D EMA]]</f>
        <v>-4.4829252139391117E-2</v>
      </c>
      <c r="U187" s="1">
        <f>(Table2[[#This Row],[Close Price]]-Table2[[#This Row],[200D EMA]])/Table2[[#This Row],[200D EMA]]</f>
        <v>3.0307514244786435E-2</v>
      </c>
      <c r="V187">
        <v>0.97054889067355898</v>
      </c>
      <c r="W187">
        <v>1111.45</v>
      </c>
      <c r="X187">
        <v>1168.95</v>
      </c>
      <c r="Y187">
        <v>1111.45</v>
      </c>
      <c r="Z187">
        <v>1168.95</v>
      </c>
      <c r="AA187">
        <v>1091</v>
      </c>
      <c r="AB187">
        <v>1209</v>
      </c>
      <c r="AC187" s="1">
        <f>(Table2[[#This Row],[Close Price]]/Table2[[#This Row],[Day Low]])-1</f>
        <v>7.9625714157181005E-3</v>
      </c>
      <c r="AD187" s="1">
        <f>(Table2[[#This Row],[Day High]]/Table2[[#This Row],[Close Price]])-1</f>
        <v>4.342586807105242E-2</v>
      </c>
      <c r="AE187" s="1">
        <f>(Table2[[#This Row],[Close Price]]/Table2[[#This Row],[Current Week Low]])-1</f>
        <v>7.9625714157181005E-3</v>
      </c>
      <c r="AF187" s="1">
        <f>(Table2[[#This Row],[Current Week High]]/Table2[[#This Row],[Close Price]])-1</f>
        <v>4.342586807105242E-2</v>
      </c>
      <c r="AG187" s="1">
        <f>(Table2[[#This Row],[Close Price]]/Table2[[#This Row],[Current Month Low]])-1</f>
        <v>2.6856095325389573E-2</v>
      </c>
      <c r="AH187" s="1">
        <f>(Table2[[#This Row],[Current Month High]]/Table2[[#This Row],[Close Price]])-1</f>
        <v>7.9175220922967027E-2</v>
      </c>
      <c r="AI187">
        <v>29.429617066856999</v>
      </c>
      <c r="AJ187">
        <v>112.843165194262</v>
      </c>
      <c r="AK187" t="str">
        <f>IF(AND(Table2[[#This Row],[20D EMA]]&gt;Table2[[#This Row],[50D EMA]],Table2[[#This Row],[50D EMA]]&gt;Table2[[#This Row],[200D EMA]]),"Uptrend","Downtrend/NoTrend")</f>
        <v>Downtrend/NoTrend</v>
      </c>
      <c r="AL187">
        <v>-0.06</v>
      </c>
      <c r="AM187" t="s">
        <v>3153</v>
      </c>
      <c r="AN187">
        <v>-2.3199999999999998</v>
      </c>
      <c r="AO187" t="s">
        <v>3153</v>
      </c>
      <c r="AP187">
        <v>0.188975644830541</v>
      </c>
      <c r="AQ187">
        <f>(Table2[[#This Row],[Sharpe Ratio]]-AVERAGE(Table2[Sharpe Ratio]))/_xlfn.STDEV.P(Table2[Sharpe Ratio])</f>
        <v>1.5383119568529864</v>
      </c>
      <c r="AR1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7">
        <f>_xlfn.RANK.AVG(Table2[[#This Row],[1Y Return vs Nifty Z-Score]],Table2[1Y Return vs Nifty Z-Score])</f>
        <v>50</v>
      </c>
      <c r="AT187">
        <f>_xlfn.RANK.AVG(Table2[[#This Row],[6M Return vs Nifty Z-Score]],Table2[6M Return vs Nifty Z-Score])</f>
        <v>617</v>
      </c>
      <c r="AU187">
        <f>_xlfn.RANK.AVG(Table2[[#This Row],[Sharpe Ratio Z-Score]],Table2[Sharpe Ratio Z-Score])</f>
        <v>42</v>
      </c>
      <c r="AV187">
        <f>(Table2[[#This Row],[Rank 1Y]]+Table2[[#This Row],[Rank 6M]]+Table2[[#This Row],[Rank Sharpe]])/3</f>
        <v>236.33333333333334</v>
      </c>
    </row>
    <row r="188" spans="1:48" hidden="1" x14ac:dyDescent="0.3">
      <c r="A188" t="s">
        <v>1882</v>
      </c>
      <c r="B188" t="s">
        <v>1883</v>
      </c>
      <c r="C188" t="s">
        <v>3117</v>
      </c>
      <c r="D188" t="s">
        <v>48</v>
      </c>
      <c r="E188">
        <v>3818.9063597999998</v>
      </c>
      <c r="F188">
        <v>2253.3000000000002</v>
      </c>
      <c r="G188">
        <v>5.8048019956137296</v>
      </c>
      <c r="H188">
        <f>(Table2[[#This Row],[1Y Return vs Nifty]]-AVERAGE(Table2[1Y Return vs Nifty]))/_xlfn.STDEV.P(Table2[1Y Return vs Nifty])</f>
        <v>-0.17662532490975288</v>
      </c>
      <c r="I188">
        <v>0.17649425093214299</v>
      </c>
      <c r="J188">
        <f>(Table2[[#This Row],[1M Return vs Nifty]]-AVERAGE(Table2[1M Return vs Nifty]))/_xlfn.STDEV.P(Table2[1M Return vs Nifty])</f>
        <v>0.35337447309107423</v>
      </c>
      <c r="K188">
        <v>36.477997965690598</v>
      </c>
      <c r="L188">
        <f>(Table2[[#This Row],[6M Return vs Nifty]]-AVERAGE(Table2[6M Return vs Nifty]))/_xlfn.STDEV.P(Table2[6M Return vs Nifty])</f>
        <v>1.1753636896925002</v>
      </c>
      <c r="M188">
        <v>0.46337190219824997</v>
      </c>
      <c r="N188">
        <f>(Table2[[#This Row],[1W Return vs Nifty]]-AVERAGE(Table2[1W Return vs Nifty]))/_xlfn.STDEV.P(Table2[1W Return vs Nifty])</f>
        <v>0.67392727075416026</v>
      </c>
      <c r="O188">
        <v>2251.02</v>
      </c>
      <c r="P188">
        <v>2190.2940224373501</v>
      </c>
      <c r="Q188">
        <v>1926.2238925786301</v>
      </c>
      <c r="R188">
        <v>50.252151300190199</v>
      </c>
      <c r="S188" s="1">
        <f>(Table2[[#This Row],[Close Price]]-Table2[[#This Row],[20D EMA]])/Table2[[#This Row],[20D EMA]]</f>
        <v>1.0128741637125392E-3</v>
      </c>
      <c r="T188" s="1">
        <f>(Table2[[#This Row],[Close Price]]-Table2[[#This Row],[50D EMA]])/Table2[[#This Row],[50D EMA]]</f>
        <v>2.8765990737872383E-2</v>
      </c>
      <c r="U188" s="1">
        <f>(Table2[[#This Row],[Close Price]]-Table2[[#This Row],[200D EMA]])/Table2[[#This Row],[200D EMA]]</f>
        <v>0.16980170824457708</v>
      </c>
      <c r="V188">
        <v>0.65236223915842995</v>
      </c>
      <c r="W188">
        <v>2208.0500000000002</v>
      </c>
      <c r="X188">
        <v>2285.25</v>
      </c>
      <c r="Y188">
        <v>2160.1</v>
      </c>
      <c r="Z188">
        <v>2309.9499999999998</v>
      </c>
      <c r="AA188">
        <v>2130</v>
      </c>
      <c r="AB188">
        <v>2412</v>
      </c>
      <c r="AC188" s="1">
        <f>(Table2[[#This Row],[Close Price]]/Table2[[#This Row],[Day Low]])-1</f>
        <v>2.0493195353366023E-2</v>
      </c>
      <c r="AD188" s="1">
        <f>(Table2[[#This Row],[Day High]]/Table2[[#This Row],[Close Price]])-1</f>
        <v>1.4179203834376208E-2</v>
      </c>
      <c r="AE188" s="1">
        <f>(Table2[[#This Row],[Close Price]]/Table2[[#This Row],[Current Week Low]])-1</f>
        <v>4.3146150641174108E-2</v>
      </c>
      <c r="AF188" s="1">
        <f>(Table2[[#This Row],[Current Week High]]/Table2[[#This Row],[Close Price]])-1</f>
        <v>2.5140904451249169E-2</v>
      </c>
      <c r="AG188" s="1">
        <f>(Table2[[#This Row],[Close Price]]/Table2[[#This Row],[Current Month Low]])-1</f>
        <v>5.7887323943662139E-2</v>
      </c>
      <c r="AH188" s="1">
        <f>(Table2[[#This Row],[Current Month High]]/Table2[[#This Row],[Close Price]])-1</f>
        <v>7.0430035947277148E-2</v>
      </c>
      <c r="AI188">
        <v>21.377535170638598</v>
      </c>
      <c r="AJ188">
        <v>59.356435643564303</v>
      </c>
      <c r="AK188" t="str">
        <f>IF(AND(Table2[[#This Row],[20D EMA]]&gt;Table2[[#This Row],[50D EMA]],Table2[[#This Row],[50D EMA]]&gt;Table2[[#This Row],[200D EMA]]),"Uptrend","Downtrend/NoTrend")</f>
        <v>Uptrend</v>
      </c>
      <c r="AL188">
        <v>0.28000000000000003</v>
      </c>
      <c r="AM188" t="s">
        <v>3154</v>
      </c>
      <c r="AN188">
        <v>-1.18</v>
      </c>
      <c r="AO188" t="s">
        <v>3153</v>
      </c>
      <c r="AP188">
        <v>8.4019063142280997E-2</v>
      </c>
      <c r="AQ188">
        <f>(Table2[[#This Row],[Sharpe Ratio]]-AVERAGE(Table2[Sharpe Ratio]))/_xlfn.STDEV.P(Table2[Sharpe Ratio])</f>
        <v>0.31200108179663799</v>
      </c>
      <c r="AR1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2.3380411904246197</v>
      </c>
      <c r="AS188">
        <f>_xlfn.RANK.AVG(Table2[[#This Row],[1Y Return vs Nifty Z-Score]],Table2[1Y Return vs Nifty Z-Score])</f>
        <v>372</v>
      </c>
      <c r="AT188">
        <f>_xlfn.RANK.AVG(Table2[[#This Row],[6M Return vs Nifty Z-Score]],Table2[6M Return vs Nifty Z-Score])</f>
        <v>73</v>
      </c>
      <c r="AU188">
        <f>_xlfn.RANK.AVG(Table2[[#This Row],[Sharpe Ratio Z-Score]],Table2[Sharpe Ratio Z-Score])</f>
        <v>266</v>
      </c>
      <c r="AV188">
        <f>(Table2[[#This Row],[Rank 1Y]]+Table2[[#This Row],[Rank 6M]]+Table2[[#This Row],[Rank Sharpe]])/3</f>
        <v>237</v>
      </c>
    </row>
    <row r="189" spans="1:48" hidden="1" x14ac:dyDescent="0.3">
      <c r="A189" t="s">
        <v>564</v>
      </c>
      <c r="B189" t="s">
        <v>565</v>
      </c>
      <c r="C189" t="s">
        <v>3108</v>
      </c>
      <c r="D189" t="s">
        <v>208</v>
      </c>
      <c r="E189">
        <v>33630.187298240002</v>
      </c>
      <c r="F189">
        <v>6646.9</v>
      </c>
      <c r="G189">
        <v>28.713004060071601</v>
      </c>
      <c r="H189">
        <f>(Table2[[#This Row],[1Y Return vs Nifty]]-AVERAGE(Table2[1Y Return vs Nifty]))/_xlfn.STDEV.P(Table2[1Y Return vs Nifty])</f>
        <v>0.29645191970472901</v>
      </c>
      <c r="I189">
        <v>-0.69936349502230799</v>
      </c>
      <c r="J189">
        <f>(Table2[[#This Row],[1M Return vs Nifty]]-AVERAGE(Table2[1M Return vs Nifty]))/_xlfn.STDEV.P(Table2[1M Return vs Nifty])</f>
        <v>0.25745452521662077</v>
      </c>
      <c r="K189">
        <v>-3.3046698363516902</v>
      </c>
      <c r="L189">
        <f>(Table2[[#This Row],[6M Return vs Nifty]]-AVERAGE(Table2[6M Return vs Nifty]))/_xlfn.STDEV.P(Table2[6M Return vs Nifty])</f>
        <v>-0.19950769471452168</v>
      </c>
      <c r="M189">
        <v>-1.47249140279277</v>
      </c>
      <c r="N189">
        <f>(Table2[[#This Row],[1W Return vs Nifty]]-AVERAGE(Table2[1W Return vs Nifty]))/_xlfn.STDEV.P(Table2[1W Return vs Nifty])</f>
        <v>0.27591510729658986</v>
      </c>
      <c r="O189">
        <v>6735.09</v>
      </c>
      <c r="P189">
        <v>6741.9406873132302</v>
      </c>
      <c r="Q189">
        <v>6219.7728716454203</v>
      </c>
      <c r="R189">
        <v>42.7920178405179</v>
      </c>
      <c r="S189" s="1">
        <f>(Table2[[#This Row],[Close Price]]-Table2[[#This Row],[20D EMA]])/Table2[[#This Row],[20D EMA]]</f>
        <v>-1.3094108616217527E-2</v>
      </c>
      <c r="T189" s="1">
        <f>(Table2[[#This Row],[Close Price]]-Table2[[#This Row],[50D EMA]])/Table2[[#This Row],[50D EMA]]</f>
        <v>-1.4096933171197298E-2</v>
      </c>
      <c r="U189" s="1">
        <f>(Table2[[#This Row],[Close Price]]-Table2[[#This Row],[200D EMA]])/Table2[[#This Row],[200D EMA]]</f>
        <v>6.8672463957929752E-2</v>
      </c>
      <c r="V189">
        <v>0.399073372841734</v>
      </c>
      <c r="W189">
        <v>6614.75</v>
      </c>
      <c r="X189">
        <v>6778</v>
      </c>
      <c r="Y189">
        <v>6562.75</v>
      </c>
      <c r="Z189">
        <v>6854.35</v>
      </c>
      <c r="AA189">
        <v>6536.05</v>
      </c>
      <c r="AB189">
        <v>7140</v>
      </c>
      <c r="AC189" s="1">
        <f>(Table2[[#This Row],[Close Price]]/Table2[[#This Row],[Day Low]])-1</f>
        <v>4.8603499754336088E-3</v>
      </c>
      <c r="AD189" s="1">
        <f>(Table2[[#This Row],[Day High]]/Table2[[#This Row],[Close Price]])-1</f>
        <v>1.9723480118551517E-2</v>
      </c>
      <c r="AE189" s="1">
        <f>(Table2[[#This Row],[Close Price]]/Table2[[#This Row],[Current Week Low]])-1</f>
        <v>1.2822368671669526E-2</v>
      </c>
      <c r="AF189" s="1">
        <f>(Table2[[#This Row],[Current Week High]]/Table2[[#This Row],[Close Price]])-1</f>
        <v>3.1210037761964404E-2</v>
      </c>
      <c r="AG189" s="1">
        <f>(Table2[[#This Row],[Close Price]]/Table2[[#This Row],[Current Month Low]])-1</f>
        <v>1.6959784579371195E-2</v>
      </c>
      <c r="AH189" s="1">
        <f>(Table2[[#This Row],[Current Month High]]/Table2[[#This Row],[Close Price]])-1</f>
        <v>7.418495840166095E-2</v>
      </c>
      <c r="AI189">
        <v>46.787976349877297</v>
      </c>
      <c r="AJ189">
        <v>67.5548273254348</v>
      </c>
      <c r="AK189" t="str">
        <f>IF(AND(Table2[[#This Row],[20D EMA]]&gt;Table2[[#This Row],[50D EMA]],Table2[[#This Row],[50D EMA]]&gt;Table2[[#This Row],[200D EMA]]),"Uptrend","Downtrend/NoTrend")</f>
        <v>Downtrend/NoTrend</v>
      </c>
      <c r="AL189">
        <v>-0.08</v>
      </c>
      <c r="AM189" t="s">
        <v>3153</v>
      </c>
      <c r="AN189">
        <v>-3.49</v>
      </c>
      <c r="AO189" t="s">
        <v>3153</v>
      </c>
      <c r="AP189">
        <v>0.14019323947905099</v>
      </c>
      <c r="AQ189">
        <f>(Table2[[#This Row],[Sharpe Ratio]]-AVERAGE(Table2[Sharpe Ratio]))/_xlfn.STDEV.P(Table2[Sharpe Ratio])</f>
        <v>0.96833918114252637</v>
      </c>
      <c r="AR1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9">
        <f>_xlfn.RANK.AVG(Table2[[#This Row],[1Y Return vs Nifty Z-Score]],Table2[1Y Return vs Nifty Z-Score])</f>
        <v>215</v>
      </c>
      <c r="AT189">
        <f>_xlfn.RANK.AVG(Table2[[#This Row],[6M Return vs Nifty Z-Score]],Table2[6M Return vs Nifty Z-Score])</f>
        <v>377</v>
      </c>
      <c r="AU189">
        <f>_xlfn.RANK.AVG(Table2[[#This Row],[Sharpe Ratio Z-Score]],Table2[Sharpe Ratio Z-Score])</f>
        <v>121</v>
      </c>
      <c r="AV189">
        <f>(Table2[[#This Row],[Rank 1Y]]+Table2[[#This Row],[Rank 6M]]+Table2[[#This Row],[Rank Sharpe]])/3</f>
        <v>237.66666666666666</v>
      </c>
    </row>
    <row r="190" spans="1:48" x14ac:dyDescent="0.3">
      <c r="A190" t="s">
        <v>1122</v>
      </c>
      <c r="B190" t="s">
        <v>1123</v>
      </c>
      <c r="C190" t="s">
        <v>3119</v>
      </c>
      <c r="D190" t="s">
        <v>270</v>
      </c>
      <c r="E190">
        <v>10798.123442399999</v>
      </c>
      <c r="F190">
        <v>5320.3</v>
      </c>
      <c r="G190">
        <v>22.887035680017998</v>
      </c>
      <c r="H190">
        <f>(Table2[[#This Row],[1Y Return vs Nifty]]-AVERAGE(Table2[1Y Return vs Nifty]))/_xlfn.STDEV.P(Table2[1Y Return vs Nifty])</f>
        <v>0.17613985589929393</v>
      </c>
      <c r="I190">
        <v>-2.2873460258826301</v>
      </c>
      <c r="J190">
        <f>(Table2[[#This Row],[1M Return vs Nifty]]-AVERAGE(Table2[1M Return vs Nifty]))/_xlfn.STDEV.P(Table2[1M Return vs Nifty])</f>
        <v>8.3545917010298953E-2</v>
      </c>
      <c r="K190">
        <v>-5.5287282116611003</v>
      </c>
      <c r="L190">
        <f>(Table2[[#This Row],[6M Return vs Nifty]]-AVERAGE(Table2[6M Return vs Nifty]))/_xlfn.STDEV.P(Table2[6M Return vs Nifty])</f>
        <v>-0.27637016740436743</v>
      </c>
      <c r="M190">
        <v>-2.4874121735341199</v>
      </c>
      <c r="N190">
        <f>(Table2[[#This Row],[1W Return vs Nifty]]-AVERAGE(Table2[1W Return vs Nifty]))/_xlfn.STDEV.P(Table2[1W Return vs Nifty])</f>
        <v>6.7248095189212126E-2</v>
      </c>
      <c r="O190">
        <v>5380.2</v>
      </c>
      <c r="P190">
        <v>5374.0440446975799</v>
      </c>
      <c r="Q190">
        <v>4786.11226343007</v>
      </c>
      <c r="R190">
        <v>45.749155029831499</v>
      </c>
      <c r="S190" s="1">
        <f>(Table2[[#This Row],[Close Price]]-Table2[[#This Row],[20D EMA]])/Table2[[#This Row],[20D EMA]]</f>
        <v>-1.1133415114679685E-2</v>
      </c>
      <c r="T190" s="1">
        <f>(Table2[[#This Row],[Close Price]]-Table2[[#This Row],[50D EMA]])/Table2[[#This Row],[50D EMA]]</f>
        <v>-1.0000670677533336E-2</v>
      </c>
      <c r="U190" s="1">
        <f>(Table2[[#This Row],[Close Price]]-Table2[[#This Row],[200D EMA]])/Table2[[#This Row],[200D EMA]]</f>
        <v>0.11161203648555729</v>
      </c>
      <c r="V190">
        <v>0.58422514825921401</v>
      </c>
      <c r="W190">
        <v>5260</v>
      </c>
      <c r="X190">
        <v>5399</v>
      </c>
      <c r="Y190">
        <v>5256</v>
      </c>
      <c r="Z190">
        <v>5447.05</v>
      </c>
      <c r="AA190">
        <v>5154</v>
      </c>
      <c r="AB190">
        <v>5700</v>
      </c>
      <c r="AC190" s="1">
        <f>(Table2[[#This Row],[Close Price]]/Table2[[#This Row],[Day Low]])-1</f>
        <v>1.1463878326996246E-2</v>
      </c>
      <c r="AD190" s="1">
        <f>(Table2[[#This Row],[Day High]]/Table2[[#This Row],[Close Price]])-1</f>
        <v>1.4792398924872607E-2</v>
      </c>
      <c r="AE190" s="1">
        <f>(Table2[[#This Row],[Close Price]]/Table2[[#This Row],[Current Week Low]])-1</f>
        <v>1.2233637747336434E-2</v>
      </c>
      <c r="AF190" s="1">
        <f>(Table2[[#This Row],[Current Week High]]/Table2[[#This Row],[Close Price]])-1</f>
        <v>2.3823844520045823E-2</v>
      </c>
      <c r="AG190" s="1">
        <f>(Table2[[#This Row],[Close Price]]/Table2[[#This Row],[Current Month Low]])-1</f>
        <v>3.2266201008925188E-2</v>
      </c>
      <c r="AH190" s="1">
        <f>(Table2[[#This Row],[Current Month High]]/Table2[[#This Row],[Close Price]])-1</f>
        <v>7.1368155931056387E-2</v>
      </c>
      <c r="AI190">
        <v>12.7567994286036</v>
      </c>
      <c r="AJ190">
        <v>76.636786188578995</v>
      </c>
      <c r="AK190" t="str">
        <f>IF(AND(Table2[[#This Row],[20D EMA]]&gt;Table2[[#This Row],[50D EMA]],Table2[[#This Row],[50D EMA]]&gt;Table2[[#This Row],[200D EMA]]),"Uptrend","Downtrend/NoTrend")</f>
        <v>Uptrend</v>
      </c>
      <c r="AL190">
        <v>0.11</v>
      </c>
      <c r="AM190" t="s">
        <v>3154</v>
      </c>
      <c r="AN190">
        <v>0.92</v>
      </c>
      <c r="AO190" t="s">
        <v>3154</v>
      </c>
      <c r="AP190">
        <v>0.17677235642984501</v>
      </c>
      <c r="AQ190">
        <f>(Table2[[#This Row],[Sharpe Ratio]]-AVERAGE(Table2[Sharpe Ratio]))/_xlfn.STDEV.P(Table2[Sharpe Ratio])</f>
        <v>1.395728947417034</v>
      </c>
      <c r="AR1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1.4462926481114715</v>
      </c>
      <c r="AS190">
        <f>_xlfn.RANK.AVG(Table2[[#This Row],[1Y Return vs Nifty Z-Score]],Table2[1Y Return vs Nifty Z-Score])</f>
        <v>254</v>
      </c>
      <c r="AT190">
        <f>_xlfn.RANK.AVG(Table2[[#This Row],[6M Return vs Nifty Z-Score]],Table2[6M Return vs Nifty Z-Score])</f>
        <v>409</v>
      </c>
      <c r="AU190">
        <f>_xlfn.RANK.AVG(Table2[[#This Row],[Sharpe Ratio Z-Score]],Table2[Sharpe Ratio Z-Score])</f>
        <v>54</v>
      </c>
      <c r="AV190">
        <f>(Table2[[#This Row],[Rank 1Y]]+Table2[[#This Row],[Rank 6M]]+Table2[[#This Row],[Rank Sharpe]])/3</f>
        <v>239</v>
      </c>
    </row>
    <row r="191" spans="1:48" x14ac:dyDescent="0.3">
      <c r="A191" t="s">
        <v>852</v>
      </c>
      <c r="B191" t="s">
        <v>853</v>
      </c>
      <c r="C191" t="s">
        <v>3108</v>
      </c>
      <c r="D191" t="s">
        <v>425</v>
      </c>
      <c r="E191">
        <v>17413.398946195</v>
      </c>
      <c r="F191">
        <v>1013.95</v>
      </c>
      <c r="G191">
        <v>64.522929489704296</v>
      </c>
      <c r="H191">
        <f>(Table2[[#This Row],[1Y Return vs Nifty]]-AVERAGE(Table2[1Y Return vs Nifty]))/_xlfn.STDEV.P(Table2[1Y Return vs Nifty])</f>
        <v>1.0359626331353777</v>
      </c>
      <c r="I191">
        <v>-3.1912037891938199</v>
      </c>
      <c r="J191">
        <f>(Table2[[#This Row],[1M Return vs Nifty]]-AVERAGE(Table2[1M Return vs Nifty]))/_xlfn.STDEV.P(Table2[1M Return vs Nifty])</f>
        <v>-1.5440465131302979E-2</v>
      </c>
      <c r="K191">
        <v>31.804608568723701</v>
      </c>
      <c r="L191">
        <f>(Table2[[#This Row],[6M Return vs Nifty]]-AVERAGE(Table2[6M Return vs Nifty]))/_xlfn.STDEV.P(Table2[6M Return vs Nifty])</f>
        <v>1.0138534214004595</v>
      </c>
      <c r="M191">
        <v>-0.85548164042776498</v>
      </c>
      <c r="N191">
        <f>(Table2[[#This Row],[1W Return vs Nifty]]-AVERAGE(Table2[1W Return vs Nifty]))/_xlfn.STDEV.P(Table2[1W Return vs Nifty])</f>
        <v>0.40277188988045948</v>
      </c>
      <c r="O191">
        <v>1005.62</v>
      </c>
      <c r="P191">
        <v>1001.5444125154499</v>
      </c>
      <c r="Q191">
        <v>834.11343545547004</v>
      </c>
      <c r="R191">
        <v>54.150320391762797</v>
      </c>
      <c r="S191" s="1">
        <f>(Table2[[#This Row],[Close Price]]-Table2[[#This Row],[20D EMA]])/Table2[[#This Row],[20D EMA]]</f>
        <v>8.2834470277043416E-3</v>
      </c>
      <c r="T191" s="1">
        <f>(Table2[[#This Row],[Close Price]]-Table2[[#This Row],[50D EMA]])/Table2[[#This Row],[50D EMA]]</f>
        <v>1.2386457684280403E-2</v>
      </c>
      <c r="U191" s="1">
        <f>(Table2[[#This Row],[Close Price]]-Table2[[#This Row],[200D EMA]])/Table2[[#This Row],[200D EMA]]</f>
        <v>0.21560204751567122</v>
      </c>
      <c r="V191">
        <v>0.40317481257980797</v>
      </c>
      <c r="W191">
        <v>980</v>
      </c>
      <c r="X191">
        <v>1026.0999999999999</v>
      </c>
      <c r="Y191">
        <v>969.4</v>
      </c>
      <c r="Z191">
        <v>1026.0999999999999</v>
      </c>
      <c r="AA191">
        <v>956.6</v>
      </c>
      <c r="AB191">
        <v>1060</v>
      </c>
      <c r="AC191" s="1">
        <f>(Table2[[#This Row],[Close Price]]/Table2[[#This Row],[Day Low]])-1</f>
        <v>3.4642857142857197E-2</v>
      </c>
      <c r="AD191" s="1">
        <f>(Table2[[#This Row],[Day High]]/Table2[[#This Row],[Close Price]])-1</f>
        <v>1.1982839390502376E-2</v>
      </c>
      <c r="AE191" s="1">
        <f>(Table2[[#This Row],[Close Price]]/Table2[[#This Row],[Current Week Low]])-1</f>
        <v>4.5956261605116566E-2</v>
      </c>
      <c r="AF191" s="1">
        <f>(Table2[[#This Row],[Current Week High]]/Table2[[#This Row],[Close Price]])-1</f>
        <v>1.1982839390502376E-2</v>
      </c>
      <c r="AG191" s="1">
        <f>(Table2[[#This Row],[Close Price]]/Table2[[#This Row],[Current Month Low]])-1</f>
        <v>5.9951913025297898E-2</v>
      </c>
      <c r="AH191" s="1">
        <f>(Table2[[#This Row],[Current Month High]]/Table2[[#This Row],[Close Price]])-1</f>
        <v>4.5416440652892076E-2</v>
      </c>
      <c r="AI191">
        <v>17.264164899649799</v>
      </c>
      <c r="AJ191">
        <v>122.235616438356</v>
      </c>
      <c r="AK191" t="str">
        <f>IF(AND(Table2[[#This Row],[20D EMA]]&gt;Table2[[#This Row],[50D EMA]],Table2[[#This Row],[50D EMA]]&gt;Table2[[#This Row],[200D EMA]]),"Uptrend","Downtrend/NoTrend")</f>
        <v>Uptrend</v>
      </c>
      <c r="AL191">
        <v>-0.01</v>
      </c>
      <c r="AM191" t="s">
        <v>3153</v>
      </c>
      <c r="AN191">
        <v>1.38</v>
      </c>
      <c r="AO191" t="s">
        <v>3154</v>
      </c>
      <c r="AQ191">
        <f>(Table2[[#This Row],[Sharpe Ratio]]-AVERAGE(Table2[Sharpe Ratio]))/_xlfn.STDEV.P(Table2[Sharpe Ratio])</f>
        <v>-0.66967619071070472</v>
      </c>
      <c r="AR1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1.7674712885742891</v>
      </c>
      <c r="AS191">
        <f>_xlfn.RANK.AVG(Table2[[#This Row],[1Y Return vs Nifty Z-Score]],Table2[1Y Return vs Nifty Z-Score])</f>
        <v>88</v>
      </c>
      <c r="AT191">
        <f>_xlfn.RANK.AVG(Table2[[#This Row],[6M Return vs Nifty Z-Score]],Table2[6M Return vs Nifty Z-Score])</f>
        <v>91</v>
      </c>
      <c r="AU191">
        <f>_xlfn.RANK.AVG(Table2[[#This Row],[Sharpe Ratio Z-Score]],Table2[Sharpe Ratio Z-Score])</f>
        <v>539</v>
      </c>
      <c r="AV191">
        <f>(Table2[[#This Row],[Rank 1Y]]+Table2[[#This Row],[Rank 6M]]+Table2[[#This Row],[Rank Sharpe]])/3</f>
        <v>239.33333333333334</v>
      </c>
    </row>
    <row r="192" spans="1:48" hidden="1" x14ac:dyDescent="0.3">
      <c r="A192" t="s">
        <v>1582</v>
      </c>
      <c r="B192" t="s">
        <v>1583</v>
      </c>
      <c r="C192" t="s">
        <v>3119</v>
      </c>
      <c r="D192" t="s">
        <v>270</v>
      </c>
      <c r="E192">
        <v>5905.9237870300003</v>
      </c>
      <c r="F192">
        <v>2604.85</v>
      </c>
      <c r="G192">
        <v>16.069827920347901</v>
      </c>
      <c r="H192">
        <f>(Table2[[#This Row],[1Y Return vs Nifty]]-AVERAGE(Table2[1Y Return vs Nifty]))/_xlfn.STDEV.P(Table2[1Y Return vs Nifty])</f>
        <v>3.5357709232581407E-2</v>
      </c>
      <c r="I192">
        <v>-14.2367011371354</v>
      </c>
      <c r="J192">
        <f>(Table2[[#This Row],[1M Return vs Nifty]]-AVERAGE(Table2[1M Return vs Nifty]))/_xlfn.STDEV.P(Table2[1M Return vs Nifty])</f>
        <v>-1.2250929854814154</v>
      </c>
      <c r="K192">
        <v>6.1538187032251601</v>
      </c>
      <c r="L192">
        <f>(Table2[[#This Row],[6M Return vs Nifty]]-AVERAGE(Table2[6M Return vs Nifty]))/_xlfn.STDEV.P(Table2[6M Return vs Nifty])</f>
        <v>0.12737348121653005</v>
      </c>
      <c r="M192">
        <v>-12.6740116390298</v>
      </c>
      <c r="N192">
        <f>(Table2[[#This Row],[1W Return vs Nifty]]-AVERAGE(Table2[1W Return vs Nifty]))/_xlfn.STDEV.P(Table2[1W Return vs Nifty])</f>
        <v>-2.0271097456173592</v>
      </c>
      <c r="O192">
        <v>2852.5</v>
      </c>
      <c r="P192">
        <v>3009.9115465861801</v>
      </c>
      <c r="Q192">
        <v>2786.0396173990198</v>
      </c>
      <c r="R192">
        <v>31.137069696349499</v>
      </c>
      <c r="S192" s="1">
        <f>(Table2[[#This Row],[Close Price]]-Table2[[#This Row],[20D EMA]])/Table2[[#This Row],[20D EMA]]</f>
        <v>-8.6818580192813355E-2</v>
      </c>
      <c r="T192" s="1">
        <f>(Table2[[#This Row],[Close Price]]-Table2[[#This Row],[50D EMA]])/Table2[[#This Row],[50D EMA]]</f>
        <v>-0.13457589710421825</v>
      </c>
      <c r="U192" s="1">
        <f>(Table2[[#This Row],[Close Price]]-Table2[[#This Row],[200D EMA]])/Table2[[#This Row],[200D EMA]]</f>
        <v>-6.5034831618142677E-2</v>
      </c>
      <c r="V192">
        <v>0.88660644877931705</v>
      </c>
      <c r="W192">
        <v>2517.0500000000002</v>
      </c>
      <c r="X192">
        <v>2679.3</v>
      </c>
      <c r="Y192">
        <v>2476.5</v>
      </c>
      <c r="Z192">
        <v>2679.3</v>
      </c>
      <c r="AA192">
        <v>2476.5</v>
      </c>
      <c r="AB192">
        <v>3146</v>
      </c>
      <c r="AC192" s="1">
        <f>(Table2[[#This Row],[Close Price]]/Table2[[#This Row],[Day Low]])-1</f>
        <v>3.4882104050376395E-2</v>
      </c>
      <c r="AD192" s="1">
        <f>(Table2[[#This Row],[Day High]]/Table2[[#This Row],[Close Price]])-1</f>
        <v>2.858130026681005E-2</v>
      </c>
      <c r="AE192" s="1">
        <f>(Table2[[#This Row],[Close Price]]/Table2[[#This Row],[Current Week Low]])-1</f>
        <v>5.1827175449222551E-2</v>
      </c>
      <c r="AF192" s="1">
        <f>(Table2[[#This Row],[Current Week High]]/Table2[[#This Row],[Close Price]])-1</f>
        <v>2.858130026681005E-2</v>
      </c>
      <c r="AG192" s="1">
        <f>(Table2[[#This Row],[Close Price]]/Table2[[#This Row],[Current Month Low]])-1</f>
        <v>5.1827175449222551E-2</v>
      </c>
      <c r="AH192" s="1">
        <f>(Table2[[#This Row],[Current Month High]]/Table2[[#This Row],[Close Price]])-1</f>
        <v>0.2077470871643281</v>
      </c>
      <c r="AI192">
        <v>50.9875808587826</v>
      </c>
      <c r="AJ192">
        <v>69.973898858075003</v>
      </c>
      <c r="AK192" t="str">
        <f>IF(AND(Table2[[#This Row],[20D EMA]]&gt;Table2[[#This Row],[50D EMA]],Table2[[#This Row],[50D EMA]]&gt;Table2[[#This Row],[200D EMA]]),"Uptrend","Downtrend/NoTrend")</f>
        <v>Downtrend/NoTrend</v>
      </c>
      <c r="AL192">
        <v>-0.21</v>
      </c>
      <c r="AM192" t="s">
        <v>3153</v>
      </c>
      <c r="AN192">
        <v>-12.82</v>
      </c>
      <c r="AO192" t="s">
        <v>3153</v>
      </c>
      <c r="AP192">
        <v>0.120901517950599</v>
      </c>
      <c r="AQ192">
        <f>(Table2[[#This Row],[Sharpe Ratio]]-AVERAGE(Table2[Sharpe Ratio]))/_xlfn.STDEV.P(Table2[Sharpe Ratio])</f>
        <v>0.74293504232284913</v>
      </c>
      <c r="AR1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2">
        <f>_xlfn.RANK.AVG(Table2[[#This Row],[1Y Return vs Nifty Z-Score]],Table2[1Y Return vs Nifty Z-Score])</f>
        <v>298</v>
      </c>
      <c r="AT192">
        <f>_xlfn.RANK.AVG(Table2[[#This Row],[6M Return vs Nifty Z-Score]],Table2[6M Return vs Nifty Z-Score])</f>
        <v>266</v>
      </c>
      <c r="AU192">
        <f>_xlfn.RANK.AVG(Table2[[#This Row],[Sharpe Ratio Z-Score]],Table2[Sharpe Ratio Z-Score])</f>
        <v>154</v>
      </c>
      <c r="AV192">
        <f>(Table2[[#This Row],[Rank 1Y]]+Table2[[#This Row],[Rank 6M]]+Table2[[#This Row],[Rank Sharpe]])/3</f>
        <v>239.33333333333334</v>
      </c>
    </row>
    <row r="193" spans="1:48" hidden="1" x14ac:dyDescent="0.3">
      <c r="A193" t="s">
        <v>1985</v>
      </c>
      <c r="B193" t="s">
        <v>1986</v>
      </c>
      <c r="C193" t="s">
        <v>3122</v>
      </c>
      <c r="D193" t="s">
        <v>278</v>
      </c>
      <c r="E193">
        <v>3308.1601572</v>
      </c>
      <c r="F193">
        <v>323.10000000000002</v>
      </c>
      <c r="G193">
        <v>51.203715281642403</v>
      </c>
      <c r="H193">
        <f>(Table2[[#This Row],[1Y Return vs Nifty]]-AVERAGE(Table2[1Y Return vs Nifty]))/_xlfn.STDEV.P(Table2[1Y Return vs Nifty])</f>
        <v>0.76090756158281714</v>
      </c>
      <c r="I193">
        <v>8.5778166345980296</v>
      </c>
      <c r="J193">
        <f>(Table2[[#This Row],[1M Return vs Nifty]]-AVERAGE(Table2[1M Return vs Nifty]))/_xlfn.STDEV.P(Table2[1M Return vs Nifty])</f>
        <v>1.2734490044175566</v>
      </c>
      <c r="K193">
        <v>18.5322970552314</v>
      </c>
      <c r="L193">
        <f>(Table2[[#This Row],[6M Return vs Nifty]]-AVERAGE(Table2[6M Return vs Nifty]))/_xlfn.STDEV.P(Table2[6M Return vs Nifty])</f>
        <v>0.55516821216218804</v>
      </c>
      <c r="M193">
        <v>-0.66589019444422803</v>
      </c>
      <c r="N193">
        <f>(Table2[[#This Row],[1W Return vs Nifty]]-AVERAGE(Table2[1W Return vs Nifty]))/_xlfn.STDEV.P(Table2[1W Return vs Nifty])</f>
        <v>0.44175176071865729</v>
      </c>
      <c r="O193">
        <v>316.08999999999997</v>
      </c>
      <c r="P193">
        <v>317.05680859829999</v>
      </c>
      <c r="Q193">
        <v>292.26600286927601</v>
      </c>
      <c r="R193">
        <v>57.741742488329997</v>
      </c>
      <c r="S193" s="1">
        <f>(Table2[[#This Row],[Close Price]]-Table2[[#This Row],[20D EMA]])/Table2[[#This Row],[20D EMA]]</f>
        <v>2.2177228004682362E-2</v>
      </c>
      <c r="T193" s="1">
        <f>(Table2[[#This Row],[Close Price]]-Table2[[#This Row],[50D EMA]])/Table2[[#This Row],[50D EMA]]</f>
        <v>1.9060279539230909E-2</v>
      </c>
      <c r="U193" s="1">
        <f>(Table2[[#This Row],[Close Price]]-Table2[[#This Row],[200D EMA]])/Table2[[#This Row],[200D EMA]]</f>
        <v>0.10549977358986692</v>
      </c>
      <c r="V193">
        <v>1.25568550032142</v>
      </c>
      <c r="W193">
        <v>320.14999999999998</v>
      </c>
      <c r="X193">
        <v>333.2</v>
      </c>
      <c r="Y193">
        <v>313</v>
      </c>
      <c r="Z193">
        <v>333.2</v>
      </c>
      <c r="AA193">
        <v>301</v>
      </c>
      <c r="AB193">
        <v>343.7</v>
      </c>
      <c r="AC193" s="1">
        <f>(Table2[[#This Row],[Close Price]]/Table2[[#This Row],[Day Low]])-1</f>
        <v>9.2144307355928046E-3</v>
      </c>
      <c r="AD193" s="1">
        <f>(Table2[[#This Row],[Day High]]/Table2[[#This Row],[Close Price]])-1</f>
        <v>3.1259671928195454E-2</v>
      </c>
      <c r="AE193" s="1">
        <f>(Table2[[#This Row],[Close Price]]/Table2[[#This Row],[Current Week Low]])-1</f>
        <v>3.2268370607028807E-2</v>
      </c>
      <c r="AF193" s="1">
        <f>(Table2[[#This Row],[Current Week High]]/Table2[[#This Row],[Close Price]])-1</f>
        <v>3.1259671928195454E-2</v>
      </c>
      <c r="AG193" s="1">
        <f>(Table2[[#This Row],[Close Price]]/Table2[[#This Row],[Current Month Low]])-1</f>
        <v>7.342192691029914E-2</v>
      </c>
      <c r="AH193" s="1">
        <f>(Table2[[#This Row],[Current Month High]]/Table2[[#This Row],[Close Price]])-1</f>
        <v>6.3757350665428536E-2</v>
      </c>
      <c r="AI193">
        <v>12.3026926648096</v>
      </c>
      <c r="AJ193">
        <v>70.907167416027505</v>
      </c>
      <c r="AK193" t="str">
        <f>IF(AND(Table2[[#This Row],[20D EMA]]&gt;Table2[[#This Row],[50D EMA]],Table2[[#This Row],[50D EMA]]&gt;Table2[[#This Row],[200D EMA]]),"Uptrend","Downtrend/NoTrend")</f>
        <v>Downtrend/NoTrend</v>
      </c>
      <c r="AL193">
        <v>0.09</v>
      </c>
      <c r="AM193" t="s">
        <v>3154</v>
      </c>
      <c r="AN193">
        <v>6</v>
      </c>
      <c r="AO193" t="s">
        <v>3154</v>
      </c>
      <c r="AP193">
        <v>3.0795477040431E-2</v>
      </c>
      <c r="AQ193">
        <f>(Table2[[#This Row],[Sharpe Ratio]]-AVERAGE(Table2[Sharpe Ratio]))/_xlfn.STDEV.P(Table2[Sharpe Ratio])</f>
        <v>-0.30986237256067217</v>
      </c>
      <c r="AR1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3">
        <f>_xlfn.RANK.AVG(Table2[[#This Row],[1Y Return vs Nifty Z-Score]],Table2[1Y Return vs Nifty Z-Score])</f>
        <v>124</v>
      </c>
      <c r="AT193">
        <f>_xlfn.RANK.AVG(Table2[[#This Row],[6M Return vs Nifty Z-Score]],Table2[6M Return vs Nifty Z-Score])</f>
        <v>168</v>
      </c>
      <c r="AU193">
        <f>_xlfn.RANK.AVG(Table2[[#This Row],[Sharpe Ratio Z-Score]],Table2[Sharpe Ratio Z-Score])</f>
        <v>426</v>
      </c>
      <c r="AV193">
        <f>(Table2[[#This Row],[Rank 1Y]]+Table2[[#This Row],[Rank 6M]]+Table2[[#This Row],[Rank Sharpe]])/3</f>
        <v>239.33333333333334</v>
      </c>
    </row>
    <row r="194" spans="1:48" hidden="1" x14ac:dyDescent="0.3">
      <c r="A194" t="s">
        <v>1836</v>
      </c>
      <c r="B194" t="s">
        <v>1837</v>
      </c>
      <c r="C194" t="s">
        <v>3117</v>
      </c>
      <c r="D194" t="s">
        <v>891</v>
      </c>
      <c r="E194">
        <v>4024.3953654000002</v>
      </c>
      <c r="F194">
        <v>325.2</v>
      </c>
      <c r="G194">
        <v>35.112291653424698</v>
      </c>
      <c r="H194">
        <f>(Table2[[#This Row],[1Y Return vs Nifty]]-AVERAGE(Table2[1Y Return vs Nifty]))/_xlfn.STDEV.P(Table2[1Y Return vs Nifty])</f>
        <v>0.42860359767757505</v>
      </c>
      <c r="I194">
        <v>-13.686834369564901</v>
      </c>
      <c r="J194">
        <f>(Table2[[#This Row],[1M Return vs Nifty]]-AVERAGE(Table2[1M Return vs Nifty]))/_xlfn.STDEV.P(Table2[1M Return vs Nifty])</f>
        <v>-1.1648740835799651</v>
      </c>
      <c r="K194">
        <v>23.308410647325001</v>
      </c>
      <c r="L194">
        <f>(Table2[[#This Row],[6M Return vs Nifty]]-AVERAGE(Table2[6M Return vs Nifty]))/_xlfn.STDEV.P(Table2[6M Return vs Nifty])</f>
        <v>0.72022858315394489</v>
      </c>
      <c r="M194">
        <v>-7.1930436859417002</v>
      </c>
      <c r="N194">
        <f>(Table2[[#This Row],[1W Return vs Nifty]]-AVERAGE(Table2[1W Return vs Nifty]))/_xlfn.STDEV.P(Table2[1W Return vs Nifty])</f>
        <v>-0.90022650586282238</v>
      </c>
      <c r="O194">
        <v>347.08</v>
      </c>
      <c r="P194">
        <v>358.97510617511199</v>
      </c>
      <c r="Q194">
        <v>315.99138987302598</v>
      </c>
      <c r="R194">
        <v>38.5817593168236</v>
      </c>
      <c r="S194" s="1">
        <f>(Table2[[#This Row],[Close Price]]-Table2[[#This Row],[20D EMA]])/Table2[[#This Row],[20D EMA]]</f>
        <v>-6.3040221274634087E-2</v>
      </c>
      <c r="T194" s="1">
        <f>(Table2[[#This Row],[Close Price]]-Table2[[#This Row],[50D EMA]])/Table2[[#This Row],[50D EMA]]</f>
        <v>-9.4087599931333768E-2</v>
      </c>
      <c r="U194" s="1">
        <f>(Table2[[#This Row],[Close Price]]-Table2[[#This Row],[200D EMA]])/Table2[[#This Row],[200D EMA]]</f>
        <v>2.9141965325935878E-2</v>
      </c>
      <c r="V194">
        <v>0.95256057867658195</v>
      </c>
      <c r="W194">
        <v>310.95</v>
      </c>
      <c r="X194">
        <v>330.4</v>
      </c>
      <c r="Y194">
        <v>310.95</v>
      </c>
      <c r="Z194">
        <v>330.4</v>
      </c>
      <c r="AA194">
        <v>310.95</v>
      </c>
      <c r="AB194">
        <v>374.95</v>
      </c>
      <c r="AC194" s="1">
        <f>(Table2[[#This Row],[Close Price]]/Table2[[#This Row],[Day Low]])-1</f>
        <v>4.5827303424987864E-2</v>
      </c>
      <c r="AD194" s="1">
        <f>(Table2[[#This Row],[Day High]]/Table2[[#This Row],[Close Price]])-1</f>
        <v>1.5990159901599021E-2</v>
      </c>
      <c r="AE194" s="1">
        <f>(Table2[[#This Row],[Close Price]]/Table2[[#This Row],[Current Week Low]])-1</f>
        <v>4.5827303424987864E-2</v>
      </c>
      <c r="AF194" s="1">
        <f>(Table2[[#This Row],[Current Week High]]/Table2[[#This Row],[Close Price]])-1</f>
        <v>1.5990159901599021E-2</v>
      </c>
      <c r="AG194" s="1">
        <f>(Table2[[#This Row],[Close Price]]/Table2[[#This Row],[Current Month Low]])-1</f>
        <v>4.5827303424987864E-2</v>
      </c>
      <c r="AH194" s="1">
        <f>(Table2[[#This Row],[Current Month High]]/Table2[[#This Row],[Close Price]])-1</f>
        <v>0.15298277982779829</v>
      </c>
      <c r="AI194">
        <v>26.675891758917501</v>
      </c>
      <c r="AJ194">
        <v>67.542503863987605</v>
      </c>
      <c r="AK194" t="str">
        <f>IF(AND(Table2[[#This Row],[20D EMA]]&gt;Table2[[#This Row],[50D EMA]],Table2[[#This Row],[50D EMA]]&gt;Table2[[#This Row],[200D EMA]]),"Uptrend","Downtrend/NoTrend")</f>
        <v>Downtrend/NoTrend</v>
      </c>
      <c r="AL194">
        <v>-0.05</v>
      </c>
      <c r="AM194" t="s">
        <v>3153</v>
      </c>
      <c r="AN194">
        <v>-6.47</v>
      </c>
      <c r="AO194" t="s">
        <v>3153</v>
      </c>
      <c r="AP194">
        <v>4.4739330379592997E-2</v>
      </c>
      <c r="AQ194">
        <f>(Table2[[#This Row],[Sharpe Ratio]]-AVERAGE(Table2[Sharpe Ratio]))/_xlfn.STDEV.P(Table2[Sharpe Ratio])</f>
        <v>-0.14694263265532986</v>
      </c>
      <c r="AR1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4">
        <f>_xlfn.RANK.AVG(Table2[[#This Row],[1Y Return vs Nifty Z-Score]],Table2[1Y Return vs Nifty Z-Score])</f>
        <v>188</v>
      </c>
      <c r="AT194">
        <f>_xlfn.RANK.AVG(Table2[[#This Row],[6M Return vs Nifty Z-Score]],Table2[6M Return vs Nifty Z-Score])</f>
        <v>142</v>
      </c>
      <c r="AU194">
        <f>_xlfn.RANK.AVG(Table2[[#This Row],[Sharpe Ratio Z-Score]],Table2[Sharpe Ratio Z-Score])</f>
        <v>390</v>
      </c>
      <c r="AV194">
        <f>(Table2[[#This Row],[Rank 1Y]]+Table2[[#This Row],[Rank 6M]]+Table2[[#This Row],[Rank Sharpe]])/3</f>
        <v>240</v>
      </c>
    </row>
    <row r="195" spans="1:48" x14ac:dyDescent="0.3">
      <c r="A195" t="s">
        <v>353</v>
      </c>
      <c r="B195" t="s">
        <v>354</v>
      </c>
      <c r="C195" t="s">
        <v>3110</v>
      </c>
      <c r="D195" t="s">
        <v>355</v>
      </c>
      <c r="E195">
        <v>67063.166466780007</v>
      </c>
      <c r="F195">
        <v>1852.6</v>
      </c>
      <c r="G195">
        <v>14.4092642590503</v>
      </c>
      <c r="H195">
        <f>(Table2[[#This Row],[1Y Return vs Nifty]]-AVERAGE(Table2[1Y Return vs Nifty]))/_xlfn.STDEV.P(Table2[1Y Return vs Nifty])</f>
        <v>1.0654116885316183E-3</v>
      </c>
      <c r="I195">
        <v>9.9674109723887891</v>
      </c>
      <c r="J195">
        <f>(Table2[[#This Row],[1M Return vs Nifty]]-AVERAGE(Table2[1M Return vs Nifty]))/_xlfn.STDEV.P(Table2[1M Return vs Nifty])</f>
        <v>1.4256310420408866</v>
      </c>
      <c r="K195">
        <v>26.366560413290401</v>
      </c>
      <c r="L195">
        <f>(Table2[[#This Row],[6M Return vs Nifty]]-AVERAGE(Table2[6M Return vs Nifty]))/_xlfn.STDEV.P(Table2[6M Return vs Nifty])</f>
        <v>0.82591688498877092</v>
      </c>
      <c r="M195">
        <v>1.3257537356934399</v>
      </c>
      <c r="N195">
        <f>(Table2[[#This Row],[1W Return vs Nifty]]-AVERAGE(Table2[1W Return vs Nifty]))/_xlfn.STDEV.P(Table2[1W Return vs Nifty])</f>
        <v>0.85123238232427656</v>
      </c>
      <c r="O195">
        <v>1823.83</v>
      </c>
      <c r="P195">
        <v>1791.8414674581099</v>
      </c>
      <c r="Q195">
        <v>1643.81698832048</v>
      </c>
      <c r="R195">
        <v>57.049901116806097</v>
      </c>
      <c r="S195" s="1">
        <f>(Table2[[#This Row],[Close Price]]-Table2[[#This Row],[20D EMA]])/Table2[[#This Row],[20D EMA]]</f>
        <v>1.5774496526540293E-2</v>
      </c>
      <c r="T195" s="1">
        <f>(Table2[[#This Row],[Close Price]]-Table2[[#This Row],[50D EMA]])/Table2[[#This Row],[50D EMA]]</f>
        <v>3.3908430877024776E-2</v>
      </c>
      <c r="U195" s="1">
        <f>(Table2[[#This Row],[Close Price]]-Table2[[#This Row],[200D EMA]])/Table2[[#This Row],[200D EMA]]</f>
        <v>0.12701110474155491</v>
      </c>
      <c r="V195">
        <v>0.80133977876400597</v>
      </c>
      <c r="W195">
        <v>1830</v>
      </c>
      <c r="X195">
        <v>1865</v>
      </c>
      <c r="Y195">
        <v>1825.55</v>
      </c>
      <c r="Z195">
        <v>1865</v>
      </c>
      <c r="AA195">
        <v>1764.7</v>
      </c>
      <c r="AB195">
        <v>1912</v>
      </c>
      <c r="AC195" s="1">
        <f>(Table2[[#This Row],[Close Price]]/Table2[[#This Row],[Day Low]])-1</f>
        <v>1.2349726775956249E-2</v>
      </c>
      <c r="AD195" s="1">
        <f>(Table2[[#This Row],[Day High]]/Table2[[#This Row],[Close Price]])-1</f>
        <v>6.693295908453134E-3</v>
      </c>
      <c r="AE195" s="1">
        <f>(Table2[[#This Row],[Close Price]]/Table2[[#This Row],[Current Week Low]])-1</f>
        <v>1.4817452274656917E-2</v>
      </c>
      <c r="AF195" s="1">
        <f>(Table2[[#This Row],[Current Week High]]/Table2[[#This Row],[Close Price]])-1</f>
        <v>6.693295908453134E-3</v>
      </c>
      <c r="AG195" s="1">
        <f>(Table2[[#This Row],[Close Price]]/Table2[[#This Row],[Current Month Low]])-1</f>
        <v>4.9810166033886771E-2</v>
      </c>
      <c r="AH195" s="1">
        <f>(Table2[[#This Row],[Current Month High]]/Table2[[#This Row],[Close Price]])-1</f>
        <v>3.2063046529202222E-2</v>
      </c>
      <c r="AI195">
        <v>7.5353557162906197</v>
      </c>
      <c r="AJ195">
        <v>58.348647378092998</v>
      </c>
      <c r="AK195" t="str">
        <f>IF(AND(Table2[[#This Row],[20D EMA]]&gt;Table2[[#This Row],[50D EMA]],Table2[[#This Row],[50D EMA]]&gt;Table2[[#This Row],[200D EMA]]),"Uptrend","Downtrend/NoTrend")</f>
        <v>Uptrend</v>
      </c>
      <c r="AL195">
        <v>7.0000000000000007E-2</v>
      </c>
      <c r="AM195" t="s">
        <v>3154</v>
      </c>
      <c r="AN195">
        <v>3.31</v>
      </c>
      <c r="AO195" t="s">
        <v>3154</v>
      </c>
      <c r="AP195">
        <v>7.3231617597970006E-2</v>
      </c>
      <c r="AQ195">
        <f>(Table2[[#This Row],[Sharpe Ratio]]-AVERAGE(Table2[Sharpe Ratio]))/_xlfn.STDEV.P(Table2[Sharpe Ratio])</f>
        <v>0.18596075567055922</v>
      </c>
      <c r="AR1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3.2898064767130251</v>
      </c>
      <c r="AS195">
        <f>_xlfn.RANK.AVG(Table2[[#This Row],[1Y Return vs Nifty Z-Score]],Table2[1Y Return vs Nifty Z-Score])</f>
        <v>308</v>
      </c>
      <c r="AT195">
        <f>_xlfn.RANK.AVG(Table2[[#This Row],[6M Return vs Nifty Z-Score]],Table2[6M Return vs Nifty Z-Score])</f>
        <v>118</v>
      </c>
      <c r="AU195">
        <f>_xlfn.RANK.AVG(Table2[[#This Row],[Sharpe Ratio Z-Score]],Table2[Sharpe Ratio Z-Score])</f>
        <v>296</v>
      </c>
      <c r="AV195">
        <f>(Table2[[#This Row],[Rank 1Y]]+Table2[[#This Row],[Rank 6M]]+Table2[[#This Row],[Rank Sharpe]])/3</f>
        <v>240.66666666666666</v>
      </c>
    </row>
    <row r="196" spans="1:48" x14ac:dyDescent="0.3">
      <c r="A196" t="s">
        <v>44</v>
      </c>
      <c r="B196" t="s">
        <v>45</v>
      </c>
      <c r="C196" t="s">
        <v>3107</v>
      </c>
      <c r="D196" t="s">
        <v>21</v>
      </c>
      <c r="E196">
        <v>492665.08864669502</v>
      </c>
      <c r="F196">
        <v>1820.55</v>
      </c>
      <c r="G196">
        <v>19.510305369442101</v>
      </c>
      <c r="H196">
        <f>(Table2[[#This Row],[1Y Return vs Nifty]]-AVERAGE(Table2[1Y Return vs Nifty]))/_xlfn.STDEV.P(Table2[1Y Return vs Nifty])</f>
        <v>0.10640700359431521</v>
      </c>
      <c r="I196">
        <v>3.4093000172799299</v>
      </c>
      <c r="J196">
        <f>(Table2[[#This Row],[1M Return vs Nifty]]-AVERAGE(Table2[1M Return vs Nifty]))/_xlfn.STDEV.P(Table2[1M Return vs Nifty])</f>
        <v>0.70741662437489528</v>
      </c>
      <c r="K196">
        <v>31.3735104213008</v>
      </c>
      <c r="L196">
        <f>(Table2[[#This Row],[6M Return vs Nifty]]-AVERAGE(Table2[6M Return vs Nifty]))/_xlfn.STDEV.P(Table2[6M Return vs Nifty])</f>
        <v>0.99895486030566538</v>
      </c>
      <c r="M196">
        <v>-0.92112578192915995</v>
      </c>
      <c r="N196">
        <f>(Table2[[#This Row],[1W Return vs Nifty]]-AVERAGE(Table2[1W Return vs Nifty]))/_xlfn.STDEV.P(Table2[1W Return vs Nifty])</f>
        <v>0.38927549955686358</v>
      </c>
      <c r="O196">
        <v>1832.85</v>
      </c>
      <c r="P196">
        <v>1798.76548309839</v>
      </c>
      <c r="Q196">
        <v>1619.8404354341801</v>
      </c>
      <c r="R196">
        <v>42.659997467813298</v>
      </c>
      <c r="S196" s="1">
        <f>(Table2[[#This Row],[Close Price]]-Table2[[#This Row],[20D EMA]])/Table2[[#This Row],[20D EMA]]</f>
        <v>-6.7108601358539738E-3</v>
      </c>
      <c r="T196" s="1">
        <f>(Table2[[#This Row],[Close Price]]-Table2[[#This Row],[50D EMA]])/Table2[[#This Row],[50D EMA]]</f>
        <v>1.2110815504468084E-2</v>
      </c>
      <c r="U196" s="1">
        <f>(Table2[[#This Row],[Close Price]]-Table2[[#This Row],[200D EMA]])/Table2[[#This Row],[200D EMA]]</f>
        <v>0.12390699736546698</v>
      </c>
      <c r="V196">
        <v>0.84705404409733398</v>
      </c>
      <c r="W196">
        <v>1817.3</v>
      </c>
      <c r="X196">
        <v>1865</v>
      </c>
      <c r="Y196">
        <v>1815</v>
      </c>
      <c r="Z196">
        <v>1865.05</v>
      </c>
      <c r="AA196">
        <v>1745</v>
      </c>
      <c r="AB196">
        <v>1897</v>
      </c>
      <c r="AC196" s="1">
        <f>(Table2[[#This Row],[Close Price]]/Table2[[#This Row],[Day Low]])-1</f>
        <v>1.7883673581686743E-3</v>
      </c>
      <c r="AD196" s="1">
        <f>(Table2[[#This Row],[Day High]]/Table2[[#This Row],[Close Price]])-1</f>
        <v>2.4415698552635146E-2</v>
      </c>
      <c r="AE196" s="1">
        <f>(Table2[[#This Row],[Close Price]]/Table2[[#This Row],[Current Week Low]])-1</f>
        <v>3.0578512396695068E-3</v>
      </c>
      <c r="AF196" s="1">
        <f>(Table2[[#This Row],[Current Week High]]/Table2[[#This Row],[Close Price]])-1</f>
        <v>2.4443162780478422E-2</v>
      </c>
      <c r="AG196" s="1">
        <f>(Table2[[#This Row],[Close Price]]/Table2[[#This Row],[Current Month Low]])-1</f>
        <v>4.3295128939828009E-2</v>
      </c>
      <c r="AH196" s="1">
        <f>(Table2[[#This Row],[Current Month High]]/Table2[[#This Row],[Close Price]])-1</f>
        <v>4.1992804372305015E-2</v>
      </c>
      <c r="AI196">
        <v>4.1992804372304997</v>
      </c>
      <c r="AJ196">
        <v>47.412955465586997</v>
      </c>
      <c r="AK196" t="str">
        <f>IF(AND(Table2[[#This Row],[20D EMA]]&gt;Table2[[#This Row],[50D EMA]],Table2[[#This Row],[50D EMA]]&gt;Table2[[#This Row],[200D EMA]]),"Uptrend","Downtrend/NoTrend")</f>
        <v>Uptrend</v>
      </c>
      <c r="AL196">
        <v>0.06</v>
      </c>
      <c r="AM196" t="s">
        <v>3154</v>
      </c>
      <c r="AN196">
        <v>3.09</v>
      </c>
      <c r="AO196" t="s">
        <v>3154</v>
      </c>
      <c r="AP196">
        <v>5.5802029042160001E-2</v>
      </c>
      <c r="AQ196">
        <f>(Table2[[#This Row],[Sharpe Ratio]]-AVERAGE(Table2[Sharpe Ratio]))/_xlfn.STDEV.P(Table2[Sharpe Ratio])</f>
        <v>-1.76862538827092E-2</v>
      </c>
      <c r="AR1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2.1843677339490304</v>
      </c>
      <c r="AS196">
        <f>_xlfn.RANK.AVG(Table2[[#This Row],[1Y Return vs Nifty Z-Score]],Table2[1Y Return vs Nifty Z-Score])</f>
        <v>274</v>
      </c>
      <c r="AT196">
        <f>_xlfn.RANK.AVG(Table2[[#This Row],[6M Return vs Nifty Z-Score]],Table2[6M Return vs Nifty Z-Score])</f>
        <v>93</v>
      </c>
      <c r="AU196">
        <f>_xlfn.RANK.AVG(Table2[[#This Row],[Sharpe Ratio Z-Score]],Table2[Sharpe Ratio Z-Score])</f>
        <v>356</v>
      </c>
      <c r="AV196">
        <f>(Table2[[#This Row],[Rank 1Y]]+Table2[[#This Row],[Rank 6M]]+Table2[[#This Row],[Rank Sharpe]])/3</f>
        <v>241</v>
      </c>
    </row>
    <row r="197" spans="1:48" hidden="1" x14ac:dyDescent="0.3">
      <c r="A197" t="s">
        <v>842</v>
      </c>
      <c r="B197" t="s">
        <v>843</v>
      </c>
      <c r="C197" t="s">
        <v>3119</v>
      </c>
      <c r="D197" t="s">
        <v>178</v>
      </c>
      <c r="E197">
        <v>17525.130245324999</v>
      </c>
      <c r="F197">
        <v>732.95</v>
      </c>
      <c r="G197">
        <v>85.471166750534195</v>
      </c>
      <c r="H197">
        <f>(Table2[[#This Row],[1Y Return vs Nifty]]-AVERAGE(Table2[1Y Return vs Nifty]))/_xlfn.STDEV.P(Table2[1Y Return vs Nifty])</f>
        <v>1.4685646476889085</v>
      </c>
      <c r="I197">
        <v>-9.7080119615434093</v>
      </c>
      <c r="J197">
        <f>(Table2[[#This Row],[1M Return vs Nifty]]-AVERAGE(Table2[1M Return vs Nifty]))/_xlfn.STDEV.P(Table2[1M Return vs Nifty])</f>
        <v>-0.72913159030186547</v>
      </c>
      <c r="K197">
        <v>-22.108352323281</v>
      </c>
      <c r="L197">
        <f>(Table2[[#This Row],[6M Return vs Nifty]]-AVERAGE(Table2[6M Return vs Nifty]))/_xlfn.STDEV.P(Table2[6M Return vs Nifty])</f>
        <v>-0.84935463563353653</v>
      </c>
      <c r="M197">
        <v>-7.4703228393682997</v>
      </c>
      <c r="N197">
        <f>(Table2[[#This Row],[1W Return vs Nifty]]-AVERAGE(Table2[1W Return vs Nifty]))/_xlfn.STDEV.P(Table2[1W Return vs Nifty])</f>
        <v>-0.957234909014261</v>
      </c>
      <c r="O197">
        <v>761.5</v>
      </c>
      <c r="P197">
        <v>782.74671440176201</v>
      </c>
      <c r="Q197">
        <v>722.92286332167998</v>
      </c>
      <c r="R197">
        <v>41.837709974162102</v>
      </c>
      <c r="S197" s="1">
        <f>(Table2[[#This Row],[Close Price]]-Table2[[#This Row],[20D EMA]])/Table2[[#This Row],[20D EMA]]</f>
        <v>-3.7491792514773414E-2</v>
      </c>
      <c r="T197" s="1">
        <f>(Table2[[#This Row],[Close Price]]-Table2[[#This Row],[50D EMA]])/Table2[[#This Row],[50D EMA]]</f>
        <v>-6.3617915585657381E-2</v>
      </c>
      <c r="U197" s="1">
        <f>(Table2[[#This Row],[Close Price]]-Table2[[#This Row],[200D EMA]])/Table2[[#This Row],[200D EMA]]</f>
        <v>1.3870271901828444E-2</v>
      </c>
      <c r="V197">
        <v>0.78813748861669497</v>
      </c>
      <c r="W197">
        <v>706.6</v>
      </c>
      <c r="X197">
        <v>761.8</v>
      </c>
      <c r="Y197">
        <v>678.05</v>
      </c>
      <c r="Z197">
        <v>761.8</v>
      </c>
      <c r="AA197">
        <v>678.05</v>
      </c>
      <c r="AB197">
        <v>817.8</v>
      </c>
      <c r="AC197" s="1">
        <f>(Table2[[#This Row],[Close Price]]/Table2[[#This Row],[Day Low]])-1</f>
        <v>3.7291253891876597E-2</v>
      </c>
      <c r="AD197" s="1">
        <f>(Table2[[#This Row],[Day High]]/Table2[[#This Row],[Close Price]])-1</f>
        <v>3.9361484412306247E-2</v>
      </c>
      <c r="AE197" s="1">
        <f>(Table2[[#This Row],[Close Price]]/Table2[[#This Row],[Current Week Low]])-1</f>
        <v>8.0967480274316106E-2</v>
      </c>
      <c r="AF197" s="1">
        <f>(Table2[[#This Row],[Current Week High]]/Table2[[#This Row],[Close Price]])-1</f>
        <v>3.9361484412306247E-2</v>
      </c>
      <c r="AG197" s="1">
        <f>(Table2[[#This Row],[Close Price]]/Table2[[#This Row],[Current Month Low]])-1</f>
        <v>8.0967480274316106E-2</v>
      </c>
      <c r="AH197" s="1">
        <f>(Table2[[#This Row],[Current Month High]]/Table2[[#This Row],[Close Price]])-1</f>
        <v>0.11576505900811784</v>
      </c>
      <c r="AI197">
        <v>33.70625554267</v>
      </c>
      <c r="AJ197">
        <v>124.14373088684999</v>
      </c>
      <c r="AK197" t="str">
        <f>IF(AND(Table2[[#This Row],[20D EMA]]&gt;Table2[[#This Row],[50D EMA]],Table2[[#This Row],[50D EMA]]&gt;Table2[[#This Row],[200D EMA]]),"Uptrend","Downtrend/NoTrend")</f>
        <v>Downtrend/NoTrend</v>
      </c>
      <c r="AL197">
        <v>-0.01</v>
      </c>
      <c r="AM197" t="s">
        <v>3153</v>
      </c>
      <c r="AN197">
        <v>-5.99</v>
      </c>
      <c r="AO197" t="s">
        <v>3153</v>
      </c>
      <c r="AP197">
        <v>0.187225622877084</v>
      </c>
      <c r="AQ197">
        <f>(Table2[[#This Row],[Sharpe Ratio]]-AVERAGE(Table2[Sharpe Ratio]))/_xlfn.STDEV.P(Table2[Sharpe Ratio])</f>
        <v>1.5178647307849167</v>
      </c>
      <c r="AR1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7">
        <f>_xlfn.RANK.AVG(Table2[[#This Row],[1Y Return vs Nifty Z-Score]],Table2[1Y Return vs Nifty Z-Score])</f>
        <v>58</v>
      </c>
      <c r="AT197">
        <f>_xlfn.RANK.AVG(Table2[[#This Row],[6M Return vs Nifty Z-Score]],Table2[6M Return vs Nifty Z-Score])</f>
        <v>622</v>
      </c>
      <c r="AU197">
        <f>_xlfn.RANK.AVG(Table2[[#This Row],[Sharpe Ratio Z-Score]],Table2[Sharpe Ratio Z-Score])</f>
        <v>44</v>
      </c>
      <c r="AV197">
        <f>(Table2[[#This Row],[Rank 1Y]]+Table2[[#This Row],[Rank 6M]]+Table2[[#This Row],[Rank Sharpe]])/3</f>
        <v>241.33333333333334</v>
      </c>
    </row>
    <row r="198" spans="1:48" hidden="1" x14ac:dyDescent="0.3">
      <c r="A198" t="s">
        <v>1368</v>
      </c>
      <c r="B198" t="s">
        <v>1369</v>
      </c>
      <c r="C198" t="s">
        <v>3119</v>
      </c>
      <c r="D198" t="s">
        <v>796</v>
      </c>
      <c r="E198">
        <v>7967.3753383899902</v>
      </c>
      <c r="F198">
        <v>199.45</v>
      </c>
      <c r="G198">
        <v>17.5776200602301</v>
      </c>
      <c r="H198">
        <f>(Table2[[#This Row],[1Y Return vs Nifty]]-AVERAGE(Table2[1Y Return vs Nifty]))/_xlfn.STDEV.P(Table2[1Y Return vs Nifty])</f>
        <v>6.6495122329418621E-2</v>
      </c>
      <c r="I198">
        <v>2.5628158201175402</v>
      </c>
      <c r="J198">
        <f>(Table2[[#This Row],[1M Return vs Nifty]]-AVERAGE(Table2[1M Return vs Nifty]))/_xlfn.STDEV.P(Table2[1M Return vs Nifty])</f>
        <v>0.61471353366935566</v>
      </c>
      <c r="K198">
        <v>-3.9438613143541699</v>
      </c>
      <c r="L198">
        <f>(Table2[[#This Row],[6M Return vs Nifty]]-AVERAGE(Table2[6M Return vs Nifty]))/_xlfn.STDEV.P(Table2[6M Return vs Nifty])</f>
        <v>-0.22159786917530347</v>
      </c>
      <c r="M198">
        <v>-6.6854773202917501</v>
      </c>
      <c r="N198">
        <f>(Table2[[#This Row],[1W Return vs Nifty]]-AVERAGE(Table2[1W Return vs Nifty]))/_xlfn.STDEV.P(Table2[1W Return vs Nifty])</f>
        <v>-0.79587121033663855</v>
      </c>
      <c r="O198">
        <v>207.44</v>
      </c>
      <c r="P198">
        <v>212.887779638653</v>
      </c>
      <c r="Q198">
        <v>203.99610888065001</v>
      </c>
      <c r="R198">
        <v>38.452004044391501</v>
      </c>
      <c r="S198" s="1">
        <f>(Table2[[#This Row],[Close Price]]-Table2[[#This Row],[20D EMA]])/Table2[[#This Row],[20D EMA]]</f>
        <v>-3.851716158889322E-2</v>
      </c>
      <c r="T198" s="1">
        <f>(Table2[[#This Row],[Close Price]]-Table2[[#This Row],[50D EMA]])/Table2[[#This Row],[50D EMA]]</f>
        <v>-6.3121423228058221E-2</v>
      </c>
      <c r="U198" s="1">
        <f>(Table2[[#This Row],[Close Price]]-Table2[[#This Row],[200D EMA]])/Table2[[#This Row],[200D EMA]]</f>
        <v>-2.2285272526005734E-2</v>
      </c>
      <c r="V198">
        <v>0.70668527481686805</v>
      </c>
      <c r="W198">
        <v>197.99</v>
      </c>
      <c r="X198">
        <v>204.95</v>
      </c>
      <c r="Y198">
        <v>194.5</v>
      </c>
      <c r="Z198">
        <v>204.99</v>
      </c>
      <c r="AA198">
        <v>194.5</v>
      </c>
      <c r="AB198">
        <v>227.7</v>
      </c>
      <c r="AC198" s="1">
        <f>(Table2[[#This Row],[Close Price]]/Table2[[#This Row],[Day Low]])-1</f>
        <v>7.3741098035253749E-3</v>
      </c>
      <c r="AD198" s="1">
        <f>(Table2[[#This Row],[Day High]]/Table2[[#This Row],[Close Price]])-1</f>
        <v>2.7575833542241135E-2</v>
      </c>
      <c r="AE198" s="1">
        <f>(Table2[[#This Row],[Close Price]]/Table2[[#This Row],[Current Week Low]])-1</f>
        <v>2.5449871465295537E-2</v>
      </c>
      <c r="AF198" s="1">
        <f>(Table2[[#This Row],[Current Week High]]/Table2[[#This Row],[Close Price]])-1</f>
        <v>2.7776385058912112E-2</v>
      </c>
      <c r="AG198" s="1">
        <f>(Table2[[#This Row],[Close Price]]/Table2[[#This Row],[Current Month Low]])-1</f>
        <v>2.5449871465295537E-2</v>
      </c>
      <c r="AH198" s="1">
        <f>(Table2[[#This Row],[Current Month High]]/Table2[[#This Row],[Close Price]])-1</f>
        <v>0.14163950864878427</v>
      </c>
      <c r="AI198">
        <v>48.653797944346898</v>
      </c>
      <c r="AJ198">
        <v>47.686042206590102</v>
      </c>
      <c r="AK198" t="str">
        <f>IF(AND(Table2[[#This Row],[20D EMA]]&gt;Table2[[#This Row],[50D EMA]],Table2[[#This Row],[50D EMA]]&gt;Table2[[#This Row],[200D EMA]]),"Uptrend","Downtrend/NoTrend")</f>
        <v>Downtrend/NoTrend</v>
      </c>
      <c r="AL198">
        <v>-0.08</v>
      </c>
      <c r="AM198" t="s">
        <v>3153</v>
      </c>
      <c r="AN198">
        <v>-10.27</v>
      </c>
      <c r="AO198" t="s">
        <v>3153</v>
      </c>
      <c r="AP198">
        <v>0.17546366486707801</v>
      </c>
      <c r="AQ198">
        <f>(Table2[[#This Row],[Sharpe Ratio]]-AVERAGE(Table2[Sharpe Ratio]))/_xlfn.STDEV.P(Table2[Sharpe Ratio])</f>
        <v>1.3804382179582337</v>
      </c>
      <c r="AR1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8">
        <f>_xlfn.RANK.AVG(Table2[[#This Row],[1Y Return vs Nifty Z-Score]],Table2[1Y Return vs Nifty Z-Score])</f>
        <v>287</v>
      </c>
      <c r="AT198">
        <f>_xlfn.RANK.AVG(Table2[[#This Row],[6M Return vs Nifty Z-Score]],Table2[6M Return vs Nifty Z-Score])</f>
        <v>388</v>
      </c>
      <c r="AU198">
        <f>_xlfn.RANK.AVG(Table2[[#This Row],[Sharpe Ratio Z-Score]],Table2[Sharpe Ratio Z-Score])</f>
        <v>55</v>
      </c>
      <c r="AV198">
        <f>(Table2[[#This Row],[Rank 1Y]]+Table2[[#This Row],[Rank 6M]]+Table2[[#This Row],[Rank Sharpe]])/3</f>
        <v>243.33333333333334</v>
      </c>
    </row>
    <row r="199" spans="1:48" hidden="1" x14ac:dyDescent="0.3">
      <c r="A199" t="s">
        <v>703</v>
      </c>
      <c r="B199" t="s">
        <v>704</v>
      </c>
      <c r="C199" t="s">
        <v>3111</v>
      </c>
      <c r="D199" t="s">
        <v>48</v>
      </c>
      <c r="E199">
        <v>24251.4</v>
      </c>
      <c r="F199">
        <v>89.99</v>
      </c>
      <c r="G199">
        <v>81.484697770374595</v>
      </c>
      <c r="H199">
        <f>(Table2[[#This Row],[1Y Return vs Nifty]]-AVERAGE(Table2[1Y Return vs Nifty]))/_xlfn.STDEV.P(Table2[1Y Return vs Nifty])</f>
        <v>1.3862400830823742</v>
      </c>
      <c r="I199">
        <v>-10.8698847754341</v>
      </c>
      <c r="J199">
        <f>(Table2[[#This Row],[1M Return vs Nifty]]-AVERAGE(Table2[1M Return vs Nifty]))/_xlfn.STDEV.P(Table2[1M Return vs Nifty])</f>
        <v>-0.85637460466111215</v>
      </c>
      <c r="K199">
        <v>-13.549844084820799</v>
      </c>
      <c r="L199">
        <f>(Table2[[#This Row],[6M Return vs Nifty]]-AVERAGE(Table2[6M Return vs Nifty]))/_xlfn.STDEV.P(Table2[6M Return vs Nifty])</f>
        <v>-0.55357638041892243</v>
      </c>
      <c r="M199">
        <v>-3.4972244847570901</v>
      </c>
      <c r="N199">
        <f>(Table2[[#This Row],[1W Return vs Nifty]]-AVERAGE(Table2[1W Return vs Nifty]))/_xlfn.STDEV.P(Table2[1W Return vs Nifty])</f>
        <v>-0.14036862115626775</v>
      </c>
      <c r="O199">
        <v>96.47</v>
      </c>
      <c r="P199">
        <v>104.365575072955</v>
      </c>
      <c r="Q199">
        <v>97.615428275055393</v>
      </c>
      <c r="R199">
        <v>29.379726195020702</v>
      </c>
      <c r="S199" s="1">
        <f>(Table2[[#This Row],[Close Price]]-Table2[[#This Row],[20D EMA]])/Table2[[#This Row],[20D EMA]]</f>
        <v>-6.7171141287446917E-2</v>
      </c>
      <c r="T199" s="1">
        <f>(Table2[[#This Row],[Close Price]]-Table2[[#This Row],[50D EMA]])/Table2[[#This Row],[50D EMA]]</f>
        <v>-0.13774249854807008</v>
      </c>
      <c r="U199" s="1">
        <f>(Table2[[#This Row],[Close Price]]-Table2[[#This Row],[200D EMA]])/Table2[[#This Row],[200D EMA]]</f>
        <v>-7.8117039588956008E-2</v>
      </c>
      <c r="V199">
        <v>0.27194288519983401</v>
      </c>
      <c r="W199">
        <v>89.25</v>
      </c>
      <c r="X199">
        <v>92.2</v>
      </c>
      <c r="Y199">
        <v>89.02</v>
      </c>
      <c r="Z199">
        <v>92.2</v>
      </c>
      <c r="AA199">
        <v>88.32</v>
      </c>
      <c r="AB199">
        <v>101.89</v>
      </c>
      <c r="AC199" s="1">
        <f>(Table2[[#This Row],[Close Price]]/Table2[[#This Row],[Day Low]])-1</f>
        <v>8.291316526610526E-3</v>
      </c>
      <c r="AD199" s="1">
        <f>(Table2[[#This Row],[Day High]]/Table2[[#This Row],[Close Price]])-1</f>
        <v>2.4558284253806129E-2</v>
      </c>
      <c r="AE199" s="1">
        <f>(Table2[[#This Row],[Close Price]]/Table2[[#This Row],[Current Week Low]])-1</f>
        <v>1.0896427769040651E-2</v>
      </c>
      <c r="AF199" s="1">
        <f>(Table2[[#This Row],[Current Week High]]/Table2[[#This Row],[Close Price]])-1</f>
        <v>2.4558284253806129E-2</v>
      </c>
      <c r="AG199" s="1">
        <f>(Table2[[#This Row],[Close Price]]/Table2[[#This Row],[Current Month Low]])-1</f>
        <v>1.8908514492753659E-2</v>
      </c>
      <c r="AH199" s="1">
        <f>(Table2[[#This Row],[Current Month High]]/Table2[[#This Row],[Close Price]])-1</f>
        <v>0.13223691521280156</v>
      </c>
      <c r="AI199">
        <v>55.387635663221801</v>
      </c>
      <c r="AJ199">
        <v>111.575235109717</v>
      </c>
      <c r="AK199" t="str">
        <f>IF(AND(Table2[[#This Row],[20D EMA]]&gt;Table2[[#This Row],[50D EMA]],Table2[[#This Row],[50D EMA]]&gt;Table2[[#This Row],[200D EMA]]),"Uptrend","Downtrend/NoTrend")</f>
        <v>Downtrend/NoTrend</v>
      </c>
      <c r="AL199">
        <v>-0.21</v>
      </c>
      <c r="AM199" t="s">
        <v>3153</v>
      </c>
      <c r="AN199">
        <v>-7.58</v>
      </c>
      <c r="AO199" t="s">
        <v>3153</v>
      </c>
      <c r="AP199">
        <v>0.119000676873872</v>
      </c>
      <c r="AQ199">
        <f>(Table2[[#This Row],[Sharpe Ratio]]-AVERAGE(Table2[Sharpe Ratio]))/_xlfn.STDEV.P(Table2[Sharpe Ratio])</f>
        <v>0.72072564824151641</v>
      </c>
      <c r="AR1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9">
        <f>_xlfn.RANK.AVG(Table2[[#This Row],[1Y Return vs Nifty Z-Score]],Table2[1Y Return vs Nifty Z-Score])</f>
        <v>67</v>
      </c>
      <c r="AT199">
        <f>_xlfn.RANK.AVG(Table2[[#This Row],[6M Return vs Nifty Z-Score]],Table2[6M Return vs Nifty Z-Score])</f>
        <v>504</v>
      </c>
      <c r="AU199">
        <f>_xlfn.RANK.AVG(Table2[[#This Row],[Sharpe Ratio Z-Score]],Table2[Sharpe Ratio Z-Score])</f>
        <v>161</v>
      </c>
      <c r="AV199">
        <f>(Table2[[#This Row],[Rank 1Y]]+Table2[[#This Row],[Rank 6M]]+Table2[[#This Row],[Rank Sharpe]])/3</f>
        <v>244</v>
      </c>
    </row>
    <row r="200" spans="1:48" hidden="1" x14ac:dyDescent="0.3">
      <c r="A200" t="s">
        <v>1463</v>
      </c>
      <c r="B200" t="s">
        <v>1464</v>
      </c>
      <c r="C200" t="s">
        <v>3120</v>
      </c>
      <c r="D200" t="s">
        <v>102</v>
      </c>
      <c r="E200">
        <v>6953.8064751600004</v>
      </c>
      <c r="F200">
        <v>3512.55</v>
      </c>
      <c r="G200">
        <v>84.174896453149898</v>
      </c>
      <c r="H200">
        <f>(Table2[[#This Row],[1Y Return vs Nifty]]-AVERAGE(Table2[1Y Return vs Nifty]))/_xlfn.STDEV.P(Table2[1Y Return vs Nifty])</f>
        <v>1.4417953718270724</v>
      </c>
      <c r="I200">
        <v>-12.822655198462501</v>
      </c>
      <c r="J200">
        <f>(Table2[[#This Row],[1M Return vs Nifty]]-AVERAGE(Table2[1M Return vs Nifty]))/_xlfn.STDEV.P(Table2[1M Return vs Nifty])</f>
        <v>-1.0702331199883257</v>
      </c>
      <c r="K200">
        <v>51.271057317947601</v>
      </c>
      <c r="L200">
        <f>(Table2[[#This Row],[6M Return vs Nifty]]-AVERAGE(Table2[6M Return vs Nifty]))/_xlfn.STDEV.P(Table2[6M Return vs Nifty])</f>
        <v>1.6866052708870303</v>
      </c>
      <c r="M200">
        <v>-5.3906187748930101</v>
      </c>
      <c r="N200">
        <f>(Table2[[#This Row],[1W Return vs Nifty]]-AVERAGE(Table2[1W Return vs Nifty]))/_xlfn.STDEV.P(Table2[1W Return vs Nifty])</f>
        <v>-0.52964918438214281</v>
      </c>
      <c r="O200">
        <v>3956.36</v>
      </c>
      <c r="P200">
        <v>3972.4056721912498</v>
      </c>
      <c r="Q200">
        <v>3229.1020400474699</v>
      </c>
      <c r="R200">
        <v>25.239459562222802</v>
      </c>
      <c r="S200" s="1">
        <f>(Table2[[#This Row],[Close Price]]-Table2[[#This Row],[20D EMA]])/Table2[[#This Row],[20D EMA]]</f>
        <v>-0.11217634391208078</v>
      </c>
      <c r="T200" s="1">
        <f>(Table2[[#This Row],[Close Price]]-Table2[[#This Row],[50D EMA]])/Table2[[#This Row],[50D EMA]]</f>
        <v>-0.11576251524622988</v>
      </c>
      <c r="U200" s="1">
        <f>(Table2[[#This Row],[Close Price]]-Table2[[#This Row],[200D EMA]])/Table2[[#This Row],[200D EMA]]</f>
        <v>8.777918951993334E-2</v>
      </c>
      <c r="V200">
        <v>0.88732081045528599</v>
      </c>
      <c r="W200">
        <v>3420.25</v>
      </c>
      <c r="X200">
        <v>3598.35</v>
      </c>
      <c r="Y200">
        <v>3389.05</v>
      </c>
      <c r="Z200">
        <v>3663.65</v>
      </c>
      <c r="AA200">
        <v>3389.05</v>
      </c>
      <c r="AB200">
        <v>4475.95</v>
      </c>
      <c r="AC200" s="1">
        <f>(Table2[[#This Row],[Close Price]]/Table2[[#This Row],[Day Low]])-1</f>
        <v>2.6986331408522801E-2</v>
      </c>
      <c r="AD200" s="1">
        <f>(Table2[[#This Row],[Day High]]/Table2[[#This Row],[Close Price]])-1</f>
        <v>2.4426698552333592E-2</v>
      </c>
      <c r="AE200" s="1">
        <f>(Table2[[#This Row],[Close Price]]/Table2[[#This Row],[Current Week Low]])-1</f>
        <v>3.6440890515041069E-2</v>
      </c>
      <c r="AF200" s="1">
        <f>(Table2[[#This Row],[Current Week High]]/Table2[[#This Row],[Close Price]])-1</f>
        <v>4.301718125008902E-2</v>
      </c>
      <c r="AG200" s="1">
        <f>(Table2[[#This Row],[Close Price]]/Table2[[#This Row],[Current Month Low]])-1</f>
        <v>3.6440890515041069E-2</v>
      </c>
      <c r="AH200" s="1">
        <f>(Table2[[#This Row],[Current Month High]]/Table2[[#This Row],[Close Price]])-1</f>
        <v>0.27427367581956119</v>
      </c>
      <c r="AI200">
        <v>28.681442257049699</v>
      </c>
      <c r="AJ200">
        <v>107.499409262759</v>
      </c>
      <c r="AK200" t="str">
        <f>IF(AND(Table2[[#This Row],[20D EMA]]&gt;Table2[[#This Row],[50D EMA]],Table2[[#This Row],[50D EMA]]&gt;Table2[[#This Row],[200D EMA]]),"Uptrend","Downtrend/NoTrend")</f>
        <v>Downtrend/NoTrend</v>
      </c>
      <c r="AL200">
        <v>0.05</v>
      </c>
      <c r="AM200" t="s">
        <v>3154</v>
      </c>
      <c r="AN200">
        <v>-17.53</v>
      </c>
      <c r="AO200" t="s">
        <v>3153</v>
      </c>
      <c r="AP200">
        <v>-3.5100563357236998E-2</v>
      </c>
      <c r="AQ200">
        <f>(Table2[[#This Row],[Sharpe Ratio]]-AVERAGE(Table2[Sharpe Ratio]))/_xlfn.STDEV.P(Table2[Sharpe Ratio])</f>
        <v>-1.0797905625128768</v>
      </c>
      <c r="AR2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0">
        <f>_xlfn.RANK.AVG(Table2[[#This Row],[1Y Return vs Nifty Z-Score]],Table2[1Y Return vs Nifty Z-Score])</f>
        <v>62</v>
      </c>
      <c r="AT200">
        <f>_xlfn.RANK.AVG(Table2[[#This Row],[6M Return vs Nifty Z-Score]],Table2[6M Return vs Nifty Z-Score])</f>
        <v>44</v>
      </c>
      <c r="AU200">
        <f>_xlfn.RANK.AVG(Table2[[#This Row],[Sharpe Ratio Z-Score]],Table2[Sharpe Ratio Z-Score])</f>
        <v>629</v>
      </c>
      <c r="AV200">
        <f>(Table2[[#This Row],[Rank 1Y]]+Table2[[#This Row],[Rank 6M]]+Table2[[#This Row],[Rank Sharpe]])/3</f>
        <v>245</v>
      </c>
    </row>
    <row r="201" spans="1:48" x14ac:dyDescent="0.3">
      <c r="A201" t="s">
        <v>1553</v>
      </c>
      <c r="B201" t="s">
        <v>1554</v>
      </c>
      <c r="C201" t="s">
        <v>3120</v>
      </c>
      <c r="D201" t="s">
        <v>111</v>
      </c>
      <c r="E201">
        <v>6179.2098977249998</v>
      </c>
      <c r="F201">
        <v>1306.3499999999999</v>
      </c>
      <c r="G201">
        <v>24.1237652495116</v>
      </c>
      <c r="H201">
        <f>(Table2[[#This Row],[1Y Return vs Nifty]]-AVERAGE(Table2[1Y Return vs Nifty]))/_xlfn.STDEV.P(Table2[1Y Return vs Nifty])</f>
        <v>0.20167955628359527</v>
      </c>
      <c r="I201">
        <v>18.213434894256601</v>
      </c>
      <c r="J201">
        <f>(Table2[[#This Row],[1M Return vs Nifty]]-AVERAGE(Table2[1M Return vs Nifty]))/_xlfn.STDEV.P(Table2[1M Return vs Nifty])</f>
        <v>2.3286979937353354</v>
      </c>
      <c r="K201">
        <v>37.022630634188303</v>
      </c>
      <c r="L201">
        <f>(Table2[[#This Row],[6M Return vs Nifty]]-AVERAGE(Table2[6M Return vs Nifty]))/_xlfn.STDEV.P(Table2[6M Return vs Nifty])</f>
        <v>1.1941859535652184</v>
      </c>
      <c r="M201">
        <v>-1.30598801357521</v>
      </c>
      <c r="N201">
        <f>(Table2[[#This Row],[1W Return vs Nifty]]-AVERAGE(Table2[1W Return vs Nifty]))/_xlfn.STDEV.P(Table2[1W Return vs Nifty])</f>
        <v>0.3101480895503686</v>
      </c>
      <c r="O201">
        <v>1137.5899999999999</v>
      </c>
      <c r="P201">
        <v>1046.3041793003099</v>
      </c>
      <c r="Q201">
        <v>880.61992212495704</v>
      </c>
      <c r="R201">
        <v>81.655984633323499</v>
      </c>
      <c r="S201" s="1">
        <f>(Table2[[#This Row],[Close Price]]-Table2[[#This Row],[20D EMA]])/Table2[[#This Row],[20D EMA]]</f>
        <v>0.14834870208071449</v>
      </c>
      <c r="T201" s="1">
        <f>(Table2[[#This Row],[Close Price]]-Table2[[#This Row],[50D EMA]])/Table2[[#This Row],[50D EMA]]</f>
        <v>0.24853749592550536</v>
      </c>
      <c r="U201" s="1">
        <f>(Table2[[#This Row],[Close Price]]-Table2[[#This Row],[200D EMA]])/Table2[[#This Row],[200D EMA]]</f>
        <v>0.48344361418459164</v>
      </c>
      <c r="V201">
        <v>0.88359458756027798</v>
      </c>
      <c r="W201">
        <v>1184.95</v>
      </c>
      <c r="X201">
        <v>1335</v>
      </c>
      <c r="Y201">
        <v>1160.95</v>
      </c>
      <c r="Z201">
        <v>1335</v>
      </c>
      <c r="AA201">
        <v>1060</v>
      </c>
      <c r="AB201">
        <v>1335</v>
      </c>
      <c r="AC201" s="1">
        <f>(Table2[[#This Row],[Close Price]]/Table2[[#This Row],[Day Low]])-1</f>
        <v>0.10245158023545287</v>
      </c>
      <c r="AD201" s="1">
        <f>(Table2[[#This Row],[Day High]]/Table2[[#This Row],[Close Price]])-1</f>
        <v>2.1931335400160901E-2</v>
      </c>
      <c r="AE201" s="1">
        <f>(Table2[[#This Row],[Close Price]]/Table2[[#This Row],[Current Week Low]])-1</f>
        <v>0.12524225849519777</v>
      </c>
      <c r="AF201" s="1">
        <f>(Table2[[#This Row],[Current Week High]]/Table2[[#This Row],[Close Price]])-1</f>
        <v>2.1931335400160901E-2</v>
      </c>
      <c r="AG201" s="1">
        <f>(Table2[[#This Row],[Close Price]]/Table2[[#This Row],[Current Month Low]])-1</f>
        <v>0.23240566037735833</v>
      </c>
      <c r="AH201" s="1">
        <f>(Table2[[#This Row],[Current Month High]]/Table2[[#This Row],[Close Price]])-1</f>
        <v>2.1931335400160901E-2</v>
      </c>
      <c r="AI201">
        <v>2.1931335400160901</v>
      </c>
      <c r="AJ201">
        <v>109.384516749479</v>
      </c>
      <c r="AK201" t="str">
        <f>IF(AND(Table2[[#This Row],[20D EMA]]&gt;Table2[[#This Row],[50D EMA]],Table2[[#This Row],[50D EMA]]&gt;Table2[[#This Row],[200D EMA]]),"Uptrend","Downtrend/NoTrend")</f>
        <v>Uptrend</v>
      </c>
      <c r="AL201">
        <v>0.57999999999999996</v>
      </c>
      <c r="AM201" t="s">
        <v>3154</v>
      </c>
      <c r="AN201">
        <v>20.86</v>
      </c>
      <c r="AO201" t="s">
        <v>3154</v>
      </c>
      <c r="AP201">
        <v>3.1622346512665003E-2</v>
      </c>
      <c r="AQ201">
        <f>(Table2[[#This Row],[Sharpe Ratio]]-AVERAGE(Table2[Sharpe Ratio]))/_xlfn.STDEV.P(Table2[Sharpe Ratio])</f>
        <v>-0.30020124402788118</v>
      </c>
      <c r="AR2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3.7345103491066367</v>
      </c>
      <c r="AS201">
        <f>_xlfn.RANK.AVG(Table2[[#This Row],[1Y Return vs Nifty Z-Score]],Table2[1Y Return vs Nifty Z-Score])</f>
        <v>247</v>
      </c>
      <c r="AT201">
        <f>_xlfn.RANK.AVG(Table2[[#This Row],[6M Return vs Nifty Z-Score]],Table2[6M Return vs Nifty Z-Score])</f>
        <v>70</v>
      </c>
      <c r="AU201">
        <f>_xlfn.RANK.AVG(Table2[[#This Row],[Sharpe Ratio Z-Score]],Table2[Sharpe Ratio Z-Score])</f>
        <v>423</v>
      </c>
      <c r="AV201">
        <f>(Table2[[#This Row],[Rank 1Y]]+Table2[[#This Row],[Rank 6M]]+Table2[[#This Row],[Rank Sharpe]])/3</f>
        <v>246.66666666666666</v>
      </c>
    </row>
    <row r="202" spans="1:48" hidden="1" x14ac:dyDescent="0.3">
      <c r="A202" t="s">
        <v>483</v>
      </c>
      <c r="B202" t="s">
        <v>484</v>
      </c>
      <c r="C202" t="s">
        <v>3122</v>
      </c>
      <c r="D202" t="s">
        <v>485</v>
      </c>
      <c r="E202">
        <v>42600.928500000002</v>
      </c>
      <c r="F202">
        <v>3878.1</v>
      </c>
      <c r="G202">
        <v>24.407120126344701</v>
      </c>
      <c r="H202">
        <f>(Table2[[#This Row],[1Y Return vs Nifty]]-AVERAGE(Table2[1Y Return vs Nifty]))/_xlfn.STDEV.P(Table2[1Y Return vs Nifty])</f>
        <v>0.20753111739708205</v>
      </c>
      <c r="I202">
        <v>-8.5919923857329508</v>
      </c>
      <c r="J202">
        <f>(Table2[[#This Row],[1M Return vs Nifty]]-AVERAGE(Table2[1M Return vs Nifty]))/_xlfn.STDEV.P(Table2[1M Return vs Nifty])</f>
        <v>-0.60691021356225061</v>
      </c>
      <c r="K202">
        <v>17.515037719897101</v>
      </c>
      <c r="L202">
        <f>(Table2[[#This Row],[6M Return vs Nifty]]-AVERAGE(Table2[6M Return vs Nifty]))/_xlfn.STDEV.P(Table2[6M Return vs Nifty])</f>
        <v>0.5200121799515921</v>
      </c>
      <c r="M202">
        <v>-3.1108663848007199</v>
      </c>
      <c r="N202">
        <f>(Table2[[#This Row],[1W Return vs Nifty]]-AVERAGE(Table2[1W Return vs Nifty]))/_xlfn.STDEV.P(Table2[1W Return vs Nifty])</f>
        <v>-6.0933661654463199E-2</v>
      </c>
      <c r="O202">
        <v>4190.58</v>
      </c>
      <c r="P202">
        <v>4138.1301012961603</v>
      </c>
      <c r="Q202">
        <v>3671.7424797589501</v>
      </c>
      <c r="R202">
        <v>25.8419023881915</v>
      </c>
      <c r="S202" s="1">
        <f>(Table2[[#This Row],[Close Price]]-Table2[[#This Row],[20D EMA]])/Table2[[#This Row],[20D EMA]]</f>
        <v>-7.456724367509987E-2</v>
      </c>
      <c r="T202" s="1">
        <f>(Table2[[#This Row],[Close Price]]-Table2[[#This Row],[50D EMA]])/Table2[[#This Row],[50D EMA]]</f>
        <v>-6.2837584834443183E-2</v>
      </c>
      <c r="U202" s="1">
        <f>(Table2[[#This Row],[Close Price]]-Table2[[#This Row],[200D EMA]])/Table2[[#This Row],[200D EMA]]</f>
        <v>5.6201523221911014E-2</v>
      </c>
      <c r="V202">
        <v>0.341080732513657</v>
      </c>
      <c r="W202">
        <v>3855.75</v>
      </c>
      <c r="X202">
        <v>4049</v>
      </c>
      <c r="Y202">
        <v>3855.75</v>
      </c>
      <c r="Z202">
        <v>4116.7</v>
      </c>
      <c r="AA202">
        <v>3855.75</v>
      </c>
      <c r="AB202">
        <v>4473.95</v>
      </c>
      <c r="AC202" s="1">
        <f>(Table2[[#This Row],[Close Price]]/Table2[[#This Row],[Day Low]])-1</f>
        <v>5.7965376385917811E-3</v>
      </c>
      <c r="AD202" s="1">
        <f>(Table2[[#This Row],[Day High]]/Table2[[#This Row],[Close Price]])-1</f>
        <v>4.4067971429308184E-2</v>
      </c>
      <c r="AE202" s="1">
        <f>(Table2[[#This Row],[Close Price]]/Table2[[#This Row],[Current Week Low]])-1</f>
        <v>5.7965376385917811E-3</v>
      </c>
      <c r="AF202" s="1">
        <f>(Table2[[#This Row],[Current Week High]]/Table2[[#This Row],[Close Price]])-1</f>
        <v>6.1524973569531349E-2</v>
      </c>
      <c r="AG202" s="1">
        <f>(Table2[[#This Row],[Close Price]]/Table2[[#This Row],[Current Month Low]])-1</f>
        <v>5.7965376385917811E-3</v>
      </c>
      <c r="AH202" s="1">
        <f>(Table2[[#This Row],[Current Month High]]/Table2[[#This Row],[Close Price]])-1</f>
        <v>0.15364482607462415</v>
      </c>
      <c r="AI202">
        <v>25.859312549959999</v>
      </c>
      <c r="AJ202">
        <v>56.627625201938599</v>
      </c>
      <c r="AK202" t="str">
        <f>IF(AND(Table2[[#This Row],[20D EMA]]&gt;Table2[[#This Row],[50D EMA]],Table2[[#This Row],[50D EMA]]&gt;Table2[[#This Row],[200D EMA]]),"Uptrend","Downtrend/NoTrend")</f>
        <v>Uptrend</v>
      </c>
      <c r="AL202">
        <v>0.39</v>
      </c>
      <c r="AM202" t="s">
        <v>3154</v>
      </c>
      <c r="AN202">
        <v>-9.98</v>
      </c>
      <c r="AO202" t="s">
        <v>3153</v>
      </c>
      <c r="AP202">
        <v>6.6277046178257998E-2</v>
      </c>
      <c r="AQ202">
        <f>(Table2[[#This Row],[Sharpe Ratio]]-AVERAGE(Table2[Sharpe Ratio]))/_xlfn.STDEV.P(Table2[Sharpe Ratio])</f>
        <v>0.10470366415551742</v>
      </c>
      <c r="AR2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0.16440308628747777</v>
      </c>
      <c r="AS202">
        <f>_xlfn.RANK.AVG(Table2[[#This Row],[1Y Return vs Nifty Z-Score]],Table2[1Y Return vs Nifty Z-Score])</f>
        <v>243</v>
      </c>
      <c r="AT202">
        <f>_xlfn.RANK.AVG(Table2[[#This Row],[6M Return vs Nifty Z-Score]],Table2[6M Return vs Nifty Z-Score])</f>
        <v>175</v>
      </c>
      <c r="AU202">
        <f>_xlfn.RANK.AVG(Table2[[#This Row],[Sharpe Ratio Z-Score]],Table2[Sharpe Ratio Z-Score])</f>
        <v>324</v>
      </c>
      <c r="AV202">
        <f>(Table2[[#This Row],[Rank 1Y]]+Table2[[#This Row],[Rank 6M]]+Table2[[#This Row],[Rank Sharpe]])/3</f>
        <v>247.33333333333334</v>
      </c>
    </row>
    <row r="203" spans="1:48" hidden="1" x14ac:dyDescent="0.3">
      <c r="A203" t="s">
        <v>1086</v>
      </c>
      <c r="B203" t="s">
        <v>1087</v>
      </c>
      <c r="C203" t="s">
        <v>3114</v>
      </c>
      <c r="D203" t="s">
        <v>407</v>
      </c>
      <c r="E203">
        <v>11451.421045200001</v>
      </c>
      <c r="F203">
        <v>2831</v>
      </c>
      <c r="G203">
        <v>12.7511895378407</v>
      </c>
      <c r="H203">
        <f>(Table2[[#This Row],[1Y Return vs Nifty]]-AVERAGE(Table2[1Y Return vs Nifty]))/_xlfn.STDEV.P(Table2[1Y Return vs Nifty])</f>
        <v>-3.3175486757695945E-2</v>
      </c>
      <c r="I203">
        <v>-2.6259929112789502</v>
      </c>
      <c r="J203">
        <f>(Table2[[#This Row],[1M Return vs Nifty]]-AVERAGE(Table2[1M Return vs Nifty]))/_xlfn.STDEV.P(Table2[1M Return vs Nifty])</f>
        <v>4.6458853791301859E-2</v>
      </c>
      <c r="K203">
        <v>15.2083592180288</v>
      </c>
      <c r="L203">
        <f>(Table2[[#This Row],[6M Return vs Nifty]]-AVERAGE(Table2[6M Return vs Nifty]))/_xlfn.STDEV.P(Table2[6M Return vs Nifty])</f>
        <v>0.44029439227012396</v>
      </c>
      <c r="M203">
        <v>-1.1752788608588101</v>
      </c>
      <c r="N203">
        <f>(Table2[[#This Row],[1W Return vs Nifty]]-AVERAGE(Table2[1W Return vs Nifty]))/_xlfn.STDEV.P(Table2[1W Return vs Nifty])</f>
        <v>0.33702180140917237</v>
      </c>
      <c r="O203">
        <v>2819.66</v>
      </c>
      <c r="P203">
        <v>2847.9787886450299</v>
      </c>
      <c r="Q203">
        <v>2676.2256306064601</v>
      </c>
      <c r="R203">
        <v>54.435383013001001</v>
      </c>
      <c r="S203" s="1">
        <f>(Table2[[#This Row],[Close Price]]-Table2[[#This Row],[20D EMA]])/Table2[[#This Row],[20D EMA]]</f>
        <v>4.0217614889739E-3</v>
      </c>
      <c r="T203" s="1">
        <f>(Table2[[#This Row],[Close Price]]-Table2[[#This Row],[50D EMA]])/Table2[[#This Row],[50D EMA]]</f>
        <v>-5.9616977179481837E-3</v>
      </c>
      <c r="U203" s="1">
        <f>(Table2[[#This Row],[Close Price]]-Table2[[#This Row],[200D EMA]])/Table2[[#This Row],[200D EMA]]</f>
        <v>5.7833079402377023E-2</v>
      </c>
      <c r="V203">
        <v>0.41804178234392603</v>
      </c>
      <c r="W203">
        <v>2755.15</v>
      </c>
      <c r="X203">
        <v>2844.15</v>
      </c>
      <c r="Y203">
        <v>2736.6</v>
      </c>
      <c r="Z203">
        <v>2844.15</v>
      </c>
      <c r="AA203">
        <v>2660</v>
      </c>
      <c r="AB203">
        <v>2916.7</v>
      </c>
      <c r="AC203" s="1">
        <f>(Table2[[#This Row],[Close Price]]/Table2[[#This Row],[Day Low]])-1</f>
        <v>2.753026151026261E-2</v>
      </c>
      <c r="AD203" s="1">
        <f>(Table2[[#This Row],[Day High]]/Table2[[#This Row],[Close Price]])-1</f>
        <v>4.6450017661603393E-3</v>
      </c>
      <c r="AE203" s="1">
        <f>(Table2[[#This Row],[Close Price]]/Table2[[#This Row],[Current Week Low]])-1</f>
        <v>3.4495359204852694E-2</v>
      </c>
      <c r="AF203" s="1">
        <f>(Table2[[#This Row],[Current Week High]]/Table2[[#This Row],[Close Price]])-1</f>
        <v>4.6450017661603393E-3</v>
      </c>
      <c r="AG203" s="1">
        <f>(Table2[[#This Row],[Close Price]]/Table2[[#This Row],[Current Month Low]])-1</f>
        <v>6.4285714285714279E-2</v>
      </c>
      <c r="AH203" s="1">
        <f>(Table2[[#This Row],[Current Month High]]/Table2[[#This Row],[Close Price]])-1</f>
        <v>3.027198869657366E-2</v>
      </c>
      <c r="AI203">
        <v>15.259625574002101</v>
      </c>
      <c r="AJ203">
        <v>37.360504609412899</v>
      </c>
      <c r="AK203" t="str">
        <f>IF(AND(Table2[[#This Row],[20D EMA]]&gt;Table2[[#This Row],[50D EMA]],Table2[[#This Row],[50D EMA]]&gt;Table2[[#This Row],[200D EMA]]),"Uptrend","Downtrend/NoTrend")</f>
        <v>Downtrend/NoTrend</v>
      </c>
      <c r="AL203">
        <v>0.15</v>
      </c>
      <c r="AM203" t="s">
        <v>3154</v>
      </c>
      <c r="AN203">
        <v>0.89</v>
      </c>
      <c r="AO203" t="s">
        <v>3154</v>
      </c>
      <c r="AP203">
        <v>9.2707401627182995E-2</v>
      </c>
      <c r="AQ203">
        <f>(Table2[[#This Row],[Sharpe Ratio]]-AVERAGE(Table2[Sharpe Ratio]))/_xlfn.STDEV.P(Table2[Sharpe Ratio])</f>
        <v>0.41351547754794032</v>
      </c>
      <c r="AR2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3">
        <f>_xlfn.RANK.AVG(Table2[[#This Row],[1Y Return vs Nifty Z-Score]],Table2[1Y Return vs Nifty Z-Score])</f>
        <v>313</v>
      </c>
      <c r="AT203">
        <f>_xlfn.RANK.AVG(Table2[[#This Row],[6M Return vs Nifty Z-Score]],Table2[6M Return vs Nifty Z-Score])</f>
        <v>186</v>
      </c>
      <c r="AU203">
        <f>_xlfn.RANK.AVG(Table2[[#This Row],[Sharpe Ratio Z-Score]],Table2[Sharpe Ratio Z-Score])</f>
        <v>243</v>
      </c>
      <c r="AV203">
        <f>(Table2[[#This Row],[Rank 1Y]]+Table2[[#This Row],[Rank 6M]]+Table2[[#This Row],[Rank Sharpe]])/3</f>
        <v>247.33333333333334</v>
      </c>
    </row>
    <row r="204" spans="1:48" x14ac:dyDescent="0.3">
      <c r="A204" t="s">
        <v>1506</v>
      </c>
      <c r="B204" t="s">
        <v>1507</v>
      </c>
      <c r="C204" t="s">
        <v>3112</v>
      </c>
      <c r="D204" t="s">
        <v>252</v>
      </c>
      <c r="E204">
        <v>6516.3297677500004</v>
      </c>
      <c r="F204">
        <v>467.5</v>
      </c>
      <c r="G204">
        <v>13.0524918068924</v>
      </c>
      <c r="H204">
        <f>(Table2[[#This Row],[1Y Return vs Nifty]]-AVERAGE(Table2[1Y Return vs Nifty]))/_xlfn.STDEV.P(Table2[1Y Return vs Nifty])</f>
        <v>-2.6953294075878313E-2</v>
      </c>
      <c r="I204">
        <v>11.0981159932153</v>
      </c>
      <c r="J204">
        <f>(Table2[[#This Row],[1M Return vs Nifty]]-AVERAGE(Table2[1M Return vs Nifty]))/_xlfn.STDEV.P(Table2[1M Return vs Nifty])</f>
        <v>1.549460701777323</v>
      </c>
      <c r="K204">
        <v>26.1994014891938</v>
      </c>
      <c r="L204">
        <f>(Table2[[#This Row],[6M Return vs Nifty]]-AVERAGE(Table2[6M Return vs Nifty]))/_xlfn.STDEV.P(Table2[6M Return vs Nifty])</f>
        <v>0.82013994658604061</v>
      </c>
      <c r="M204">
        <v>1.35264006309471</v>
      </c>
      <c r="N204">
        <f>(Table2[[#This Row],[1W Return vs Nifty]]-AVERAGE(Table2[1W Return vs Nifty]))/_xlfn.STDEV.P(Table2[1W Return vs Nifty])</f>
        <v>0.85676019273775905</v>
      </c>
      <c r="O204">
        <v>456.44</v>
      </c>
      <c r="P204">
        <v>436.63123622045202</v>
      </c>
      <c r="Q204">
        <v>391.68278220380398</v>
      </c>
      <c r="R204">
        <v>59.694137315973002</v>
      </c>
      <c r="S204" s="1">
        <f>(Table2[[#This Row],[Close Price]]-Table2[[#This Row],[20D EMA]])/Table2[[#This Row],[20D EMA]]</f>
        <v>2.4231005170449571E-2</v>
      </c>
      <c r="T204" s="1">
        <f>(Table2[[#This Row],[Close Price]]-Table2[[#This Row],[50D EMA]])/Table2[[#This Row],[50D EMA]]</f>
        <v>7.0697561738259501E-2</v>
      </c>
      <c r="U204" s="1">
        <f>(Table2[[#This Row],[Close Price]]-Table2[[#This Row],[200D EMA]])/Table2[[#This Row],[200D EMA]]</f>
        <v>0.19356791066896095</v>
      </c>
      <c r="V204">
        <v>0.99531731929894396</v>
      </c>
      <c r="W204">
        <v>462.9</v>
      </c>
      <c r="X204">
        <v>476</v>
      </c>
      <c r="Y204">
        <v>461.3</v>
      </c>
      <c r="Z204">
        <v>476</v>
      </c>
      <c r="AA204">
        <v>440.25</v>
      </c>
      <c r="AB204">
        <v>519.5</v>
      </c>
      <c r="AC204" s="1">
        <f>(Table2[[#This Row],[Close Price]]/Table2[[#This Row],[Day Low]])-1</f>
        <v>9.9373514798013485E-3</v>
      </c>
      <c r="AD204" s="1">
        <f>(Table2[[#This Row],[Day High]]/Table2[[#This Row],[Close Price]])-1</f>
        <v>1.8181818181818077E-2</v>
      </c>
      <c r="AE204" s="1">
        <f>(Table2[[#This Row],[Close Price]]/Table2[[#This Row],[Current Week Low]])-1</f>
        <v>1.3440277476696183E-2</v>
      </c>
      <c r="AF204" s="1">
        <f>(Table2[[#This Row],[Current Week High]]/Table2[[#This Row],[Close Price]])-1</f>
        <v>1.8181818181818077E-2</v>
      </c>
      <c r="AG204" s="1">
        <f>(Table2[[#This Row],[Close Price]]/Table2[[#This Row],[Current Month Low]])-1</f>
        <v>6.1896649630891476E-2</v>
      </c>
      <c r="AH204" s="1">
        <f>(Table2[[#This Row],[Current Month High]]/Table2[[#This Row],[Close Price]])-1</f>
        <v>0.11122994652406426</v>
      </c>
      <c r="AI204">
        <v>11.122994652406399</v>
      </c>
      <c r="AJ204">
        <v>48.885350318471303</v>
      </c>
      <c r="AK204" t="str">
        <f>IF(AND(Table2[[#This Row],[20D EMA]]&gt;Table2[[#This Row],[50D EMA]],Table2[[#This Row],[50D EMA]]&gt;Table2[[#This Row],[200D EMA]]),"Uptrend","Downtrend/NoTrend")</f>
        <v>Uptrend</v>
      </c>
      <c r="AL204">
        <v>0.28999999999999998</v>
      </c>
      <c r="AM204" t="s">
        <v>3154</v>
      </c>
      <c r="AN204">
        <v>3.91</v>
      </c>
      <c r="AO204" t="s">
        <v>3154</v>
      </c>
      <c r="AP204">
        <v>6.9845433692771006E-2</v>
      </c>
      <c r="AQ204">
        <f>(Table2[[#This Row],[Sharpe Ratio]]-AVERAGE(Table2[Sharpe Ratio]))/_xlfn.STDEV.P(Table2[Sharpe Ratio])</f>
        <v>0.14639664181422171</v>
      </c>
      <c r="AR2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3.3458041888394661</v>
      </c>
      <c r="AS204">
        <f>_xlfn.RANK.AVG(Table2[[#This Row],[1Y Return vs Nifty Z-Score]],Table2[1Y Return vs Nifty Z-Score])</f>
        <v>312</v>
      </c>
      <c r="AT204">
        <f>_xlfn.RANK.AVG(Table2[[#This Row],[6M Return vs Nifty Z-Score]],Table2[6M Return vs Nifty Z-Score])</f>
        <v>119</v>
      </c>
      <c r="AU204">
        <f>_xlfn.RANK.AVG(Table2[[#This Row],[Sharpe Ratio Z-Score]],Table2[Sharpe Ratio Z-Score])</f>
        <v>312</v>
      </c>
      <c r="AV204">
        <f>(Table2[[#This Row],[Rank 1Y]]+Table2[[#This Row],[Rank 6M]]+Table2[[#This Row],[Rank Sharpe]])/3</f>
        <v>247.66666666666666</v>
      </c>
    </row>
    <row r="205" spans="1:48" hidden="1" x14ac:dyDescent="0.3">
      <c r="A205" t="s">
        <v>943</v>
      </c>
      <c r="B205" t="s">
        <v>944</v>
      </c>
      <c r="C205" t="s">
        <v>3118</v>
      </c>
      <c r="D205" t="s">
        <v>467</v>
      </c>
      <c r="E205">
        <v>15170.43852786</v>
      </c>
      <c r="F205">
        <v>1062.5999999999999</v>
      </c>
      <c r="G205">
        <v>18.0045370461876</v>
      </c>
      <c r="H205">
        <f>(Table2[[#This Row],[1Y Return vs Nifty]]-AVERAGE(Table2[1Y Return vs Nifty]))/_xlfn.STDEV.P(Table2[1Y Return vs Nifty])</f>
        <v>7.5311384331456871E-2</v>
      </c>
      <c r="I205">
        <v>-10.4413157043218</v>
      </c>
      <c r="J205">
        <f>(Table2[[#This Row],[1M Return vs Nifty]]-AVERAGE(Table2[1M Return vs Nifty]))/_xlfn.STDEV.P(Table2[1M Return vs Nifty])</f>
        <v>-0.80943967355891855</v>
      </c>
      <c r="K205">
        <v>-2.8738997393438099</v>
      </c>
      <c r="L205">
        <f>(Table2[[#This Row],[6M Return vs Nifty]]-AVERAGE(Table2[6M Return vs Nifty]))/_xlfn.STDEV.P(Table2[6M Return vs Nifty])</f>
        <v>-0.18462047089681766</v>
      </c>
      <c r="M205">
        <v>-8.8203932632183299</v>
      </c>
      <c r="N205">
        <f>(Table2[[#This Row],[1W Return vs Nifty]]-AVERAGE(Table2[1W Return vs Nifty]))/_xlfn.STDEV.P(Table2[1W Return vs Nifty])</f>
        <v>-1.234808459187589</v>
      </c>
      <c r="O205">
        <v>1189.6099999999999</v>
      </c>
      <c r="P205">
        <v>1231.05698324936</v>
      </c>
      <c r="Q205">
        <v>1155.0082507892701</v>
      </c>
      <c r="R205">
        <v>22.669937479756399</v>
      </c>
      <c r="S205" s="1">
        <f>(Table2[[#This Row],[Close Price]]-Table2[[#This Row],[20D EMA]])/Table2[[#This Row],[20D EMA]]</f>
        <v>-0.10676608300199225</v>
      </c>
      <c r="T205" s="1">
        <f>(Table2[[#This Row],[Close Price]]-Table2[[#This Row],[50D EMA]])/Table2[[#This Row],[50D EMA]]</f>
        <v>-0.13683930601223665</v>
      </c>
      <c r="U205" s="1">
        <f>(Table2[[#This Row],[Close Price]]-Table2[[#This Row],[200D EMA]])/Table2[[#This Row],[200D EMA]]</f>
        <v>-8.0006572010306726E-2</v>
      </c>
      <c r="V205">
        <v>1.3369693761558601</v>
      </c>
      <c r="W205">
        <v>1057.1500000000001</v>
      </c>
      <c r="X205">
        <v>1085.95</v>
      </c>
      <c r="Y205">
        <v>1057.1500000000001</v>
      </c>
      <c r="Z205">
        <v>1119.9000000000001</v>
      </c>
      <c r="AA205">
        <v>1057.1500000000001</v>
      </c>
      <c r="AB205">
        <v>1334.6</v>
      </c>
      <c r="AC205" s="1">
        <f>(Table2[[#This Row],[Close Price]]/Table2[[#This Row],[Day Low]])-1</f>
        <v>5.1553705718203613E-3</v>
      </c>
      <c r="AD205" s="1">
        <f>(Table2[[#This Row],[Day High]]/Table2[[#This Row],[Close Price]])-1</f>
        <v>2.1974402409185245E-2</v>
      </c>
      <c r="AE205" s="1">
        <f>(Table2[[#This Row],[Close Price]]/Table2[[#This Row],[Current Week Low]])-1</f>
        <v>5.1553705718203613E-3</v>
      </c>
      <c r="AF205" s="1">
        <f>(Table2[[#This Row],[Current Week High]]/Table2[[#This Row],[Close Price]])-1</f>
        <v>5.3924336533032413E-2</v>
      </c>
      <c r="AG205" s="1">
        <f>(Table2[[#This Row],[Close Price]]/Table2[[#This Row],[Current Month Low]])-1</f>
        <v>5.1553705718203613E-3</v>
      </c>
      <c r="AH205" s="1">
        <f>(Table2[[#This Row],[Current Month High]]/Table2[[#This Row],[Close Price]])-1</f>
        <v>0.25597590814982119</v>
      </c>
      <c r="AI205">
        <v>45.275738753999597</v>
      </c>
      <c r="AJ205">
        <v>37.999999999999901</v>
      </c>
      <c r="AK205" t="str">
        <f>IF(AND(Table2[[#This Row],[20D EMA]]&gt;Table2[[#This Row],[50D EMA]],Table2[[#This Row],[50D EMA]]&gt;Table2[[#This Row],[200D EMA]]),"Uptrend","Downtrend/NoTrend")</f>
        <v>Downtrend/NoTrend</v>
      </c>
      <c r="AL205">
        <v>-0.1</v>
      </c>
      <c r="AM205" t="s">
        <v>3153</v>
      </c>
      <c r="AN205">
        <v>-17.59</v>
      </c>
      <c r="AO205" t="s">
        <v>3153</v>
      </c>
      <c r="AP205">
        <v>0.15553528654243201</v>
      </c>
      <c r="AQ205">
        <f>(Table2[[#This Row],[Sharpe Ratio]]-AVERAGE(Table2[Sharpe Ratio]))/_xlfn.STDEV.P(Table2[Sharpe Ratio])</f>
        <v>1.1475953922044662</v>
      </c>
      <c r="AR2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5">
        <f>_xlfn.RANK.AVG(Table2[[#This Row],[1Y Return vs Nifty Z-Score]],Table2[1Y Return vs Nifty Z-Score])</f>
        <v>284</v>
      </c>
      <c r="AT205">
        <f>_xlfn.RANK.AVG(Table2[[#This Row],[6M Return vs Nifty Z-Score]],Table2[6M Return vs Nifty Z-Score])</f>
        <v>372</v>
      </c>
      <c r="AU205">
        <f>_xlfn.RANK.AVG(Table2[[#This Row],[Sharpe Ratio Z-Score]],Table2[Sharpe Ratio Z-Score])</f>
        <v>90</v>
      </c>
      <c r="AV205">
        <f>(Table2[[#This Row],[Rank 1Y]]+Table2[[#This Row],[Rank 6M]]+Table2[[#This Row],[Rank Sharpe]])/3</f>
        <v>248.66666666666666</v>
      </c>
    </row>
    <row r="206" spans="1:48" hidden="1" x14ac:dyDescent="0.3">
      <c r="A206" t="s">
        <v>1061</v>
      </c>
      <c r="B206" t="s">
        <v>1062</v>
      </c>
      <c r="C206" t="s">
        <v>3117</v>
      </c>
      <c r="D206" t="s">
        <v>436</v>
      </c>
      <c r="E206">
        <v>12105.883371825001</v>
      </c>
      <c r="F206">
        <v>2476.35</v>
      </c>
      <c r="G206">
        <v>-12.1900819554187</v>
      </c>
      <c r="H206">
        <f>(Table2[[#This Row],[1Y Return vs Nifty]]-AVERAGE(Table2[1Y Return vs Nifty]))/_xlfn.STDEV.P(Table2[1Y Return vs Nifty])</f>
        <v>-0.54823764493200711</v>
      </c>
      <c r="I206">
        <v>0.25842619615242501</v>
      </c>
      <c r="J206">
        <f>(Table2[[#This Row],[1M Return vs Nifty]]-AVERAGE(Table2[1M Return vs Nifty]))/_xlfn.STDEV.P(Table2[1M Return vs Nifty])</f>
        <v>0.3623472862574611</v>
      </c>
      <c r="K206">
        <v>13.600102535261099</v>
      </c>
      <c r="L206">
        <f>(Table2[[#This Row],[6M Return vs Nifty]]-AVERAGE(Table2[6M Return vs Nifty]))/_xlfn.STDEV.P(Table2[6M Return vs Nifty])</f>
        <v>0.38471375341198372</v>
      </c>
      <c r="M206">
        <v>4.5179717731327003</v>
      </c>
      <c r="N206">
        <f>(Table2[[#This Row],[1W Return vs Nifty]]-AVERAGE(Table2[1W Return vs Nifty]))/_xlfn.STDEV.P(Table2[1W Return vs Nifty])</f>
        <v>1.5075502142878165</v>
      </c>
      <c r="O206">
        <v>2322.85</v>
      </c>
      <c r="P206">
        <v>2344.4937281140201</v>
      </c>
      <c r="Q206">
        <v>2178.35092166922</v>
      </c>
      <c r="R206">
        <v>78.363446752067304</v>
      </c>
      <c r="S206" s="1">
        <f>(Table2[[#This Row],[Close Price]]-Table2[[#This Row],[20D EMA]])/Table2[[#This Row],[20D EMA]]</f>
        <v>6.6082614030178441E-2</v>
      </c>
      <c r="T206" s="1">
        <f>(Table2[[#This Row],[Close Price]]-Table2[[#This Row],[50D EMA]])/Table2[[#This Row],[50D EMA]]</f>
        <v>5.6240829439986983E-2</v>
      </c>
      <c r="U206" s="1">
        <f>(Table2[[#This Row],[Close Price]]-Table2[[#This Row],[200D EMA]])/Table2[[#This Row],[200D EMA]]</f>
        <v>0.13680030860336775</v>
      </c>
      <c r="V206">
        <v>0.60848056564761499</v>
      </c>
      <c r="W206">
        <v>2349.5500000000002</v>
      </c>
      <c r="X206">
        <v>2489.9</v>
      </c>
      <c r="Y206">
        <v>2290</v>
      </c>
      <c r="Z206">
        <v>2489.9</v>
      </c>
      <c r="AA206">
        <v>2150.5</v>
      </c>
      <c r="AB206">
        <v>2489.9</v>
      </c>
      <c r="AC206" s="1">
        <f>(Table2[[#This Row],[Close Price]]/Table2[[#This Row],[Day Low]])-1</f>
        <v>5.3967781064458986E-2</v>
      </c>
      <c r="AD206" s="1">
        <f>(Table2[[#This Row],[Day High]]/Table2[[#This Row],[Close Price]])-1</f>
        <v>5.4717628768148341E-3</v>
      </c>
      <c r="AE206" s="1">
        <f>(Table2[[#This Row],[Close Price]]/Table2[[#This Row],[Current Week Low]])-1</f>
        <v>8.1375545851528397E-2</v>
      </c>
      <c r="AF206" s="1">
        <f>(Table2[[#This Row],[Current Week High]]/Table2[[#This Row],[Close Price]])-1</f>
        <v>5.4717628768148341E-3</v>
      </c>
      <c r="AG206" s="1">
        <f>(Table2[[#This Row],[Close Price]]/Table2[[#This Row],[Current Month Low]])-1</f>
        <v>0.15152290165077886</v>
      </c>
      <c r="AH206" s="1">
        <f>(Table2[[#This Row],[Current Month High]]/Table2[[#This Row],[Close Price]])-1</f>
        <v>5.4717628768148341E-3</v>
      </c>
      <c r="AI206">
        <v>9.0314373977830193</v>
      </c>
      <c r="AJ206">
        <v>50.209268470217097</v>
      </c>
      <c r="AK206" t="str">
        <f>IF(AND(Table2[[#This Row],[20D EMA]]&gt;Table2[[#This Row],[50D EMA]],Table2[[#This Row],[50D EMA]]&gt;Table2[[#This Row],[200D EMA]]),"Uptrend","Downtrend/NoTrend")</f>
        <v>Downtrend/NoTrend</v>
      </c>
      <c r="AL206">
        <v>0.12</v>
      </c>
      <c r="AM206" t="s">
        <v>3154</v>
      </c>
      <c r="AN206">
        <v>12.18</v>
      </c>
      <c r="AO206" t="s">
        <v>3154</v>
      </c>
      <c r="AP206">
        <v>0.19445304124511301</v>
      </c>
      <c r="AQ206">
        <f>(Table2[[#This Row],[Sharpe Ratio]]-AVERAGE(Table2[Sharpe Ratio]))/_xlfn.STDEV.P(Table2[Sharpe Ratio])</f>
        <v>1.6023097612987809</v>
      </c>
      <c r="AR2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6">
        <f>_xlfn.RANK.AVG(Table2[[#This Row],[1Y Return vs Nifty Z-Score]],Table2[1Y Return vs Nifty Z-Score])</f>
        <v>514</v>
      </c>
      <c r="AT206">
        <f>_xlfn.RANK.AVG(Table2[[#This Row],[6M Return vs Nifty Z-Score]],Table2[6M Return vs Nifty Z-Score])</f>
        <v>198</v>
      </c>
      <c r="AU206">
        <f>_xlfn.RANK.AVG(Table2[[#This Row],[Sharpe Ratio Z-Score]],Table2[Sharpe Ratio Z-Score])</f>
        <v>36</v>
      </c>
      <c r="AV206">
        <f>(Table2[[#This Row],[Rank 1Y]]+Table2[[#This Row],[Rank 6M]]+Table2[[#This Row],[Rank Sharpe]])/3</f>
        <v>249.33333333333334</v>
      </c>
    </row>
    <row r="207" spans="1:48" hidden="1" x14ac:dyDescent="0.3">
      <c r="A207" t="s">
        <v>218</v>
      </c>
      <c r="B207" t="s">
        <v>219</v>
      </c>
      <c r="C207" t="s">
        <v>3110</v>
      </c>
      <c r="D207" t="s">
        <v>220</v>
      </c>
      <c r="E207">
        <v>108186.16587522</v>
      </c>
      <c r="F207">
        <v>1487.4</v>
      </c>
      <c r="G207">
        <v>19.816252167987798</v>
      </c>
      <c r="H207">
        <f>(Table2[[#This Row],[1Y Return vs Nifty]]-AVERAGE(Table2[1Y Return vs Nifty]))/_xlfn.STDEV.P(Table2[1Y Return vs Nifty])</f>
        <v>0.11272511044737024</v>
      </c>
      <c r="I207">
        <v>1.98507107758836</v>
      </c>
      <c r="J207">
        <f>(Table2[[#This Row],[1M Return vs Nifty]]-AVERAGE(Table2[1M Return vs Nifty]))/_xlfn.STDEV.P(Table2[1M Return vs Nifty])</f>
        <v>0.55144156302788061</v>
      </c>
      <c r="K207">
        <v>22.723578759978899</v>
      </c>
      <c r="L207">
        <f>(Table2[[#This Row],[6M Return vs Nifty]]-AVERAGE(Table2[6M Return vs Nifty]))/_xlfn.STDEV.P(Table2[6M Return vs Nifty])</f>
        <v>0.70001705207709675</v>
      </c>
      <c r="M207">
        <v>1.3943824652052601</v>
      </c>
      <c r="N207">
        <f>(Table2[[#This Row],[1W Return vs Nifty]]-AVERAGE(Table2[1W Return vs Nifty]))/_xlfn.STDEV.P(Table2[1W Return vs Nifty])</f>
        <v>0.86534240188915013</v>
      </c>
      <c r="O207">
        <v>1466.66</v>
      </c>
      <c r="P207">
        <v>1475.6637199184599</v>
      </c>
      <c r="Q207">
        <v>1335.11885514548</v>
      </c>
      <c r="R207">
        <v>61.4238159098621</v>
      </c>
      <c r="S207" s="1">
        <f>(Table2[[#This Row],[Close Price]]-Table2[[#This Row],[20D EMA]])/Table2[[#This Row],[20D EMA]]</f>
        <v>1.4140973368060769E-2</v>
      </c>
      <c r="T207" s="1">
        <f>(Table2[[#This Row],[Close Price]]-Table2[[#This Row],[50D EMA]])/Table2[[#This Row],[50D EMA]]</f>
        <v>7.9532212679109919E-3</v>
      </c>
      <c r="U207" s="1">
        <f>(Table2[[#This Row],[Close Price]]-Table2[[#This Row],[200D EMA]])/Table2[[#This Row],[200D EMA]]</f>
        <v>0.11405811869680092</v>
      </c>
      <c r="V207">
        <v>0.80552132856275105</v>
      </c>
      <c r="W207">
        <v>1475.25</v>
      </c>
      <c r="X207">
        <v>1505.95</v>
      </c>
      <c r="Y207">
        <v>1440.25</v>
      </c>
      <c r="Z207">
        <v>1505.95</v>
      </c>
      <c r="AA207">
        <v>1418.4</v>
      </c>
      <c r="AB207">
        <v>1505.95</v>
      </c>
      <c r="AC207" s="1">
        <f>(Table2[[#This Row],[Close Price]]/Table2[[#This Row],[Day Low]])-1</f>
        <v>8.2358922216574371E-3</v>
      </c>
      <c r="AD207" s="1">
        <f>(Table2[[#This Row],[Day High]]/Table2[[#This Row],[Close Price]])-1</f>
        <v>1.2471426650531026E-2</v>
      </c>
      <c r="AE207" s="1">
        <f>(Table2[[#This Row],[Close Price]]/Table2[[#This Row],[Current Week Low]])-1</f>
        <v>3.2737371984030705E-2</v>
      </c>
      <c r="AF207" s="1">
        <f>(Table2[[#This Row],[Current Week High]]/Table2[[#This Row],[Close Price]])-1</f>
        <v>1.2471426650531026E-2</v>
      </c>
      <c r="AG207" s="1">
        <f>(Table2[[#This Row],[Close Price]]/Table2[[#This Row],[Current Month Low]])-1</f>
        <v>4.8646362098138773E-2</v>
      </c>
      <c r="AH207" s="1">
        <f>(Table2[[#This Row],[Current Month High]]/Table2[[#This Row],[Close Price]])-1</f>
        <v>1.2471426650531026E-2</v>
      </c>
      <c r="AI207">
        <v>10.7637488234503</v>
      </c>
      <c r="AJ207">
        <v>44.120924373819101</v>
      </c>
      <c r="AK207" t="str">
        <f>IF(AND(Table2[[#This Row],[20D EMA]]&gt;Table2[[#This Row],[50D EMA]],Table2[[#This Row],[50D EMA]]&gt;Table2[[#This Row],[200D EMA]]),"Uptrend","Downtrend/NoTrend")</f>
        <v>Downtrend/NoTrend</v>
      </c>
      <c r="AL207">
        <v>0.09</v>
      </c>
      <c r="AM207" t="s">
        <v>3154</v>
      </c>
      <c r="AN207">
        <v>2.64</v>
      </c>
      <c r="AO207" t="s">
        <v>3154</v>
      </c>
      <c r="AP207">
        <v>6.1292961888671997E-2</v>
      </c>
      <c r="AQ207">
        <f>(Table2[[#This Row],[Sharpe Ratio]]-AVERAGE(Table2[Sharpe Ratio]))/_xlfn.STDEV.P(Table2[Sharpe Ratio])</f>
        <v>4.6469709998448364E-2</v>
      </c>
      <c r="AR2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7">
        <f>_xlfn.RANK.AVG(Table2[[#This Row],[1Y Return vs Nifty Z-Score]],Table2[1Y Return vs Nifty Z-Score])</f>
        <v>271</v>
      </c>
      <c r="AT207">
        <f>_xlfn.RANK.AVG(Table2[[#This Row],[6M Return vs Nifty Z-Score]],Table2[6M Return vs Nifty Z-Score])</f>
        <v>147</v>
      </c>
      <c r="AU207">
        <f>_xlfn.RANK.AVG(Table2[[#This Row],[Sharpe Ratio Z-Score]],Table2[Sharpe Ratio Z-Score])</f>
        <v>340</v>
      </c>
      <c r="AV207">
        <f>(Table2[[#This Row],[Rank 1Y]]+Table2[[#This Row],[Rank 6M]]+Table2[[#This Row],[Rank Sharpe]])/3</f>
        <v>252.66666666666666</v>
      </c>
    </row>
    <row r="208" spans="1:48" hidden="1" x14ac:dyDescent="0.3">
      <c r="A208" t="s">
        <v>1627</v>
      </c>
      <c r="B208" t="s">
        <v>1628</v>
      </c>
      <c r="C208" t="s">
        <v>3114</v>
      </c>
      <c r="D208" t="s">
        <v>211</v>
      </c>
      <c r="E208">
        <v>5548.6551964500004</v>
      </c>
      <c r="F208">
        <v>455.25</v>
      </c>
      <c r="G208">
        <v>14.548045711611101</v>
      </c>
      <c r="H208">
        <f>(Table2[[#This Row],[1Y Return vs Nifty]]-AVERAGE(Table2[1Y Return vs Nifty]))/_xlfn.STDEV.P(Table2[1Y Return vs Nifty])</f>
        <v>3.9313872459465797E-3</v>
      </c>
      <c r="I208">
        <v>1.2293475064810899</v>
      </c>
      <c r="J208">
        <f>(Table2[[#This Row],[1M Return vs Nifty]]-AVERAGE(Table2[1M Return vs Nifty]))/_xlfn.STDEV.P(Table2[1M Return vs Nifty])</f>
        <v>0.46867816236957899</v>
      </c>
      <c r="K208">
        <v>-3.64384059565158</v>
      </c>
      <c r="L208">
        <f>(Table2[[#This Row],[6M Return vs Nifty]]-AVERAGE(Table2[6M Return vs Nifty]))/_xlfn.STDEV.P(Table2[6M Return vs Nifty])</f>
        <v>-0.21122928597907437</v>
      </c>
      <c r="M208">
        <v>-1.2372593159977701</v>
      </c>
      <c r="N208">
        <f>(Table2[[#This Row],[1W Return vs Nifty]]-AVERAGE(Table2[1W Return vs Nifty]))/_xlfn.STDEV.P(Table2[1W Return vs Nifty])</f>
        <v>0.32427866248074644</v>
      </c>
      <c r="O208">
        <v>460.94</v>
      </c>
      <c r="P208">
        <v>468.30552198411499</v>
      </c>
      <c r="Q208">
        <v>444.30121487863499</v>
      </c>
      <c r="R208">
        <v>44.883970193384201</v>
      </c>
      <c r="S208" s="1">
        <f>(Table2[[#This Row],[Close Price]]-Table2[[#This Row],[20D EMA]])/Table2[[#This Row],[20D EMA]]</f>
        <v>-1.2344339827309406E-2</v>
      </c>
      <c r="T208" s="1">
        <f>(Table2[[#This Row],[Close Price]]-Table2[[#This Row],[50D EMA]])/Table2[[#This Row],[50D EMA]]</f>
        <v>-2.7878214907228523E-2</v>
      </c>
      <c r="U208" s="1">
        <f>(Table2[[#This Row],[Close Price]]-Table2[[#This Row],[200D EMA]])/Table2[[#This Row],[200D EMA]]</f>
        <v>2.4642708042911313E-2</v>
      </c>
      <c r="V208">
        <v>0.65790382462150099</v>
      </c>
      <c r="W208">
        <v>447.75</v>
      </c>
      <c r="X208">
        <v>461.75</v>
      </c>
      <c r="Y208">
        <v>447.2</v>
      </c>
      <c r="Z208">
        <v>461.75</v>
      </c>
      <c r="AA208">
        <v>437</v>
      </c>
      <c r="AB208">
        <v>486</v>
      </c>
      <c r="AC208" s="1">
        <f>(Table2[[#This Row],[Close Price]]/Table2[[#This Row],[Day Low]])-1</f>
        <v>1.675041876046901E-2</v>
      </c>
      <c r="AD208" s="1">
        <f>(Table2[[#This Row],[Day High]]/Table2[[#This Row],[Close Price]])-1</f>
        <v>1.4277869302580903E-2</v>
      </c>
      <c r="AE208" s="1">
        <f>(Table2[[#This Row],[Close Price]]/Table2[[#This Row],[Current Week Low]])-1</f>
        <v>1.8000894454382799E-2</v>
      </c>
      <c r="AF208" s="1">
        <f>(Table2[[#This Row],[Current Week High]]/Table2[[#This Row],[Close Price]])-1</f>
        <v>1.4277869302580903E-2</v>
      </c>
      <c r="AG208" s="1">
        <f>(Table2[[#This Row],[Close Price]]/Table2[[#This Row],[Current Month Low]])-1</f>
        <v>4.176201372997701E-2</v>
      </c>
      <c r="AH208" s="1">
        <f>(Table2[[#This Row],[Current Month High]]/Table2[[#This Row],[Close Price]])-1</f>
        <v>6.7545304777594684E-2</v>
      </c>
      <c r="AI208">
        <v>19.1652937946183</v>
      </c>
      <c r="AJ208">
        <v>38.795731707317003</v>
      </c>
      <c r="AK208" t="str">
        <f>IF(AND(Table2[[#This Row],[20D EMA]]&gt;Table2[[#This Row],[50D EMA]],Table2[[#This Row],[50D EMA]]&gt;Table2[[#This Row],[200D EMA]]),"Uptrend","Downtrend/NoTrend")</f>
        <v>Downtrend/NoTrend</v>
      </c>
      <c r="AL208">
        <v>-0.01</v>
      </c>
      <c r="AM208" t="s">
        <v>3153</v>
      </c>
      <c r="AN208">
        <v>-5.62</v>
      </c>
      <c r="AO208" t="s">
        <v>3153</v>
      </c>
      <c r="AP208">
        <v>0.166800913008361</v>
      </c>
      <c r="AQ208">
        <f>(Table2[[#This Row],[Sharpe Ratio]]-AVERAGE(Table2[Sharpe Ratio]))/_xlfn.STDEV.P(Table2[Sharpe Ratio])</f>
        <v>1.2792227759022781</v>
      </c>
      <c r="AR2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8">
        <f>_xlfn.RANK.AVG(Table2[[#This Row],[1Y Return vs Nifty Z-Score]],Table2[1Y Return vs Nifty Z-Score])</f>
        <v>307</v>
      </c>
      <c r="AT208">
        <f>_xlfn.RANK.AVG(Table2[[#This Row],[6M Return vs Nifty Z-Score]],Table2[6M Return vs Nifty Z-Score])</f>
        <v>385</v>
      </c>
      <c r="AU208">
        <f>_xlfn.RANK.AVG(Table2[[#This Row],[Sharpe Ratio Z-Score]],Table2[Sharpe Ratio Z-Score])</f>
        <v>68</v>
      </c>
      <c r="AV208">
        <f>(Table2[[#This Row],[Rank 1Y]]+Table2[[#This Row],[Rank 6M]]+Table2[[#This Row],[Rank Sharpe]])/3</f>
        <v>253.33333333333334</v>
      </c>
    </row>
    <row r="209" spans="1:48" hidden="1" x14ac:dyDescent="0.3">
      <c r="A209" t="s">
        <v>412</v>
      </c>
      <c r="B209" t="s">
        <v>413</v>
      </c>
      <c r="C209" t="s">
        <v>3122</v>
      </c>
      <c r="D209" t="s">
        <v>414</v>
      </c>
      <c r="E209">
        <v>52940.19355281</v>
      </c>
      <c r="F209">
        <v>818.15</v>
      </c>
      <c r="G209">
        <v>-5.0744469060373802</v>
      </c>
      <c r="H209">
        <f>(Table2[[#This Row],[1Y Return vs Nifty]]-AVERAGE(Table2[1Y Return vs Nifty]))/_xlfn.STDEV.P(Table2[1Y Return vs Nifty])</f>
        <v>-0.40129267677729163</v>
      </c>
      <c r="I209">
        <v>-5.3438068307002196</v>
      </c>
      <c r="J209">
        <f>(Table2[[#This Row],[1M Return vs Nifty]]-AVERAGE(Table2[1M Return vs Nifty]))/_xlfn.STDEV.P(Table2[1M Return vs Nifty])</f>
        <v>-0.25118373792804966</v>
      </c>
      <c r="K209">
        <v>12.340903711909901</v>
      </c>
      <c r="L209">
        <f>(Table2[[#This Row],[6M Return vs Nifty]]-AVERAGE(Table2[6M Return vs Nifty]))/_xlfn.STDEV.P(Table2[6M Return vs Nifty])</f>
        <v>0.34119639962065051</v>
      </c>
      <c r="M209">
        <v>-4.5609320535704398</v>
      </c>
      <c r="N209">
        <f>(Table2[[#This Row],[1W Return vs Nifty]]-AVERAGE(Table2[1W Return vs Nifty]))/_xlfn.STDEV.P(Table2[1W Return vs Nifty])</f>
        <v>-0.35906616537753067</v>
      </c>
      <c r="O209">
        <v>854.92</v>
      </c>
      <c r="P209">
        <v>890.21154775372099</v>
      </c>
      <c r="Q209">
        <v>844.52986711836002</v>
      </c>
      <c r="R209">
        <v>34.6149626018967</v>
      </c>
      <c r="S209" s="1">
        <f>(Table2[[#This Row],[Close Price]]-Table2[[#This Row],[20D EMA]])/Table2[[#This Row],[20D EMA]]</f>
        <v>-4.3009872268750277E-2</v>
      </c>
      <c r="T209" s="1">
        <f>(Table2[[#This Row],[Close Price]]-Table2[[#This Row],[50D EMA]])/Table2[[#This Row],[50D EMA]]</f>
        <v>-8.0948790133709883E-2</v>
      </c>
      <c r="U209" s="1">
        <f>(Table2[[#This Row],[Close Price]]-Table2[[#This Row],[200D EMA]])/Table2[[#This Row],[200D EMA]]</f>
        <v>-3.1236156523831889E-2</v>
      </c>
      <c r="V209">
        <v>0.53772978692111195</v>
      </c>
      <c r="W209">
        <v>810</v>
      </c>
      <c r="X209">
        <v>837</v>
      </c>
      <c r="Y209">
        <v>805.8</v>
      </c>
      <c r="Z209">
        <v>837</v>
      </c>
      <c r="AA209">
        <v>805.8</v>
      </c>
      <c r="AB209">
        <v>937.95</v>
      </c>
      <c r="AC209" s="1">
        <f>(Table2[[#This Row],[Close Price]]/Table2[[#This Row],[Day Low]])-1</f>
        <v>1.0061728395061698E-2</v>
      </c>
      <c r="AD209" s="1">
        <f>(Table2[[#This Row],[Day High]]/Table2[[#This Row],[Close Price]])-1</f>
        <v>2.3039784880523051E-2</v>
      </c>
      <c r="AE209" s="1">
        <f>(Table2[[#This Row],[Close Price]]/Table2[[#This Row],[Current Week Low]])-1</f>
        <v>1.5326383718044179E-2</v>
      </c>
      <c r="AF209" s="1">
        <f>(Table2[[#This Row],[Current Week High]]/Table2[[#This Row],[Close Price]])-1</f>
        <v>2.3039784880523051E-2</v>
      </c>
      <c r="AG209" s="1">
        <f>(Table2[[#This Row],[Close Price]]/Table2[[#This Row],[Current Month Low]])-1</f>
        <v>1.5326383718044179E-2</v>
      </c>
      <c r="AH209" s="1">
        <f>(Table2[[#This Row],[Current Month High]]/Table2[[#This Row],[Close Price]])-1</f>
        <v>0.1464279166412028</v>
      </c>
      <c r="AI209">
        <v>45.083419910774303</v>
      </c>
      <c r="AJ209">
        <v>42.883339154732703</v>
      </c>
      <c r="AK209" t="str">
        <f>IF(AND(Table2[[#This Row],[20D EMA]]&gt;Table2[[#This Row],[50D EMA]],Table2[[#This Row],[50D EMA]]&gt;Table2[[#This Row],[200D EMA]]),"Uptrend","Downtrend/NoTrend")</f>
        <v>Downtrend/NoTrend</v>
      </c>
      <c r="AL209">
        <v>-0.05</v>
      </c>
      <c r="AM209" t="s">
        <v>3153</v>
      </c>
      <c r="AN209">
        <v>-5.03</v>
      </c>
      <c r="AO209" t="s">
        <v>3153</v>
      </c>
      <c r="AP209">
        <v>0.148337400250278</v>
      </c>
      <c r="AQ209">
        <f>(Table2[[#This Row],[Sharpe Ratio]]-AVERAGE(Table2[Sharpe Ratio]))/_xlfn.STDEV.P(Table2[Sharpe Ratio])</f>
        <v>1.063495413951508</v>
      </c>
      <c r="AR2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9">
        <f>_xlfn.RANK.AVG(Table2[[#This Row],[1Y Return vs Nifty Z-Score]],Table2[1Y Return vs Nifty Z-Score])</f>
        <v>449</v>
      </c>
      <c r="AT209">
        <f>_xlfn.RANK.AVG(Table2[[#This Row],[6M Return vs Nifty Z-Score]],Table2[6M Return vs Nifty Z-Score])</f>
        <v>209</v>
      </c>
      <c r="AU209">
        <f>_xlfn.RANK.AVG(Table2[[#This Row],[Sharpe Ratio Z-Score]],Table2[Sharpe Ratio Z-Score])</f>
        <v>103</v>
      </c>
      <c r="AV209">
        <f>(Table2[[#This Row],[Rank 1Y]]+Table2[[#This Row],[Rank 6M]]+Table2[[#This Row],[Rank Sharpe]])/3</f>
        <v>253.66666666666666</v>
      </c>
    </row>
    <row r="210" spans="1:48" hidden="1" x14ac:dyDescent="0.3">
      <c r="A210" t="s">
        <v>1753</v>
      </c>
      <c r="B210" t="s">
        <v>1754</v>
      </c>
      <c r="C210" t="s">
        <v>3115</v>
      </c>
      <c r="D210" t="s">
        <v>126</v>
      </c>
      <c r="E210">
        <v>4498.68</v>
      </c>
      <c r="F210">
        <v>7497.8</v>
      </c>
      <c r="G210">
        <v>-8.4361951674448008</v>
      </c>
      <c r="H210">
        <f>(Table2[[#This Row],[1Y Return vs Nifty]]-AVERAGE(Table2[1Y Return vs Nifty]))/_xlfn.STDEV.P(Table2[1Y Return vs Nifty])</f>
        <v>-0.47071613480857927</v>
      </c>
      <c r="I210">
        <v>-8.9622665374171593</v>
      </c>
      <c r="J210">
        <f>(Table2[[#This Row],[1M Return vs Nifty]]-AVERAGE(Table2[1M Return vs Nifty]))/_xlfn.STDEV.P(Table2[1M Return vs Nifty])</f>
        <v>-0.64746095081708088</v>
      </c>
      <c r="K210">
        <v>23.515334731024701</v>
      </c>
      <c r="L210">
        <f>(Table2[[#This Row],[6M Return vs Nifty]]-AVERAGE(Table2[6M Return vs Nifty]))/_xlfn.STDEV.P(Table2[6M Return vs Nifty])</f>
        <v>0.72737978786547908</v>
      </c>
      <c r="M210">
        <v>-4.9918523525741696</v>
      </c>
      <c r="N210">
        <f>(Table2[[#This Row],[1W Return vs Nifty]]-AVERAGE(Table2[1W Return vs Nifty]))/_xlfn.STDEV.P(Table2[1W Return vs Nifty])</f>
        <v>-0.44766308234065949</v>
      </c>
      <c r="O210">
        <v>7929.64</v>
      </c>
      <c r="P210">
        <v>8121.5594454605298</v>
      </c>
      <c r="Q210">
        <v>7348.9212718095496</v>
      </c>
      <c r="R210">
        <v>31.044694691846701</v>
      </c>
      <c r="S210" s="1">
        <f>(Table2[[#This Row],[Close Price]]-Table2[[#This Row],[20D EMA]])/Table2[[#This Row],[20D EMA]]</f>
        <v>-5.4458966611346811E-2</v>
      </c>
      <c r="T210" s="1">
        <f>(Table2[[#This Row],[Close Price]]-Table2[[#This Row],[50D EMA]])/Table2[[#This Row],[50D EMA]]</f>
        <v>-7.6802915702251506E-2</v>
      </c>
      <c r="U210" s="1">
        <f>(Table2[[#This Row],[Close Price]]-Table2[[#This Row],[200D EMA]])/Table2[[#This Row],[200D EMA]]</f>
        <v>2.0258582543474669E-2</v>
      </c>
      <c r="V210">
        <v>0.25667581921231603</v>
      </c>
      <c r="W210">
        <v>7445.75</v>
      </c>
      <c r="X210">
        <v>7636</v>
      </c>
      <c r="Y210">
        <v>7400</v>
      </c>
      <c r="Z210">
        <v>7636</v>
      </c>
      <c r="AA210">
        <v>7355.05</v>
      </c>
      <c r="AB210">
        <v>8349.9500000000007</v>
      </c>
      <c r="AC210" s="1">
        <f>(Table2[[#This Row],[Close Price]]/Table2[[#This Row],[Day Low]])-1</f>
        <v>6.990565087465983E-3</v>
      </c>
      <c r="AD210" s="1">
        <f>(Table2[[#This Row],[Day High]]/Table2[[#This Row],[Close Price]])-1</f>
        <v>1.8432073408199745E-2</v>
      </c>
      <c r="AE210" s="1">
        <f>(Table2[[#This Row],[Close Price]]/Table2[[#This Row],[Current Week Low]])-1</f>
        <v>1.3216216216216159E-2</v>
      </c>
      <c r="AF210" s="1">
        <f>(Table2[[#This Row],[Current Week High]]/Table2[[#This Row],[Close Price]])-1</f>
        <v>1.8432073408199745E-2</v>
      </c>
      <c r="AG210" s="1">
        <f>(Table2[[#This Row],[Close Price]]/Table2[[#This Row],[Current Month Low]])-1</f>
        <v>1.940843366122591E-2</v>
      </c>
      <c r="AH210" s="1">
        <f>(Table2[[#This Row],[Current Month High]]/Table2[[#This Row],[Close Price]])-1</f>
        <v>0.11365333831257174</v>
      </c>
      <c r="AI210">
        <v>29.652031262503598</v>
      </c>
      <c r="AJ210">
        <v>58.380245244557997</v>
      </c>
      <c r="AK210" t="str">
        <f>IF(AND(Table2[[#This Row],[20D EMA]]&gt;Table2[[#This Row],[50D EMA]],Table2[[#This Row],[50D EMA]]&gt;Table2[[#This Row],[200D EMA]]),"Uptrend","Downtrend/NoTrend")</f>
        <v>Downtrend/NoTrend</v>
      </c>
      <c r="AL210">
        <v>-0.03</v>
      </c>
      <c r="AM210" t="s">
        <v>3153</v>
      </c>
      <c r="AN210">
        <v>-6.54</v>
      </c>
      <c r="AO210" t="s">
        <v>3153</v>
      </c>
      <c r="AP210">
        <v>0.121549309165351</v>
      </c>
      <c r="AQ210">
        <f>(Table2[[#This Row],[Sharpe Ratio]]-AVERAGE(Table2[Sharpe Ratio]))/_xlfn.STDEV.P(Table2[Sharpe Ratio])</f>
        <v>0.7505038236097229</v>
      </c>
      <c r="AR2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0">
        <f>_xlfn.RANK.AVG(Table2[[#This Row],[1Y Return vs Nifty Z-Score]],Table2[1Y Return vs Nifty Z-Score])</f>
        <v>475</v>
      </c>
      <c r="AT210">
        <f>_xlfn.RANK.AVG(Table2[[#This Row],[6M Return vs Nifty Z-Score]],Table2[6M Return vs Nifty Z-Score])</f>
        <v>140</v>
      </c>
      <c r="AU210">
        <f>_xlfn.RANK.AVG(Table2[[#This Row],[Sharpe Ratio Z-Score]],Table2[Sharpe Ratio Z-Score])</f>
        <v>153</v>
      </c>
      <c r="AV210">
        <f>(Table2[[#This Row],[Rank 1Y]]+Table2[[#This Row],[Rank 6M]]+Table2[[#This Row],[Rank Sharpe]])/3</f>
        <v>256</v>
      </c>
    </row>
    <row r="211" spans="1:48" hidden="1" x14ac:dyDescent="0.3">
      <c r="A211" t="s">
        <v>1358</v>
      </c>
      <c r="B211" t="s">
        <v>1359</v>
      </c>
      <c r="C211" t="s">
        <v>3111</v>
      </c>
      <c r="D211" t="s">
        <v>48</v>
      </c>
      <c r="E211">
        <v>8018.8401399599998</v>
      </c>
      <c r="F211">
        <v>2536.3000000000002</v>
      </c>
      <c r="G211">
        <v>4.2996327029110502</v>
      </c>
      <c r="H211">
        <f>(Table2[[#This Row],[1Y Return vs Nifty]]-AVERAGE(Table2[1Y Return vs Nifty]))/_xlfn.STDEV.P(Table2[1Y Return vs Nifty])</f>
        <v>-0.20770857359363268</v>
      </c>
      <c r="I211">
        <v>-12.874935561048201</v>
      </c>
      <c r="J211">
        <f>(Table2[[#This Row],[1M Return vs Nifty]]-AVERAGE(Table2[1M Return vs Nifty]))/_xlfn.STDEV.P(Table2[1M Return vs Nifty])</f>
        <v>-1.0759586269867403</v>
      </c>
      <c r="K211">
        <v>-1.2593580567682201</v>
      </c>
      <c r="L211">
        <f>(Table2[[#This Row],[6M Return vs Nifty]]-AVERAGE(Table2[6M Return vs Nifty]))/_xlfn.STDEV.P(Table2[6M Return vs Nifty])</f>
        <v>-0.12882262522816726</v>
      </c>
      <c r="M211">
        <v>-6.3564119969397499</v>
      </c>
      <c r="N211">
        <f>(Table2[[#This Row],[1W Return vs Nifty]]-AVERAGE(Table2[1W Return vs Nifty]))/_xlfn.STDEV.P(Table2[1W Return vs Nifty])</f>
        <v>-0.72821560628209392</v>
      </c>
      <c r="O211">
        <v>2808.28</v>
      </c>
      <c r="P211">
        <v>2951.3343808762402</v>
      </c>
      <c r="Q211">
        <v>2746.8041593988601</v>
      </c>
      <c r="R211">
        <v>22.9272245902505</v>
      </c>
      <c r="S211" s="1">
        <f>(Table2[[#This Row],[Close Price]]-Table2[[#This Row],[20D EMA]])/Table2[[#This Row],[20D EMA]]</f>
        <v>-9.6849317019670408E-2</v>
      </c>
      <c r="T211" s="1">
        <f>(Table2[[#This Row],[Close Price]]-Table2[[#This Row],[50D EMA]])/Table2[[#This Row],[50D EMA]]</f>
        <v>-0.14062601092086957</v>
      </c>
      <c r="U211" s="1">
        <f>(Table2[[#This Row],[Close Price]]-Table2[[#This Row],[200D EMA]])/Table2[[#This Row],[200D EMA]]</f>
        <v>-7.6636027609965782E-2</v>
      </c>
      <c r="V211">
        <v>0.39570895103631198</v>
      </c>
      <c r="W211">
        <v>2521</v>
      </c>
      <c r="X211">
        <v>2640</v>
      </c>
      <c r="Y211">
        <v>2521</v>
      </c>
      <c r="Z211">
        <v>2640</v>
      </c>
      <c r="AA211">
        <v>2521</v>
      </c>
      <c r="AB211">
        <v>3147.95</v>
      </c>
      <c r="AC211" s="1">
        <f>(Table2[[#This Row],[Close Price]]/Table2[[#This Row],[Day Low]])-1</f>
        <v>6.0690202300675011E-3</v>
      </c>
      <c r="AD211" s="1">
        <f>(Table2[[#This Row],[Day High]]/Table2[[#This Row],[Close Price]])-1</f>
        <v>4.0886330481409772E-2</v>
      </c>
      <c r="AE211" s="1">
        <f>(Table2[[#This Row],[Close Price]]/Table2[[#This Row],[Current Week Low]])-1</f>
        <v>6.0690202300675011E-3</v>
      </c>
      <c r="AF211" s="1">
        <f>(Table2[[#This Row],[Current Week High]]/Table2[[#This Row],[Close Price]])-1</f>
        <v>4.0886330481409772E-2</v>
      </c>
      <c r="AG211" s="1">
        <f>(Table2[[#This Row],[Close Price]]/Table2[[#This Row],[Current Month Low]])-1</f>
        <v>6.0690202300675011E-3</v>
      </c>
      <c r="AH211" s="1">
        <f>(Table2[[#This Row],[Current Month High]]/Table2[[#This Row],[Close Price]])-1</f>
        <v>0.24115838031778569</v>
      </c>
      <c r="AI211">
        <v>46.867484130426199</v>
      </c>
      <c r="AJ211">
        <v>29.565017496360198</v>
      </c>
      <c r="AK211" t="str">
        <f>IF(AND(Table2[[#This Row],[20D EMA]]&gt;Table2[[#This Row],[50D EMA]],Table2[[#This Row],[50D EMA]]&gt;Table2[[#This Row],[200D EMA]]),"Uptrend","Downtrend/NoTrend")</f>
        <v>Downtrend/NoTrend</v>
      </c>
      <c r="AL211">
        <v>-0.16</v>
      </c>
      <c r="AM211" t="s">
        <v>3153</v>
      </c>
      <c r="AN211">
        <v>-14.15</v>
      </c>
      <c r="AO211" t="s">
        <v>3153</v>
      </c>
      <c r="AP211">
        <v>0.186850448114836</v>
      </c>
      <c r="AQ211">
        <f>(Table2[[#This Row],[Sharpe Ratio]]-AVERAGE(Table2[Sharpe Ratio]))/_xlfn.STDEV.P(Table2[Sharpe Ratio])</f>
        <v>1.5134811953877949</v>
      </c>
      <c r="AR2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1">
        <f>_xlfn.RANK.AVG(Table2[[#This Row],[1Y Return vs Nifty Z-Score]],Table2[1Y Return vs Nifty Z-Score])</f>
        <v>380</v>
      </c>
      <c r="AT211">
        <f>_xlfn.RANK.AVG(Table2[[#This Row],[6M Return vs Nifty Z-Score]],Table2[6M Return vs Nifty Z-Score])</f>
        <v>345</v>
      </c>
      <c r="AU211">
        <f>_xlfn.RANK.AVG(Table2[[#This Row],[Sharpe Ratio Z-Score]],Table2[Sharpe Ratio Z-Score])</f>
        <v>46</v>
      </c>
      <c r="AV211">
        <f>(Table2[[#This Row],[Rank 1Y]]+Table2[[#This Row],[Rank 6M]]+Table2[[#This Row],[Rank Sharpe]])/3</f>
        <v>257</v>
      </c>
    </row>
    <row r="212" spans="1:48" hidden="1" x14ac:dyDescent="0.3">
      <c r="A212" t="s">
        <v>1043</v>
      </c>
      <c r="B212" t="s">
        <v>1044</v>
      </c>
      <c r="C212" t="s">
        <v>3119</v>
      </c>
      <c r="D212" t="s">
        <v>48</v>
      </c>
      <c r="E212">
        <v>12772.25241968</v>
      </c>
      <c r="F212">
        <v>694.85</v>
      </c>
      <c r="G212">
        <v>-1.12688897875475</v>
      </c>
      <c r="H212">
        <f>(Table2[[#This Row],[1Y Return vs Nifty]]-AVERAGE(Table2[1Y Return vs Nifty]))/_xlfn.STDEV.P(Table2[1Y Return vs Nifty])</f>
        <v>-0.31977166426219988</v>
      </c>
      <c r="I212">
        <v>-7.3149759906481</v>
      </c>
      <c r="J212">
        <f>(Table2[[#This Row],[1M Return vs Nifty]]-AVERAGE(Table2[1M Return vs Nifty]))/_xlfn.STDEV.P(Table2[1M Return vs Nifty])</f>
        <v>-0.46705719905487941</v>
      </c>
      <c r="K212">
        <v>28.0185142153687</v>
      </c>
      <c r="L212">
        <f>(Table2[[#This Row],[6M Return vs Nifty]]-AVERAGE(Table2[6M Return vs Nifty]))/_xlfn.STDEV.P(Table2[6M Return vs Nifty])</f>
        <v>0.88300767694222659</v>
      </c>
      <c r="M212">
        <v>0.43408771390482798</v>
      </c>
      <c r="N212">
        <f>(Table2[[#This Row],[1W Return vs Nifty]]-AVERAGE(Table2[1W Return vs Nifty]))/_xlfn.STDEV.P(Table2[1W Return vs Nifty])</f>
        <v>0.66790646179119595</v>
      </c>
      <c r="O212">
        <v>715.62</v>
      </c>
      <c r="P212">
        <v>728.61538014485996</v>
      </c>
      <c r="Q212">
        <v>658.27376518872302</v>
      </c>
      <c r="R212">
        <v>41.0761486967438</v>
      </c>
      <c r="S212" s="1">
        <f>(Table2[[#This Row],[Close Price]]-Table2[[#This Row],[20D EMA]])/Table2[[#This Row],[20D EMA]]</f>
        <v>-2.9023783572286941E-2</v>
      </c>
      <c r="T212" s="1">
        <f>(Table2[[#This Row],[Close Price]]-Table2[[#This Row],[50D EMA]])/Table2[[#This Row],[50D EMA]]</f>
        <v>-4.6341843810855127E-2</v>
      </c>
      <c r="U212" s="1">
        <f>(Table2[[#This Row],[Close Price]]-Table2[[#This Row],[200D EMA]])/Table2[[#This Row],[200D EMA]]</f>
        <v>5.5563865287553763E-2</v>
      </c>
      <c r="V212">
        <v>0.297438199219971</v>
      </c>
      <c r="W212">
        <v>691.75</v>
      </c>
      <c r="X212">
        <v>716.85</v>
      </c>
      <c r="Y212">
        <v>682.05</v>
      </c>
      <c r="Z212">
        <v>716.85</v>
      </c>
      <c r="AA212">
        <v>665.55</v>
      </c>
      <c r="AB212">
        <v>754.8</v>
      </c>
      <c r="AC212" s="1">
        <f>(Table2[[#This Row],[Close Price]]/Table2[[#This Row],[Day Low]])-1</f>
        <v>4.4813877846043848E-3</v>
      </c>
      <c r="AD212" s="1">
        <f>(Table2[[#This Row],[Day High]]/Table2[[#This Row],[Close Price]])-1</f>
        <v>3.166150967834791E-2</v>
      </c>
      <c r="AE212" s="1">
        <f>(Table2[[#This Row],[Close Price]]/Table2[[#This Row],[Current Week Low]])-1</f>
        <v>1.8766952569459816E-2</v>
      </c>
      <c r="AF212" s="1">
        <f>(Table2[[#This Row],[Current Week High]]/Table2[[#This Row],[Close Price]])-1</f>
        <v>3.166150967834791E-2</v>
      </c>
      <c r="AG212" s="1">
        <f>(Table2[[#This Row],[Close Price]]/Table2[[#This Row],[Current Month Low]])-1</f>
        <v>4.4023739764105008E-2</v>
      </c>
      <c r="AH212" s="1">
        <f>(Table2[[#This Row],[Current Month High]]/Table2[[#This Row],[Close Price]])-1</f>
        <v>8.6277613873497749E-2</v>
      </c>
      <c r="AI212">
        <v>18.9753184140462</v>
      </c>
      <c r="AJ212">
        <v>55.100446428571402</v>
      </c>
      <c r="AK212" t="str">
        <f>IF(AND(Table2[[#This Row],[20D EMA]]&gt;Table2[[#This Row],[50D EMA]],Table2[[#This Row],[50D EMA]]&gt;Table2[[#This Row],[200D EMA]]),"Uptrend","Downtrend/NoTrend")</f>
        <v>Downtrend/NoTrend</v>
      </c>
      <c r="AL212">
        <v>0.02</v>
      </c>
      <c r="AM212" t="s">
        <v>3154</v>
      </c>
      <c r="AN212">
        <v>-6.01</v>
      </c>
      <c r="AO212" t="s">
        <v>3153</v>
      </c>
      <c r="AP212">
        <v>9.0022195599533006E-2</v>
      </c>
      <c r="AQ212">
        <f>(Table2[[#This Row],[Sharpe Ratio]]-AVERAGE(Table2[Sharpe Ratio]))/_xlfn.STDEV.P(Table2[Sharpe Ratio])</f>
        <v>0.3821415770215823</v>
      </c>
      <c r="AR2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2">
        <f>_xlfn.RANK.AVG(Table2[[#This Row],[1Y Return vs Nifty Z-Score]],Table2[1Y Return vs Nifty Z-Score])</f>
        <v>418</v>
      </c>
      <c r="AT212">
        <f>_xlfn.RANK.AVG(Table2[[#This Row],[6M Return vs Nifty Z-Score]],Table2[6M Return vs Nifty Z-Score])</f>
        <v>105</v>
      </c>
      <c r="AU212">
        <f>_xlfn.RANK.AVG(Table2[[#This Row],[Sharpe Ratio Z-Score]],Table2[Sharpe Ratio Z-Score])</f>
        <v>249</v>
      </c>
      <c r="AV212">
        <f>(Table2[[#This Row],[Rank 1Y]]+Table2[[#This Row],[Rank 6M]]+Table2[[#This Row],[Rank Sharpe]])/3</f>
        <v>257.33333333333331</v>
      </c>
    </row>
    <row r="213" spans="1:48" x14ac:dyDescent="0.3">
      <c r="A213" t="s">
        <v>28</v>
      </c>
      <c r="B213" t="s">
        <v>29</v>
      </c>
      <c r="C213" t="s">
        <v>3108</v>
      </c>
      <c r="D213" t="s">
        <v>24</v>
      </c>
      <c r="E213">
        <v>881333.97932216001</v>
      </c>
      <c r="F213">
        <v>1249.0999999999999</v>
      </c>
      <c r="G213">
        <v>17.0917050278671</v>
      </c>
      <c r="H213">
        <f>(Table2[[#This Row],[1Y Return vs Nifty]]-AVERAGE(Table2[1Y Return vs Nifty]))/_xlfn.STDEV.P(Table2[1Y Return vs Nifty])</f>
        <v>5.6460491764338323E-2</v>
      </c>
      <c r="I213">
        <v>4.7000774785753503</v>
      </c>
      <c r="J213">
        <f>(Table2[[#This Row],[1M Return vs Nifty]]-AVERAGE(Table2[1M Return vs Nifty]))/_xlfn.STDEV.P(Table2[1M Return vs Nifty])</f>
        <v>0.84877668812594975</v>
      </c>
      <c r="K213">
        <v>7.1362047010791496</v>
      </c>
      <c r="L213">
        <f>(Table2[[#This Row],[6M Return vs Nifty]]-AVERAGE(Table2[6M Return vs Nifty]))/_xlfn.STDEV.P(Table2[6M Return vs Nifty])</f>
        <v>0.16132430632490177</v>
      </c>
      <c r="M213">
        <v>-4.2229599492302899E-2</v>
      </c>
      <c r="N213">
        <f>(Table2[[#This Row],[1W Return vs Nifty]]-AVERAGE(Table2[1W Return vs Nifty]))/_xlfn.STDEV.P(Table2[1W Return vs Nifty])</f>
        <v>0.56997594990602485</v>
      </c>
      <c r="O213">
        <v>1268.18</v>
      </c>
      <c r="P213">
        <v>1259.8716384459001</v>
      </c>
      <c r="Q213">
        <v>1173.77067551343</v>
      </c>
      <c r="R213">
        <v>37.053571397107604</v>
      </c>
      <c r="S213" s="1">
        <f>(Table2[[#This Row],[Close Price]]-Table2[[#This Row],[20D EMA]])/Table2[[#This Row],[20D EMA]]</f>
        <v>-1.5045182860477341E-2</v>
      </c>
      <c r="T213" s="1">
        <f>(Table2[[#This Row],[Close Price]]-Table2[[#This Row],[50D EMA]])/Table2[[#This Row],[50D EMA]]</f>
        <v>-8.5497904049871374E-3</v>
      </c>
      <c r="U213" s="1">
        <f>(Table2[[#This Row],[Close Price]]-Table2[[#This Row],[200D EMA]])/Table2[[#This Row],[200D EMA]]</f>
        <v>6.4177207744280568E-2</v>
      </c>
      <c r="V213">
        <v>0.81664618508707398</v>
      </c>
      <c r="W213">
        <v>1240.8499999999999</v>
      </c>
      <c r="X213">
        <v>1261</v>
      </c>
      <c r="Y213">
        <v>1240.8499999999999</v>
      </c>
      <c r="Z213">
        <v>1262.5999999999999</v>
      </c>
      <c r="AA213">
        <v>1240.8499999999999</v>
      </c>
      <c r="AB213">
        <v>1315</v>
      </c>
      <c r="AC213" s="1">
        <f>(Table2[[#This Row],[Close Price]]/Table2[[#This Row],[Day Low]])-1</f>
        <v>6.6486682516018192E-3</v>
      </c>
      <c r="AD213" s="1">
        <f>(Table2[[#This Row],[Day High]]/Table2[[#This Row],[Close Price]])-1</f>
        <v>9.5268593387238809E-3</v>
      </c>
      <c r="AE213" s="1">
        <f>(Table2[[#This Row],[Close Price]]/Table2[[#This Row],[Current Week Low]])-1</f>
        <v>6.6486682516018192E-3</v>
      </c>
      <c r="AF213" s="1">
        <f>(Table2[[#This Row],[Current Week High]]/Table2[[#This Row],[Close Price]])-1</f>
        <v>1.0807781602754085E-2</v>
      </c>
      <c r="AG213" s="1">
        <f>(Table2[[#This Row],[Close Price]]/Table2[[#This Row],[Current Month Low]])-1</f>
        <v>6.6486682516018192E-3</v>
      </c>
      <c r="AH213" s="1">
        <f>(Table2[[#This Row],[Current Month High]]/Table2[[#This Row],[Close Price]])-1</f>
        <v>5.275798574974E-2</v>
      </c>
      <c r="AI213">
        <v>9.0665279000880599</v>
      </c>
      <c r="AJ213">
        <v>36.550970210439999</v>
      </c>
      <c r="AK213" t="str">
        <f>IF(AND(Table2[[#This Row],[20D EMA]]&gt;Table2[[#This Row],[50D EMA]],Table2[[#This Row],[50D EMA]]&gt;Table2[[#This Row],[200D EMA]]),"Uptrend","Downtrend/NoTrend")</f>
        <v>Uptrend</v>
      </c>
      <c r="AL213">
        <v>0.03</v>
      </c>
      <c r="AM213" t="s">
        <v>3154</v>
      </c>
      <c r="AN213">
        <v>-3.34</v>
      </c>
      <c r="AO213" t="s">
        <v>3153</v>
      </c>
      <c r="AP213">
        <v>9.7350144866734004E-2</v>
      </c>
      <c r="AQ213">
        <f>(Table2[[#This Row],[Sharpe Ratio]]-AVERAGE(Table2[Sharpe Ratio]))/_xlfn.STDEV.P(Table2[Sharpe Ratio])</f>
        <v>0.46776120881295341</v>
      </c>
      <c r="AR2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2.1042986449341683</v>
      </c>
      <c r="AS213">
        <f>_xlfn.RANK.AVG(Table2[[#This Row],[1Y Return vs Nifty Z-Score]],Table2[1Y Return vs Nifty Z-Score])</f>
        <v>293</v>
      </c>
      <c r="AT213">
        <f>_xlfn.RANK.AVG(Table2[[#This Row],[6M Return vs Nifty Z-Score]],Table2[6M Return vs Nifty Z-Score])</f>
        <v>258</v>
      </c>
      <c r="AU213">
        <f>_xlfn.RANK.AVG(Table2[[#This Row],[Sharpe Ratio Z-Score]],Table2[Sharpe Ratio Z-Score])</f>
        <v>227</v>
      </c>
      <c r="AV213">
        <f>(Table2[[#This Row],[Rank 1Y]]+Table2[[#This Row],[Rank 6M]]+Table2[[#This Row],[Rank Sharpe]])/3</f>
        <v>259.33333333333331</v>
      </c>
    </row>
    <row r="214" spans="1:48" hidden="1" x14ac:dyDescent="0.3">
      <c r="A214" t="s">
        <v>494</v>
      </c>
      <c r="B214" t="s">
        <v>495</v>
      </c>
      <c r="C214" t="s">
        <v>3108</v>
      </c>
      <c r="D214" t="s">
        <v>139</v>
      </c>
      <c r="E214">
        <v>41379.273000000001</v>
      </c>
      <c r="F214">
        <v>206.7</v>
      </c>
      <c r="G214">
        <v>128.209593439282</v>
      </c>
      <c r="H214">
        <f>(Table2[[#This Row],[1Y Return vs Nifty]]-AVERAGE(Table2[1Y Return vs Nifty]))/_xlfn.STDEV.P(Table2[1Y Return vs Nifty])</f>
        <v>2.3511558296673503</v>
      </c>
      <c r="I214">
        <v>-0.36139420737341099</v>
      </c>
      <c r="J214">
        <f>(Table2[[#This Row],[1M Return vs Nifty]]-AVERAGE(Table2[1M Return vs Nifty]))/_xlfn.STDEV.P(Table2[1M Return vs Nifty])</f>
        <v>0.29446738101904496</v>
      </c>
      <c r="K214">
        <v>-27.740507016660199</v>
      </c>
      <c r="L214">
        <f>(Table2[[#This Row],[6M Return vs Nifty]]-AVERAGE(Table2[6M Return vs Nifty]))/_xlfn.STDEV.P(Table2[6M Return vs Nifty])</f>
        <v>-1.0439994080508164</v>
      </c>
      <c r="M214">
        <v>-4.4284881463949102</v>
      </c>
      <c r="N214">
        <f>(Table2[[#This Row],[1W Return vs Nifty]]-AVERAGE(Table2[1W Return vs Nifty]))/_xlfn.STDEV.P(Table2[1W Return vs Nifty])</f>
        <v>-0.33183578919559731</v>
      </c>
      <c r="O214">
        <v>213.6</v>
      </c>
      <c r="P214">
        <v>227.445314085875</v>
      </c>
      <c r="Q214">
        <v>223.36652065849799</v>
      </c>
      <c r="R214">
        <v>40.6871228778638</v>
      </c>
      <c r="S214" s="1">
        <f>(Table2[[#This Row],[Close Price]]-Table2[[#This Row],[20D EMA]])/Table2[[#This Row],[20D EMA]]</f>
        <v>-3.2303370786516884E-2</v>
      </c>
      <c r="T214" s="1">
        <f>(Table2[[#This Row],[Close Price]]-Table2[[#This Row],[50D EMA]])/Table2[[#This Row],[50D EMA]]</f>
        <v>-9.1210118657543943E-2</v>
      </c>
      <c r="U214" s="1">
        <f>(Table2[[#This Row],[Close Price]]-Table2[[#This Row],[200D EMA]])/Table2[[#This Row],[200D EMA]]</f>
        <v>-7.4615124099010416E-2</v>
      </c>
      <c r="V214">
        <v>0.49744952063760101</v>
      </c>
      <c r="W214">
        <v>205.22</v>
      </c>
      <c r="X214">
        <v>214.47</v>
      </c>
      <c r="Y214">
        <v>198.01</v>
      </c>
      <c r="Z214">
        <v>214.47</v>
      </c>
      <c r="AA214">
        <v>198.01</v>
      </c>
      <c r="AB214">
        <v>231.74</v>
      </c>
      <c r="AC214" s="1">
        <f>(Table2[[#This Row],[Close Price]]/Table2[[#This Row],[Day Low]])-1</f>
        <v>7.2117727317024816E-3</v>
      </c>
      <c r="AD214" s="1">
        <f>(Table2[[#This Row],[Day High]]/Table2[[#This Row],[Close Price]])-1</f>
        <v>3.7590711175616853E-2</v>
      </c>
      <c r="AE214" s="1">
        <f>(Table2[[#This Row],[Close Price]]/Table2[[#This Row],[Current Week Low]])-1</f>
        <v>4.3886672390283321E-2</v>
      </c>
      <c r="AF214" s="1">
        <f>(Table2[[#This Row],[Current Week High]]/Table2[[#This Row],[Close Price]])-1</f>
        <v>3.7590711175616853E-2</v>
      </c>
      <c r="AG214" s="1">
        <f>(Table2[[#This Row],[Close Price]]/Table2[[#This Row],[Current Month Low]])-1</f>
        <v>4.3886672390283321E-2</v>
      </c>
      <c r="AH214" s="1">
        <f>(Table2[[#This Row],[Current Month High]]/Table2[[#This Row],[Close Price]])-1</f>
        <v>0.1211417513304307</v>
      </c>
      <c r="AI214">
        <v>71.117561683599405</v>
      </c>
      <c r="AJ214">
        <v>154.556650246305</v>
      </c>
      <c r="AK214" t="str">
        <f>IF(AND(Table2[[#This Row],[20D EMA]]&gt;Table2[[#This Row],[50D EMA]],Table2[[#This Row],[50D EMA]]&gt;Table2[[#This Row],[200D EMA]]),"Uptrend","Downtrend/NoTrend")</f>
        <v>Downtrend/NoTrend</v>
      </c>
      <c r="AL214">
        <v>-0.26</v>
      </c>
      <c r="AM214" t="s">
        <v>3153</v>
      </c>
      <c r="AN214">
        <v>-4.8499999999999996</v>
      </c>
      <c r="AO214" t="s">
        <v>3153</v>
      </c>
      <c r="AP214">
        <v>0.16089389352130501</v>
      </c>
      <c r="AQ214">
        <f>(Table2[[#This Row],[Sharpe Ratio]]-AVERAGE(Table2[Sharpe Ratio]))/_xlfn.STDEV.P(Table2[Sharpe Ratio])</f>
        <v>1.2102052629495215</v>
      </c>
      <c r="AR2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4">
        <f>_xlfn.RANK.AVG(Table2[[#This Row],[1Y Return vs Nifty Z-Score]],Table2[1Y Return vs Nifty Z-Score])</f>
        <v>27</v>
      </c>
      <c r="AT214">
        <f>_xlfn.RANK.AVG(Table2[[#This Row],[6M Return vs Nifty Z-Score]],Table2[6M Return vs Nifty Z-Score])</f>
        <v>673</v>
      </c>
      <c r="AU214">
        <f>_xlfn.RANK.AVG(Table2[[#This Row],[Sharpe Ratio Z-Score]],Table2[Sharpe Ratio Z-Score])</f>
        <v>78</v>
      </c>
      <c r="AV214">
        <f>(Table2[[#This Row],[Rank 1Y]]+Table2[[#This Row],[Rank 6M]]+Table2[[#This Row],[Rank Sharpe]])/3</f>
        <v>259.33333333333331</v>
      </c>
    </row>
    <row r="215" spans="1:48" hidden="1" x14ac:dyDescent="0.3">
      <c r="A215" t="s">
        <v>1685</v>
      </c>
      <c r="B215" t="s">
        <v>1686</v>
      </c>
      <c r="C215" t="s">
        <v>3117</v>
      </c>
      <c r="D215" t="s">
        <v>287</v>
      </c>
      <c r="E215">
        <v>5107.8075594000002</v>
      </c>
      <c r="F215">
        <v>1878.5</v>
      </c>
      <c r="G215">
        <v>46.096682283965798</v>
      </c>
      <c r="H215">
        <f>(Table2[[#This Row],[1Y Return vs Nifty]]-AVERAGE(Table2[1Y Return vs Nifty]))/_xlfn.STDEV.P(Table2[1Y Return vs Nifty])</f>
        <v>0.65544223122218837</v>
      </c>
      <c r="I215">
        <v>-19.495505146959399</v>
      </c>
      <c r="J215">
        <f>(Table2[[#This Row],[1M Return vs Nifty]]-AVERAGE(Table2[1M Return vs Nifty]))/_xlfn.STDEV.P(Table2[1M Return vs Nifty])</f>
        <v>-1.8010132291901666</v>
      </c>
      <c r="K215">
        <v>45.349440494780097</v>
      </c>
      <c r="L215">
        <f>(Table2[[#This Row],[6M Return vs Nifty]]-AVERAGE(Table2[6M Return vs Nifty]))/_xlfn.STDEV.P(Table2[6M Return vs Nifty])</f>
        <v>1.4819568154313039</v>
      </c>
      <c r="M215">
        <v>-0.30078890961947802</v>
      </c>
      <c r="N215">
        <f>(Table2[[#This Row],[1W Return vs Nifty]]-AVERAGE(Table2[1W Return vs Nifty]))/_xlfn.STDEV.P(Table2[1W Return vs Nifty])</f>
        <v>0.51681633365600699</v>
      </c>
      <c r="O215">
        <v>2033.84</v>
      </c>
      <c r="P215">
        <v>2106.9588074850099</v>
      </c>
      <c r="Q215">
        <v>1808.9485749692401</v>
      </c>
      <c r="R215">
        <v>31.697891401726999</v>
      </c>
      <c r="S215" s="1">
        <f>(Table2[[#This Row],[Close Price]]-Table2[[#This Row],[20D EMA]])/Table2[[#This Row],[20D EMA]]</f>
        <v>-7.6377689493765458E-2</v>
      </c>
      <c r="T215" s="1">
        <f>(Table2[[#This Row],[Close Price]]-Table2[[#This Row],[50D EMA]])/Table2[[#This Row],[50D EMA]]</f>
        <v>-0.10843059991178078</v>
      </c>
      <c r="U215" s="1">
        <f>(Table2[[#This Row],[Close Price]]-Table2[[#This Row],[200D EMA]])/Table2[[#This Row],[200D EMA]]</f>
        <v>3.8448536344900003E-2</v>
      </c>
      <c r="V215">
        <v>0.41269371879637101</v>
      </c>
      <c r="W215">
        <v>1861.85</v>
      </c>
      <c r="X215">
        <v>1940</v>
      </c>
      <c r="Y215">
        <v>1861.85</v>
      </c>
      <c r="Z215">
        <v>1961.95</v>
      </c>
      <c r="AA215">
        <v>1861.85</v>
      </c>
      <c r="AB215">
        <v>2089</v>
      </c>
      <c r="AC215" s="1">
        <f>(Table2[[#This Row],[Close Price]]/Table2[[#This Row],[Day Low]])-1</f>
        <v>8.9427182640922087E-3</v>
      </c>
      <c r="AD215" s="1">
        <f>(Table2[[#This Row],[Day High]]/Table2[[#This Row],[Close Price]])-1</f>
        <v>3.2738887410167727E-2</v>
      </c>
      <c r="AE215" s="1">
        <f>(Table2[[#This Row],[Close Price]]/Table2[[#This Row],[Current Week Low]])-1</f>
        <v>8.9427182640922087E-3</v>
      </c>
      <c r="AF215" s="1">
        <f>(Table2[[#This Row],[Current Week High]]/Table2[[#This Row],[Close Price]])-1</f>
        <v>4.4423742347617701E-2</v>
      </c>
      <c r="AG215" s="1">
        <f>(Table2[[#This Row],[Close Price]]/Table2[[#This Row],[Current Month Low]])-1</f>
        <v>8.9427182640922087E-3</v>
      </c>
      <c r="AH215" s="1">
        <f>(Table2[[#This Row],[Current Month High]]/Table2[[#This Row],[Close Price]])-1</f>
        <v>0.11205749268032994</v>
      </c>
      <c r="AI215">
        <v>39.478307159967997</v>
      </c>
      <c r="AJ215">
        <v>97.456246386713602</v>
      </c>
      <c r="AK215" t="str">
        <f>IF(AND(Table2[[#This Row],[20D EMA]]&gt;Table2[[#This Row],[50D EMA]],Table2[[#This Row],[50D EMA]]&gt;Table2[[#This Row],[200D EMA]]),"Uptrend","Downtrend/NoTrend")</f>
        <v>Downtrend/NoTrend</v>
      </c>
      <c r="AL215">
        <v>0.05</v>
      </c>
      <c r="AM215" t="s">
        <v>3154</v>
      </c>
      <c r="AN215">
        <v>-6.67</v>
      </c>
      <c r="AO215" t="s">
        <v>3153</v>
      </c>
      <c r="AP215">
        <v>-1.0203673221928E-2</v>
      </c>
      <c r="AQ215">
        <f>(Table2[[#This Row],[Sharpe Ratio]]-AVERAGE(Table2[Sharpe Ratio]))/_xlfn.STDEV.P(Table2[Sharpe Ratio])</f>
        <v>-0.78889573117494216</v>
      </c>
      <c r="AR2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5">
        <f>_xlfn.RANK.AVG(Table2[[#This Row],[1Y Return vs Nifty Z-Score]],Table2[1Y Return vs Nifty Z-Score])</f>
        <v>138</v>
      </c>
      <c r="AT215">
        <f>_xlfn.RANK.AVG(Table2[[#This Row],[6M Return vs Nifty Z-Score]],Table2[6M Return vs Nifty Z-Score])</f>
        <v>53</v>
      </c>
      <c r="AU215">
        <f>_xlfn.RANK.AVG(Table2[[#This Row],[Sharpe Ratio Z-Score]],Table2[Sharpe Ratio Z-Score])</f>
        <v>588</v>
      </c>
      <c r="AV215">
        <f>(Table2[[#This Row],[Rank 1Y]]+Table2[[#This Row],[Rank 6M]]+Table2[[#This Row],[Rank Sharpe]])/3</f>
        <v>259.66666666666669</v>
      </c>
    </row>
    <row r="216" spans="1:48" hidden="1" x14ac:dyDescent="0.3">
      <c r="A216" t="s">
        <v>324</v>
      </c>
      <c r="B216" t="s">
        <v>325</v>
      </c>
      <c r="C216" t="s">
        <v>3106</v>
      </c>
      <c r="D216" t="s">
        <v>18</v>
      </c>
      <c r="E216">
        <v>77059.092453154997</v>
      </c>
      <c r="F216">
        <v>362.15</v>
      </c>
      <c r="G216">
        <v>60.4072383118557</v>
      </c>
      <c r="H216">
        <f>(Table2[[#This Row],[1Y Return vs Nifty]]-AVERAGE(Table2[1Y Return vs Nifty]))/_xlfn.STDEV.P(Table2[1Y Return vs Nifty])</f>
        <v>0.95096950112867262</v>
      </c>
      <c r="I216">
        <v>-10.211912825165699</v>
      </c>
      <c r="J216">
        <f>(Table2[[#This Row],[1M Return vs Nifty]]-AVERAGE(Table2[1M Return vs Nifty]))/_xlfn.STDEV.P(Table2[1M Return vs Nifty])</f>
        <v>-0.78431651593139318</v>
      </c>
      <c r="K216">
        <v>-1.1879672889283499</v>
      </c>
      <c r="L216">
        <f>(Table2[[#This Row],[6M Return vs Nifty]]-AVERAGE(Table2[6M Return vs Nifty]))/_xlfn.STDEV.P(Table2[6M Return vs Nifty])</f>
        <v>-0.12635539190177772</v>
      </c>
      <c r="M216">
        <v>-3.4518775647812099</v>
      </c>
      <c r="N216">
        <f>(Table2[[#This Row],[1W Return vs Nifty]]-AVERAGE(Table2[1W Return vs Nifty]))/_xlfn.STDEV.P(Table2[1W Return vs Nifty])</f>
        <v>-0.13104532561199833</v>
      </c>
      <c r="O216">
        <v>382.55</v>
      </c>
      <c r="P216">
        <v>391.70045578210699</v>
      </c>
      <c r="Q216">
        <v>355.33850176798001</v>
      </c>
      <c r="R216">
        <v>30.5910638121392</v>
      </c>
      <c r="S216" s="1">
        <f>(Table2[[#This Row],[Close Price]]-Table2[[#This Row],[20D EMA]])/Table2[[#This Row],[20D EMA]]</f>
        <v>-5.3326362566984795E-2</v>
      </c>
      <c r="T216" s="1">
        <f>(Table2[[#This Row],[Close Price]]-Table2[[#This Row],[50D EMA]])/Table2[[#This Row],[50D EMA]]</f>
        <v>-7.544146386836266E-2</v>
      </c>
      <c r="U216" s="1">
        <f>(Table2[[#This Row],[Close Price]]-Table2[[#This Row],[200D EMA]])/Table2[[#This Row],[200D EMA]]</f>
        <v>1.9169040782604448E-2</v>
      </c>
      <c r="V216">
        <v>0.68714130814029895</v>
      </c>
      <c r="W216">
        <v>360.2</v>
      </c>
      <c r="X216">
        <v>374.8</v>
      </c>
      <c r="Y216">
        <v>360.2</v>
      </c>
      <c r="Z216">
        <v>375.75</v>
      </c>
      <c r="AA216">
        <v>360.2</v>
      </c>
      <c r="AB216">
        <v>400</v>
      </c>
      <c r="AC216" s="1">
        <f>(Table2[[#This Row],[Close Price]]/Table2[[#This Row],[Day Low]])-1</f>
        <v>5.4136590782898342E-3</v>
      </c>
      <c r="AD216" s="1">
        <f>(Table2[[#This Row],[Day High]]/Table2[[#This Row],[Close Price]])-1</f>
        <v>3.493027750931943E-2</v>
      </c>
      <c r="AE216" s="1">
        <f>(Table2[[#This Row],[Close Price]]/Table2[[#This Row],[Current Week Low]])-1</f>
        <v>5.4136590782898342E-3</v>
      </c>
      <c r="AF216" s="1">
        <f>(Table2[[#This Row],[Current Week High]]/Table2[[#This Row],[Close Price]])-1</f>
        <v>3.7553499930967904E-2</v>
      </c>
      <c r="AG216" s="1">
        <f>(Table2[[#This Row],[Close Price]]/Table2[[#This Row],[Current Month Low]])-1</f>
        <v>5.4136590782898342E-3</v>
      </c>
      <c r="AH216" s="1">
        <f>(Table2[[#This Row],[Current Month High]]/Table2[[#This Row],[Close Price]])-1</f>
        <v>0.10451470385199513</v>
      </c>
      <c r="AI216">
        <v>26.232224216484799</v>
      </c>
      <c r="AJ216">
        <v>80.894105894105806</v>
      </c>
      <c r="AK216" t="str">
        <f>IF(AND(Table2[[#This Row],[20D EMA]]&gt;Table2[[#This Row],[50D EMA]],Table2[[#This Row],[50D EMA]]&gt;Table2[[#This Row],[200D EMA]]),"Uptrend","Downtrend/NoTrend")</f>
        <v>Downtrend/NoTrend</v>
      </c>
      <c r="AL216">
        <v>0.03</v>
      </c>
      <c r="AM216" t="s">
        <v>3154</v>
      </c>
      <c r="AN216">
        <v>-4.92</v>
      </c>
      <c r="AO216" t="s">
        <v>3153</v>
      </c>
      <c r="AP216">
        <v>6.1102048310120997E-2</v>
      </c>
      <c r="AQ216">
        <f>(Table2[[#This Row],[Sharpe Ratio]]-AVERAGE(Table2[Sharpe Ratio]))/_xlfn.STDEV.P(Table2[Sharpe Ratio])</f>
        <v>4.4239079066999087E-2</v>
      </c>
      <c r="AR2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6">
        <f>_xlfn.RANK.AVG(Table2[[#This Row],[1Y Return vs Nifty Z-Score]],Table2[1Y Return vs Nifty Z-Score])</f>
        <v>97</v>
      </c>
      <c r="AT216">
        <f>_xlfn.RANK.AVG(Table2[[#This Row],[6M Return vs Nifty Z-Score]],Table2[6M Return vs Nifty Z-Score])</f>
        <v>344</v>
      </c>
      <c r="AU216">
        <f>_xlfn.RANK.AVG(Table2[[#This Row],[Sharpe Ratio Z-Score]],Table2[Sharpe Ratio Z-Score])</f>
        <v>341</v>
      </c>
      <c r="AV216">
        <f>(Table2[[#This Row],[Rank 1Y]]+Table2[[#This Row],[Rank 6M]]+Table2[[#This Row],[Rank Sharpe]])/3</f>
        <v>260.66666666666669</v>
      </c>
    </row>
    <row r="217" spans="1:48" hidden="1" x14ac:dyDescent="0.3">
      <c r="A217" t="s">
        <v>1663</v>
      </c>
      <c r="B217" t="s">
        <v>1664</v>
      </c>
      <c r="C217" t="s">
        <v>3122</v>
      </c>
      <c r="D217" t="s">
        <v>414</v>
      </c>
      <c r="E217">
        <v>5295.7938279999998</v>
      </c>
      <c r="F217">
        <v>107.95</v>
      </c>
      <c r="G217">
        <v>36.609085619132301</v>
      </c>
      <c r="H217">
        <f>(Table2[[#This Row],[1Y Return vs Nifty]]-AVERAGE(Table2[1Y Return vs Nifty]))/_xlfn.STDEV.P(Table2[1Y Return vs Nifty])</f>
        <v>0.45951388749692118</v>
      </c>
      <c r="I217">
        <v>-2.77071128685599</v>
      </c>
      <c r="J217">
        <f>(Table2[[#This Row],[1M Return vs Nifty]]-AVERAGE(Table2[1M Return vs Nifty]))/_xlfn.STDEV.P(Table2[1M Return vs Nifty])</f>
        <v>3.0609956974504013E-2</v>
      </c>
      <c r="K217">
        <v>0.76476467839246798</v>
      </c>
      <c r="L217">
        <f>(Table2[[#This Row],[6M Return vs Nifty]]-AVERAGE(Table2[6M Return vs Nifty]))/_xlfn.STDEV.P(Table2[6M Return vs Nifty])</f>
        <v>-5.8869839735052609E-2</v>
      </c>
      <c r="M217">
        <v>-7.8590208396839403</v>
      </c>
      <c r="N217">
        <f>(Table2[[#This Row],[1W Return vs Nifty]]-AVERAGE(Table2[1W Return vs Nifty]))/_xlfn.STDEV.P(Table2[1W Return vs Nifty])</f>
        <v>-1.037150950419869</v>
      </c>
      <c r="O217">
        <v>112.44</v>
      </c>
      <c r="P217">
        <v>117.923062234943</v>
      </c>
      <c r="Q217">
        <v>114.93713731464</v>
      </c>
      <c r="R217">
        <v>37.518983403727802</v>
      </c>
      <c r="S217" s="1">
        <f>(Table2[[#This Row],[Close Price]]-Table2[[#This Row],[20D EMA]])/Table2[[#This Row],[20D EMA]]</f>
        <v>-3.9932408395588717E-2</v>
      </c>
      <c r="T217" s="1">
        <f>(Table2[[#This Row],[Close Price]]-Table2[[#This Row],[50D EMA]])/Table2[[#This Row],[50D EMA]]</f>
        <v>-8.457261918006552E-2</v>
      </c>
      <c r="U217" s="1">
        <f>(Table2[[#This Row],[Close Price]]-Table2[[#This Row],[200D EMA]])/Table2[[#This Row],[200D EMA]]</f>
        <v>-6.0790946058737583E-2</v>
      </c>
      <c r="V217">
        <v>0.85380805478327404</v>
      </c>
      <c r="W217">
        <v>106.35</v>
      </c>
      <c r="X217">
        <v>111</v>
      </c>
      <c r="Y217">
        <v>105.91</v>
      </c>
      <c r="Z217">
        <v>111</v>
      </c>
      <c r="AA217">
        <v>105.91</v>
      </c>
      <c r="AB217">
        <v>122.5</v>
      </c>
      <c r="AC217" s="1">
        <f>(Table2[[#This Row],[Close Price]]/Table2[[#This Row],[Day Low]])-1</f>
        <v>1.5044663845792172E-2</v>
      </c>
      <c r="AD217" s="1">
        <f>(Table2[[#This Row],[Day High]]/Table2[[#This Row],[Close Price]])-1</f>
        <v>2.8253821213524821E-2</v>
      </c>
      <c r="AE217" s="1">
        <f>(Table2[[#This Row],[Close Price]]/Table2[[#This Row],[Current Week Low]])-1</f>
        <v>1.9261637239165408E-2</v>
      </c>
      <c r="AF217" s="1">
        <f>(Table2[[#This Row],[Current Week High]]/Table2[[#This Row],[Close Price]])-1</f>
        <v>2.8253821213524821E-2</v>
      </c>
      <c r="AG217" s="1">
        <f>(Table2[[#This Row],[Close Price]]/Table2[[#This Row],[Current Month Low]])-1</f>
        <v>1.9261637239165408E-2</v>
      </c>
      <c r="AH217" s="1">
        <f>(Table2[[#This Row],[Current Month High]]/Table2[[#This Row],[Close Price]])-1</f>
        <v>0.13478462251042145</v>
      </c>
      <c r="AI217">
        <v>57.433997220935602</v>
      </c>
      <c r="AJ217">
        <v>58.633357825128599</v>
      </c>
      <c r="AK217" t="str">
        <f>IF(AND(Table2[[#This Row],[20D EMA]]&gt;Table2[[#This Row],[50D EMA]],Table2[[#This Row],[50D EMA]]&gt;Table2[[#This Row],[200D EMA]]),"Uptrend","Downtrend/NoTrend")</f>
        <v>Downtrend/NoTrend</v>
      </c>
      <c r="AL217">
        <v>-0.12</v>
      </c>
      <c r="AM217" t="s">
        <v>3153</v>
      </c>
      <c r="AN217">
        <v>-3.04</v>
      </c>
      <c r="AO217" t="s">
        <v>3153</v>
      </c>
      <c r="AP217">
        <v>7.8219496144016007E-2</v>
      </c>
      <c r="AQ217">
        <f>(Table2[[#This Row],[Sharpe Ratio]]-AVERAGE(Table2[Sharpe Ratio]))/_xlfn.STDEV.P(Table2[Sharpe Ratio])</f>
        <v>0.24423904185411779</v>
      </c>
      <c r="AR2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7">
        <f>_xlfn.RANK.AVG(Table2[[#This Row],[1Y Return vs Nifty Z-Score]],Table2[1Y Return vs Nifty Z-Score])</f>
        <v>178</v>
      </c>
      <c r="AT217">
        <f>_xlfn.RANK.AVG(Table2[[#This Row],[6M Return vs Nifty Z-Score]],Table2[6M Return vs Nifty Z-Score])</f>
        <v>318</v>
      </c>
      <c r="AU217">
        <f>_xlfn.RANK.AVG(Table2[[#This Row],[Sharpe Ratio Z-Score]],Table2[Sharpe Ratio Z-Score])</f>
        <v>286</v>
      </c>
      <c r="AV217">
        <f>(Table2[[#This Row],[Rank 1Y]]+Table2[[#This Row],[Rank 6M]]+Table2[[#This Row],[Rank Sharpe]])/3</f>
        <v>260.66666666666669</v>
      </c>
    </row>
    <row r="218" spans="1:48" x14ac:dyDescent="0.3">
      <c r="A218" t="s">
        <v>441</v>
      </c>
      <c r="B218" t="s">
        <v>442</v>
      </c>
      <c r="C218" t="s">
        <v>3115</v>
      </c>
      <c r="D218" t="s">
        <v>369</v>
      </c>
      <c r="E218">
        <v>49587.188848809899</v>
      </c>
      <c r="F218">
        <v>948.7</v>
      </c>
      <c r="G218">
        <v>45.0867370681229</v>
      </c>
      <c r="H218">
        <f>(Table2[[#This Row],[1Y Return vs Nifty]]-AVERAGE(Table2[1Y Return vs Nifty]))/_xlfn.STDEV.P(Table2[1Y Return vs Nifty])</f>
        <v>0.63458585416657409</v>
      </c>
      <c r="I218">
        <v>-2.4704352360906201</v>
      </c>
      <c r="J218">
        <f>(Table2[[#This Row],[1M Return vs Nifty]]-AVERAGE(Table2[1M Return vs Nifty]))/_xlfn.STDEV.P(Table2[1M Return vs Nifty])</f>
        <v>6.3494821292252354E-2</v>
      </c>
      <c r="K218">
        <v>28.342874862247601</v>
      </c>
      <c r="L218">
        <f>(Table2[[#This Row],[6M Return vs Nifty]]-AVERAGE(Table2[6M Return vs Nifty]))/_xlfn.STDEV.P(Table2[6M Return vs Nifty])</f>
        <v>0.89421743727907999</v>
      </c>
      <c r="M218">
        <v>-5.5374460533386296</v>
      </c>
      <c r="N218">
        <f>(Table2[[#This Row],[1W Return vs Nifty]]-AVERAGE(Table2[1W Return vs Nifty]))/_xlfn.STDEV.P(Table2[1W Return vs Nifty])</f>
        <v>-0.55983677180014968</v>
      </c>
      <c r="O218">
        <v>963.34</v>
      </c>
      <c r="P218">
        <v>926.21480986239999</v>
      </c>
      <c r="Q218">
        <v>769.62189139186103</v>
      </c>
      <c r="R218">
        <v>43.509989918282997</v>
      </c>
      <c r="S218" s="1">
        <f>(Table2[[#This Row],[Close Price]]-Table2[[#This Row],[20D EMA]])/Table2[[#This Row],[20D EMA]]</f>
        <v>-1.5197126663483282E-2</v>
      </c>
      <c r="T218" s="1">
        <f>(Table2[[#This Row],[Close Price]]-Table2[[#This Row],[50D EMA]])/Table2[[#This Row],[50D EMA]]</f>
        <v>2.427643123190882E-2</v>
      </c>
      <c r="U218" s="1">
        <f>(Table2[[#This Row],[Close Price]]-Table2[[#This Row],[200D EMA]])/Table2[[#This Row],[200D EMA]]</f>
        <v>0.23268323135179575</v>
      </c>
      <c r="V218">
        <v>0.576364831949854</v>
      </c>
      <c r="W218">
        <v>920.05</v>
      </c>
      <c r="X218">
        <v>955.3</v>
      </c>
      <c r="Y218">
        <v>915</v>
      </c>
      <c r="Z218">
        <v>955.3</v>
      </c>
      <c r="AA218">
        <v>915</v>
      </c>
      <c r="AB218">
        <v>1036.25</v>
      </c>
      <c r="AC218" s="1">
        <f>(Table2[[#This Row],[Close Price]]/Table2[[#This Row],[Day Low]])-1</f>
        <v>3.1139611977609949E-2</v>
      </c>
      <c r="AD218" s="1">
        <f>(Table2[[#This Row],[Day High]]/Table2[[#This Row],[Close Price]])-1</f>
        <v>6.9568883735637854E-3</v>
      </c>
      <c r="AE218" s="1">
        <f>(Table2[[#This Row],[Close Price]]/Table2[[#This Row],[Current Week Low]])-1</f>
        <v>3.6830601092896265E-2</v>
      </c>
      <c r="AF218" s="1">
        <f>(Table2[[#This Row],[Current Week High]]/Table2[[#This Row],[Close Price]])-1</f>
        <v>6.9568883735637854E-3</v>
      </c>
      <c r="AG218" s="1">
        <f>(Table2[[#This Row],[Close Price]]/Table2[[#This Row],[Current Month Low]])-1</f>
        <v>3.6830601092896265E-2</v>
      </c>
      <c r="AH218" s="1">
        <f>(Table2[[#This Row],[Current Month High]]/Table2[[#This Row],[Close Price]])-1</f>
        <v>9.2284178349320012E-2</v>
      </c>
      <c r="AI218">
        <v>9.6236955834299405</v>
      </c>
      <c r="AJ218">
        <v>83.005401234567898</v>
      </c>
      <c r="AK218" t="str">
        <f>IF(AND(Table2[[#This Row],[20D EMA]]&gt;Table2[[#This Row],[50D EMA]],Table2[[#This Row],[50D EMA]]&gt;Table2[[#This Row],[200D EMA]]),"Uptrend","Downtrend/NoTrend")</f>
        <v>Uptrend</v>
      </c>
      <c r="AL218">
        <v>0.28999999999999998</v>
      </c>
      <c r="AM218" t="s">
        <v>3154</v>
      </c>
      <c r="AN218">
        <v>-2.48</v>
      </c>
      <c r="AO218" t="s">
        <v>3153</v>
      </c>
      <c r="AQ218">
        <f>(Table2[[#This Row],[Sharpe Ratio]]-AVERAGE(Table2[Sharpe Ratio]))/_xlfn.STDEV.P(Table2[Sharpe Ratio])</f>
        <v>-0.66967619071070472</v>
      </c>
      <c r="AR2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0.36278515022705204</v>
      </c>
      <c r="AS218">
        <f>_xlfn.RANK.AVG(Table2[[#This Row],[1Y Return vs Nifty Z-Score]],Table2[1Y Return vs Nifty Z-Score])</f>
        <v>141</v>
      </c>
      <c r="AT218">
        <f>_xlfn.RANK.AVG(Table2[[#This Row],[6M Return vs Nifty Z-Score]],Table2[6M Return vs Nifty Z-Score])</f>
        <v>104</v>
      </c>
      <c r="AU218">
        <f>_xlfn.RANK.AVG(Table2[[#This Row],[Sharpe Ratio Z-Score]],Table2[Sharpe Ratio Z-Score])</f>
        <v>539</v>
      </c>
      <c r="AV218">
        <f>(Table2[[#This Row],[Rank 1Y]]+Table2[[#This Row],[Rank 6M]]+Table2[[#This Row],[Rank Sharpe]])/3</f>
        <v>261.33333333333331</v>
      </c>
    </row>
    <row r="219" spans="1:48" x14ac:dyDescent="0.3">
      <c r="A219" t="s">
        <v>751</v>
      </c>
      <c r="B219" t="s">
        <v>752</v>
      </c>
      <c r="C219" t="s">
        <v>3107</v>
      </c>
      <c r="D219" t="s">
        <v>753</v>
      </c>
      <c r="E219">
        <v>22084.481605699999</v>
      </c>
      <c r="F219">
        <v>1573.45</v>
      </c>
      <c r="G219">
        <v>29.150278944058901</v>
      </c>
      <c r="H219">
        <f>(Table2[[#This Row],[1Y Return vs Nifty]]-AVERAGE(Table2[1Y Return vs Nifty]))/_xlfn.STDEV.P(Table2[1Y Return vs Nifty])</f>
        <v>0.30548208264260446</v>
      </c>
      <c r="I219">
        <v>4.0664350763371999</v>
      </c>
      <c r="J219">
        <f>(Table2[[#This Row],[1M Return vs Nifty]]-AVERAGE(Table2[1M Return vs Nifty]))/_xlfn.STDEV.P(Table2[1M Return vs Nifty])</f>
        <v>0.77938306059401075</v>
      </c>
      <c r="K219">
        <v>25.328685131371898</v>
      </c>
      <c r="L219">
        <f>(Table2[[#This Row],[6M Return vs Nifty]]-AVERAGE(Table2[6M Return vs Nifty]))/_xlfn.STDEV.P(Table2[6M Return vs Nifty])</f>
        <v>0.79004837479248224</v>
      </c>
      <c r="M219">
        <v>-2.6002081876148901</v>
      </c>
      <c r="N219">
        <f>(Table2[[#This Row],[1W Return vs Nifty]]-AVERAGE(Table2[1W Return vs Nifty]))/_xlfn.STDEV.P(Table2[1W Return vs Nifty])</f>
        <v>4.4057312308038506E-2</v>
      </c>
      <c r="O219">
        <v>1559.28</v>
      </c>
      <c r="P219">
        <v>1548.75290348164</v>
      </c>
      <c r="Q219">
        <v>1390.2510864891599</v>
      </c>
      <c r="R219">
        <v>52.710644283677702</v>
      </c>
      <c r="S219" s="1">
        <f>(Table2[[#This Row],[Close Price]]-Table2[[#This Row],[20D EMA]])/Table2[[#This Row],[20D EMA]]</f>
        <v>9.0875275768303784E-3</v>
      </c>
      <c r="T219" s="1">
        <f>(Table2[[#This Row],[Close Price]]-Table2[[#This Row],[50D EMA]])/Table2[[#This Row],[50D EMA]]</f>
        <v>1.5946440818829295E-2</v>
      </c>
      <c r="U219" s="1">
        <f>(Table2[[#This Row],[Close Price]]-Table2[[#This Row],[200D EMA]])/Table2[[#This Row],[200D EMA]]</f>
        <v>0.13177397614806224</v>
      </c>
      <c r="V219">
        <v>1.1224330440070101</v>
      </c>
      <c r="W219">
        <v>1535.05</v>
      </c>
      <c r="X219">
        <v>1598</v>
      </c>
      <c r="Y219">
        <v>1535.05</v>
      </c>
      <c r="Z219">
        <v>1598</v>
      </c>
      <c r="AA219">
        <v>1501</v>
      </c>
      <c r="AB219">
        <v>1672</v>
      </c>
      <c r="AC219" s="1">
        <f>(Table2[[#This Row],[Close Price]]/Table2[[#This Row],[Day Low]])-1</f>
        <v>2.5015471808735867E-2</v>
      </c>
      <c r="AD219" s="1">
        <f>(Table2[[#This Row],[Day High]]/Table2[[#This Row],[Close Price]])-1</f>
        <v>1.5602656582668573E-2</v>
      </c>
      <c r="AE219" s="1">
        <f>(Table2[[#This Row],[Close Price]]/Table2[[#This Row],[Current Week Low]])-1</f>
        <v>2.5015471808735867E-2</v>
      </c>
      <c r="AF219" s="1">
        <f>(Table2[[#This Row],[Current Week High]]/Table2[[#This Row],[Close Price]])-1</f>
        <v>1.5602656582668573E-2</v>
      </c>
      <c r="AG219" s="1">
        <f>(Table2[[#This Row],[Close Price]]/Table2[[#This Row],[Current Month Low]])-1</f>
        <v>4.8267821452365078E-2</v>
      </c>
      <c r="AH219" s="1">
        <f>(Table2[[#This Row],[Current Month High]]/Table2[[#This Row],[Close Price]])-1</f>
        <v>6.263306746321784E-2</v>
      </c>
      <c r="AI219">
        <v>8.9961549461374499</v>
      </c>
      <c r="AJ219">
        <v>57.628731717090702</v>
      </c>
      <c r="AK219" t="str">
        <f>IF(AND(Table2[[#This Row],[20D EMA]]&gt;Table2[[#This Row],[50D EMA]],Table2[[#This Row],[50D EMA]]&gt;Table2[[#This Row],[200D EMA]]),"Uptrend","Downtrend/NoTrend")</f>
        <v>Uptrend</v>
      </c>
      <c r="AL219">
        <v>-0.01</v>
      </c>
      <c r="AM219" t="s">
        <v>3153</v>
      </c>
      <c r="AN219">
        <v>2.35</v>
      </c>
      <c r="AO219" t="s">
        <v>3154</v>
      </c>
      <c r="AP219">
        <v>1.9275558167672999E-2</v>
      </c>
      <c r="AQ219">
        <f>(Table2[[#This Row],[Sharpe Ratio]]-AVERAGE(Table2[Sharpe Ratio]))/_xlfn.STDEV.P(Table2[Sharpe Ratio])</f>
        <v>-0.44446090431725849</v>
      </c>
      <c r="AR2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1.4745099260198775</v>
      </c>
      <c r="AS219">
        <f>_xlfn.RANK.AVG(Table2[[#This Row],[1Y Return vs Nifty Z-Score]],Table2[1Y Return vs Nifty Z-Score])</f>
        <v>209</v>
      </c>
      <c r="AT219">
        <f>_xlfn.RANK.AVG(Table2[[#This Row],[6M Return vs Nifty Z-Score]],Table2[6M Return vs Nifty Z-Score])</f>
        <v>123</v>
      </c>
      <c r="AU219">
        <f>_xlfn.RANK.AVG(Table2[[#This Row],[Sharpe Ratio Z-Score]],Table2[Sharpe Ratio Z-Score])</f>
        <v>454</v>
      </c>
      <c r="AV219">
        <f>(Table2[[#This Row],[Rank 1Y]]+Table2[[#This Row],[Rank 6M]]+Table2[[#This Row],[Rank Sharpe]])/3</f>
        <v>262</v>
      </c>
    </row>
    <row r="220" spans="1:48" hidden="1" x14ac:dyDescent="0.3">
      <c r="A220" t="s">
        <v>360</v>
      </c>
      <c r="B220" t="s">
        <v>361</v>
      </c>
      <c r="C220" t="s">
        <v>3108</v>
      </c>
      <c r="D220" t="s">
        <v>40</v>
      </c>
      <c r="E220">
        <v>65140.872000000003</v>
      </c>
      <c r="F220">
        <v>371.3</v>
      </c>
      <c r="G220">
        <v>17.214357844145201</v>
      </c>
      <c r="H220">
        <f>(Table2[[#This Row],[1Y Return vs Nifty]]-AVERAGE(Table2[1Y Return vs Nifty]))/_xlfn.STDEV.P(Table2[1Y Return vs Nifty])</f>
        <v>5.8993394879379171E-2</v>
      </c>
      <c r="I220">
        <v>-2.9912878255864399</v>
      </c>
      <c r="J220">
        <f>(Table2[[#This Row],[1M Return vs Nifty]]-AVERAGE(Table2[1M Return vs Nifty]))/_xlfn.STDEV.P(Table2[1M Return vs Nifty])</f>
        <v>6.4534199168841278E-3</v>
      </c>
      <c r="K220">
        <v>3.4207926642216799</v>
      </c>
      <c r="L220">
        <f>(Table2[[#This Row],[6M Return vs Nifty]]-AVERAGE(Table2[6M Return vs Nifty]))/_xlfn.STDEV.P(Table2[6M Return vs Nifty])</f>
        <v>3.292131142835273E-2</v>
      </c>
      <c r="M220">
        <v>-2.93472211624935</v>
      </c>
      <c r="N220">
        <f>(Table2[[#This Row],[1W Return vs Nifty]]-AVERAGE(Table2[1W Return vs Nifty]))/_xlfn.STDEV.P(Table2[1W Return vs Nifty])</f>
        <v>-2.4718521243447856E-2</v>
      </c>
      <c r="O220">
        <v>367.99</v>
      </c>
      <c r="P220">
        <v>377.06815471079</v>
      </c>
      <c r="Q220">
        <v>361.08584292059697</v>
      </c>
      <c r="R220">
        <v>55.5724053429443</v>
      </c>
      <c r="S220" s="1">
        <f>(Table2[[#This Row],[Close Price]]-Table2[[#This Row],[20D EMA]])/Table2[[#This Row],[20D EMA]]</f>
        <v>8.9948096415663533E-3</v>
      </c>
      <c r="T220" s="1">
        <f>(Table2[[#This Row],[Close Price]]-Table2[[#This Row],[50D EMA]])/Table2[[#This Row],[50D EMA]]</f>
        <v>-1.5297379634761629E-2</v>
      </c>
      <c r="U220" s="1">
        <f>(Table2[[#This Row],[Close Price]]-Table2[[#This Row],[200D EMA]])/Table2[[#This Row],[200D EMA]]</f>
        <v>2.828733742864889E-2</v>
      </c>
      <c r="V220">
        <v>0.39346484532637299</v>
      </c>
      <c r="W220">
        <v>360</v>
      </c>
      <c r="X220">
        <v>374.55</v>
      </c>
      <c r="Y220">
        <v>352.2</v>
      </c>
      <c r="Z220">
        <v>374.55</v>
      </c>
      <c r="AA220">
        <v>348</v>
      </c>
      <c r="AB220">
        <v>386.8</v>
      </c>
      <c r="AC220" s="1">
        <f>(Table2[[#This Row],[Close Price]]/Table2[[#This Row],[Day Low]])-1</f>
        <v>3.1388888888888911E-2</v>
      </c>
      <c r="AD220" s="1">
        <f>(Table2[[#This Row],[Day High]]/Table2[[#This Row],[Close Price]])-1</f>
        <v>8.7530298949636265E-3</v>
      </c>
      <c r="AE220" s="1">
        <f>(Table2[[#This Row],[Close Price]]/Table2[[#This Row],[Current Week Low]])-1</f>
        <v>5.4230550823395784E-2</v>
      </c>
      <c r="AF220" s="1">
        <f>(Table2[[#This Row],[Current Week High]]/Table2[[#This Row],[Close Price]])-1</f>
        <v>8.7530298949636265E-3</v>
      </c>
      <c r="AG220" s="1">
        <f>(Table2[[#This Row],[Close Price]]/Table2[[#This Row],[Current Month Low]])-1</f>
        <v>6.6954022988505724E-2</v>
      </c>
      <c r="AH220" s="1">
        <f>(Table2[[#This Row],[Current Month High]]/Table2[[#This Row],[Close Price]])-1</f>
        <v>4.1745219499057296E-2</v>
      </c>
      <c r="AI220">
        <v>25.989765688122802</v>
      </c>
      <c r="AJ220">
        <v>46.037364798426701</v>
      </c>
      <c r="AK220" t="str">
        <f>IF(AND(Table2[[#This Row],[20D EMA]]&gt;Table2[[#This Row],[50D EMA]],Table2[[#This Row],[50D EMA]]&gt;Table2[[#This Row],[200D EMA]]),"Uptrend","Downtrend/NoTrend")</f>
        <v>Downtrend/NoTrend</v>
      </c>
      <c r="AL220">
        <v>-0.08</v>
      </c>
      <c r="AM220" t="s">
        <v>3153</v>
      </c>
      <c r="AN220">
        <v>0.56999999999999995</v>
      </c>
      <c r="AO220" t="s">
        <v>3154</v>
      </c>
      <c r="AP220">
        <v>0.110351402871081</v>
      </c>
      <c r="AQ220">
        <f>(Table2[[#This Row],[Sharpe Ratio]]-AVERAGE(Table2[Sharpe Ratio]))/_xlfn.STDEV.P(Table2[Sharpe Ratio])</f>
        <v>0.61966768121979532</v>
      </c>
      <c r="AR2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0">
        <f>_xlfn.RANK.AVG(Table2[[#This Row],[1Y Return vs Nifty Z-Score]],Table2[1Y Return vs Nifty Z-Score])</f>
        <v>292</v>
      </c>
      <c r="AT220">
        <f>_xlfn.RANK.AVG(Table2[[#This Row],[6M Return vs Nifty Z-Score]],Table2[6M Return vs Nifty Z-Score])</f>
        <v>300</v>
      </c>
      <c r="AU220">
        <f>_xlfn.RANK.AVG(Table2[[#This Row],[Sharpe Ratio Z-Score]],Table2[Sharpe Ratio Z-Score])</f>
        <v>195</v>
      </c>
      <c r="AV220">
        <f>(Table2[[#This Row],[Rank 1Y]]+Table2[[#This Row],[Rank 6M]]+Table2[[#This Row],[Rank Sharpe]])/3</f>
        <v>262.33333333333331</v>
      </c>
    </row>
    <row r="221" spans="1:48" hidden="1" x14ac:dyDescent="0.3">
      <c r="A221" t="s">
        <v>1181</v>
      </c>
      <c r="B221" t="s">
        <v>1182</v>
      </c>
      <c r="C221" t="s">
        <v>3119</v>
      </c>
      <c r="D221" t="s">
        <v>178</v>
      </c>
      <c r="E221">
        <v>9859.5381247999994</v>
      </c>
      <c r="F221">
        <v>9745.4</v>
      </c>
      <c r="G221">
        <v>61.149861938606001</v>
      </c>
      <c r="H221">
        <f>(Table2[[#This Row],[1Y Return vs Nifty]]-AVERAGE(Table2[1Y Return vs Nifty]))/_xlfn.STDEV.P(Table2[1Y Return vs Nifty])</f>
        <v>0.9663054204705801</v>
      </c>
      <c r="I221">
        <v>-23.527933543459898</v>
      </c>
      <c r="J221">
        <f>(Table2[[#This Row],[1M Return vs Nifty]]-AVERAGE(Table2[1M Return vs Nifty]))/_xlfn.STDEV.P(Table2[1M Return vs Nifty])</f>
        <v>-2.2426264059718548</v>
      </c>
      <c r="K221">
        <v>-23.165864146468301</v>
      </c>
      <c r="L221">
        <f>(Table2[[#This Row],[6M Return vs Nifty]]-AVERAGE(Table2[6M Return vs Nifty]))/_xlfn.STDEV.P(Table2[6M Return vs Nifty])</f>
        <v>-0.88590177600147535</v>
      </c>
      <c r="M221">
        <v>-7.0274618068624504</v>
      </c>
      <c r="N221">
        <f>(Table2[[#This Row],[1W Return vs Nifty]]-AVERAGE(Table2[1W Return vs Nifty]))/_xlfn.STDEV.P(Table2[1W Return vs Nifty])</f>
        <v>-0.8661829854593982</v>
      </c>
      <c r="O221">
        <v>10791.86</v>
      </c>
      <c r="P221">
        <v>11855.2521631619</v>
      </c>
      <c r="Q221">
        <v>10931.1015258196</v>
      </c>
      <c r="R221">
        <v>35.360775521051401</v>
      </c>
      <c r="S221" s="1">
        <f>(Table2[[#This Row],[Close Price]]-Table2[[#This Row],[20D EMA]])/Table2[[#This Row],[20D EMA]]</f>
        <v>-9.6967529230364446E-2</v>
      </c>
      <c r="T221" s="1">
        <f>(Table2[[#This Row],[Close Price]]-Table2[[#This Row],[50D EMA]])/Table2[[#This Row],[50D EMA]]</f>
        <v>-0.17796771710330153</v>
      </c>
      <c r="U221" s="1">
        <f>(Table2[[#This Row],[Close Price]]-Table2[[#This Row],[200D EMA]])/Table2[[#This Row],[200D EMA]]</f>
        <v>-0.1084704522246854</v>
      </c>
      <c r="V221">
        <v>2.0459568219308601</v>
      </c>
      <c r="W221">
        <v>9450.2000000000007</v>
      </c>
      <c r="X221">
        <v>10188.950000000001</v>
      </c>
      <c r="Y221">
        <v>9187.1</v>
      </c>
      <c r="Z221">
        <v>10188.950000000001</v>
      </c>
      <c r="AA221">
        <v>9171</v>
      </c>
      <c r="AB221">
        <v>12024.95</v>
      </c>
      <c r="AC221" s="1">
        <f>(Table2[[#This Row],[Close Price]]/Table2[[#This Row],[Day Low]])-1</f>
        <v>3.1237434128378094E-2</v>
      </c>
      <c r="AD221" s="1">
        <f>(Table2[[#This Row],[Day High]]/Table2[[#This Row],[Close Price]])-1</f>
        <v>4.5513780860713782E-2</v>
      </c>
      <c r="AE221" s="1">
        <f>(Table2[[#This Row],[Close Price]]/Table2[[#This Row],[Current Week Low]])-1</f>
        <v>6.0769992707165432E-2</v>
      </c>
      <c r="AF221" s="1">
        <f>(Table2[[#This Row],[Current Week High]]/Table2[[#This Row],[Close Price]])-1</f>
        <v>4.5513780860713782E-2</v>
      </c>
      <c r="AG221" s="1">
        <f>(Table2[[#This Row],[Close Price]]/Table2[[#This Row],[Current Month Low]])-1</f>
        <v>6.2632210227892227E-2</v>
      </c>
      <c r="AH221" s="1">
        <f>(Table2[[#This Row],[Current Month High]]/Table2[[#This Row],[Close Price]])-1</f>
        <v>0.23391035770722612</v>
      </c>
      <c r="AI221">
        <v>51.8665216409793</v>
      </c>
      <c r="AJ221">
        <v>96.837002625732097</v>
      </c>
      <c r="AK221" t="str">
        <f>IF(AND(Table2[[#This Row],[20D EMA]]&gt;Table2[[#This Row],[50D EMA]],Table2[[#This Row],[50D EMA]]&gt;Table2[[#This Row],[200D EMA]]),"Uptrend","Downtrend/NoTrend")</f>
        <v>Downtrend/NoTrend</v>
      </c>
      <c r="AL221">
        <v>-0.22</v>
      </c>
      <c r="AM221" t="s">
        <v>3153</v>
      </c>
      <c r="AN221">
        <v>-16</v>
      </c>
      <c r="AO221" t="s">
        <v>3153</v>
      </c>
      <c r="AP221">
        <v>0.16777479875854301</v>
      </c>
      <c r="AQ221">
        <f>(Table2[[#This Row],[Sharpe Ratio]]-AVERAGE(Table2[Sharpe Ratio]))/_xlfn.STDEV.P(Table2[Sharpe Ratio])</f>
        <v>1.2906016400697282</v>
      </c>
      <c r="AR2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1">
        <f>_xlfn.RANK.AVG(Table2[[#This Row],[1Y Return vs Nifty Z-Score]],Table2[1Y Return vs Nifty Z-Score])</f>
        <v>94</v>
      </c>
      <c r="AT221">
        <f>_xlfn.RANK.AVG(Table2[[#This Row],[6M Return vs Nifty Z-Score]],Table2[6M Return vs Nifty Z-Score])</f>
        <v>631</v>
      </c>
      <c r="AU221">
        <f>_xlfn.RANK.AVG(Table2[[#This Row],[Sharpe Ratio Z-Score]],Table2[Sharpe Ratio Z-Score])</f>
        <v>65</v>
      </c>
      <c r="AV221">
        <f>(Table2[[#This Row],[Rank 1Y]]+Table2[[#This Row],[Rank 6M]]+Table2[[#This Row],[Rank Sharpe]])/3</f>
        <v>263.33333333333331</v>
      </c>
    </row>
    <row r="222" spans="1:48" hidden="1" x14ac:dyDescent="0.3">
      <c r="A222" t="s">
        <v>1796</v>
      </c>
      <c r="B222" t="s">
        <v>1797</v>
      </c>
      <c r="C222" t="s">
        <v>3119</v>
      </c>
      <c r="D222" t="s">
        <v>178</v>
      </c>
      <c r="E222">
        <v>4263.8289999999997</v>
      </c>
      <c r="F222">
        <v>3773.3</v>
      </c>
      <c r="G222">
        <v>79.379184820294796</v>
      </c>
      <c r="H222">
        <f>(Table2[[#This Row],[1Y Return vs Nifty]]-AVERAGE(Table2[1Y Return vs Nifty]))/_xlfn.STDEV.P(Table2[1Y Return vs Nifty])</f>
        <v>1.3427591384791631</v>
      </c>
      <c r="I222">
        <v>-19.499955032940999</v>
      </c>
      <c r="J222">
        <f>(Table2[[#This Row],[1M Return vs Nifty]]-AVERAGE(Table2[1M Return vs Nifty]))/_xlfn.STDEV.P(Table2[1M Return vs Nifty])</f>
        <v>-1.8015005604187524</v>
      </c>
      <c r="K222">
        <v>-23.3552242694143</v>
      </c>
      <c r="L222">
        <f>(Table2[[#This Row],[6M Return vs Nifty]]-AVERAGE(Table2[6M Return vs Nifty]))/_xlfn.STDEV.P(Table2[6M Return vs Nifty])</f>
        <v>-0.89244597800627112</v>
      </c>
      <c r="M222">
        <v>-4.0380714209248101</v>
      </c>
      <c r="N222">
        <f>(Table2[[#This Row],[1W Return vs Nifty]]-AVERAGE(Table2[1W Return vs Nifty]))/_xlfn.STDEV.P(Table2[1W Return vs Nifty])</f>
        <v>-0.25156637908087043</v>
      </c>
      <c r="O222">
        <v>4206.54</v>
      </c>
      <c r="P222">
        <v>4485.8237028042504</v>
      </c>
      <c r="Q222">
        <v>4064.8111491384302</v>
      </c>
      <c r="R222">
        <v>33.965617622970299</v>
      </c>
      <c r="S222" s="1">
        <f>(Table2[[#This Row],[Close Price]]-Table2[[#This Row],[20D EMA]])/Table2[[#This Row],[20D EMA]]</f>
        <v>-0.10299200768327409</v>
      </c>
      <c r="T222" s="1">
        <f>(Table2[[#This Row],[Close Price]]-Table2[[#This Row],[50D EMA]])/Table2[[#This Row],[50D EMA]]</f>
        <v>-0.15883898922706791</v>
      </c>
      <c r="U222" s="1">
        <f>(Table2[[#This Row],[Close Price]]-Table2[[#This Row],[200D EMA]])/Table2[[#This Row],[200D EMA]]</f>
        <v>-7.1715791568869855E-2</v>
      </c>
      <c r="V222">
        <v>1.9083580517110501</v>
      </c>
      <c r="W222">
        <v>3600</v>
      </c>
      <c r="X222">
        <v>3834.95</v>
      </c>
      <c r="Y222">
        <v>3528</v>
      </c>
      <c r="Z222">
        <v>3834.95</v>
      </c>
      <c r="AA222">
        <v>3528</v>
      </c>
      <c r="AB222">
        <v>4816.25</v>
      </c>
      <c r="AC222" s="1">
        <f>(Table2[[#This Row],[Close Price]]/Table2[[#This Row],[Day Low]])-1</f>
        <v>4.8138888888888953E-2</v>
      </c>
      <c r="AD222" s="1">
        <f>(Table2[[#This Row],[Day High]]/Table2[[#This Row],[Close Price]])-1</f>
        <v>1.6338483555508265E-2</v>
      </c>
      <c r="AE222" s="1">
        <f>(Table2[[#This Row],[Close Price]]/Table2[[#This Row],[Current Week Low]])-1</f>
        <v>6.952947845805002E-2</v>
      </c>
      <c r="AF222" s="1">
        <f>(Table2[[#This Row],[Current Week High]]/Table2[[#This Row],[Close Price]])-1</f>
        <v>1.6338483555508265E-2</v>
      </c>
      <c r="AG222" s="1">
        <f>(Table2[[#This Row],[Close Price]]/Table2[[#This Row],[Current Month Low]])-1</f>
        <v>6.952947845805002E-2</v>
      </c>
      <c r="AH222" s="1">
        <f>(Table2[[#This Row],[Current Month High]]/Table2[[#This Row],[Close Price]])-1</f>
        <v>0.27640261839768887</v>
      </c>
      <c r="AI222">
        <v>50.787109426761702</v>
      </c>
      <c r="AJ222">
        <v>108.144746459255</v>
      </c>
      <c r="AK222" t="str">
        <f>IF(AND(Table2[[#This Row],[20D EMA]]&gt;Table2[[#This Row],[50D EMA]],Table2[[#This Row],[50D EMA]]&gt;Table2[[#This Row],[200D EMA]]),"Uptrend","Downtrend/NoTrend")</f>
        <v>Downtrend/NoTrend</v>
      </c>
      <c r="AL222">
        <v>-0.21</v>
      </c>
      <c r="AM222" t="s">
        <v>3153</v>
      </c>
      <c r="AN222">
        <v>-18.66</v>
      </c>
      <c r="AO222" t="s">
        <v>3153</v>
      </c>
      <c r="AP222">
        <v>0.15555742796480801</v>
      </c>
      <c r="AQ222">
        <f>(Table2[[#This Row],[Sharpe Ratio]]-AVERAGE(Table2[Sharpe Ratio]))/_xlfn.STDEV.P(Table2[Sharpe Ratio])</f>
        <v>1.147854092198427</v>
      </c>
      <c r="AR2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2">
        <f>_xlfn.RANK.AVG(Table2[[#This Row],[1Y Return vs Nifty Z-Score]],Table2[1Y Return vs Nifty Z-Score])</f>
        <v>68</v>
      </c>
      <c r="AT222">
        <f>_xlfn.RANK.AVG(Table2[[#This Row],[6M Return vs Nifty Z-Score]],Table2[6M Return vs Nifty Z-Score])</f>
        <v>634</v>
      </c>
      <c r="AU222">
        <f>_xlfn.RANK.AVG(Table2[[#This Row],[Sharpe Ratio Z-Score]],Table2[Sharpe Ratio Z-Score])</f>
        <v>89</v>
      </c>
      <c r="AV222">
        <f>(Table2[[#This Row],[Rank 1Y]]+Table2[[#This Row],[Rank 6M]]+Table2[[#This Row],[Rank Sharpe]])/3</f>
        <v>263.66666666666669</v>
      </c>
    </row>
    <row r="223" spans="1:48" hidden="1" x14ac:dyDescent="0.3">
      <c r="A223" t="s">
        <v>774</v>
      </c>
      <c r="B223" t="s">
        <v>775</v>
      </c>
      <c r="C223" t="s">
        <v>3124</v>
      </c>
      <c r="D223" t="s">
        <v>166</v>
      </c>
      <c r="E223">
        <v>20085.027443719999</v>
      </c>
      <c r="F223">
        <v>1297.3</v>
      </c>
      <c r="G223">
        <v>29.901625276945801</v>
      </c>
      <c r="H223">
        <f>(Table2[[#This Row],[1Y Return vs Nifty]]-AVERAGE(Table2[1Y Return vs Nifty]))/_xlfn.STDEV.P(Table2[1Y Return vs Nifty])</f>
        <v>0.32099813457514798</v>
      </c>
      <c r="I223">
        <v>24.721150617827899</v>
      </c>
      <c r="J223">
        <f>(Table2[[#This Row],[1M Return vs Nifty]]-AVERAGE(Table2[1M Return vs Nifty]))/_xlfn.STDEV.P(Table2[1M Return vs Nifty])</f>
        <v>3.0413933553622248</v>
      </c>
      <c r="K223">
        <v>24.5385369610281</v>
      </c>
      <c r="L223">
        <f>(Table2[[#This Row],[6M Return vs Nifty]]-AVERAGE(Table2[6M Return vs Nifty]))/_xlfn.STDEV.P(Table2[6M Return vs Nifty])</f>
        <v>0.76274120388446476</v>
      </c>
      <c r="M223">
        <v>7.0261303743806902</v>
      </c>
      <c r="N223">
        <f>(Table2[[#This Row],[1W Return vs Nifty]]-AVERAGE(Table2[1W Return vs Nifty]))/_xlfn.STDEV.P(Table2[1W Return vs Nifty])</f>
        <v>2.0232258968650307</v>
      </c>
      <c r="O223" t="e">
        <v>#N/A</v>
      </c>
      <c r="P223">
        <v>1116.82928169712</v>
      </c>
      <c r="Q223">
        <v>1043.9920779377101</v>
      </c>
      <c r="R223">
        <v>68.649130519932399</v>
      </c>
      <c r="S223" s="1" t="e">
        <f>(Table2[[#This Row],[Close Price]]-Table2[[#This Row],[20D EMA]])/Table2[[#This Row],[20D EMA]]</f>
        <v>#N/A</v>
      </c>
      <c r="T223" s="1">
        <f>(Table2[[#This Row],[Close Price]]-Table2[[#This Row],[50D EMA]])/Table2[[#This Row],[50D EMA]]</f>
        <v>0.16159203672439434</v>
      </c>
      <c r="U223" s="1">
        <f>(Table2[[#This Row],[Close Price]]-Table2[[#This Row],[200D EMA]])/Table2[[#This Row],[200D EMA]]</f>
        <v>0.24263395040570754</v>
      </c>
      <c r="V223">
        <v>3.2540109463223699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s="1" t="e">
        <f>(Table2[[#This Row],[Close Price]]/Table2[[#This Row],[Day Low]])-1</f>
        <v>#N/A</v>
      </c>
      <c r="AD223" s="1" t="e">
        <f>(Table2[[#This Row],[Day High]]/Table2[[#This Row],[Close Price]])-1</f>
        <v>#N/A</v>
      </c>
      <c r="AE223" s="1" t="e">
        <f>(Table2[[#This Row],[Close Price]]/Table2[[#This Row],[Current Week Low]])-1</f>
        <v>#N/A</v>
      </c>
      <c r="AF223" s="1" t="e">
        <f>(Table2[[#This Row],[Current Week High]]/Table2[[#This Row],[Close Price]])-1</f>
        <v>#N/A</v>
      </c>
      <c r="AG223" s="1" t="e">
        <f>(Table2[[#This Row],[Close Price]]/Table2[[#This Row],[Current Month Low]])-1</f>
        <v>#N/A</v>
      </c>
      <c r="AH223" s="1" t="e">
        <f>(Table2[[#This Row],[Current Month High]]/Table2[[#This Row],[Close Price]])-1</f>
        <v>#N/A</v>
      </c>
      <c r="AI223">
        <v>5.6887381484621802</v>
      </c>
      <c r="AJ223">
        <v>55.8505526189332</v>
      </c>
      <c r="AK223" t="e">
        <f>IF(AND(Table2[[#This Row],[20D EMA]]&gt;Table2[[#This Row],[50D EMA]],Table2[[#This Row],[50D EMA]]&gt;Table2[[#This Row],[200D EMA]]),"Uptrend","Downtrend/NoTrend")</f>
        <v>#N/A</v>
      </c>
      <c r="AL223" t="e">
        <v>#N/A</v>
      </c>
      <c r="AM223" t="e">
        <v>#N/A</v>
      </c>
      <c r="AN223" t="e">
        <v>#N/A</v>
      </c>
      <c r="AO223" t="e">
        <v>#N/A</v>
      </c>
      <c r="AP223">
        <v>1.8052235771812999E-2</v>
      </c>
      <c r="AQ223">
        <f>(Table2[[#This Row],[Sharpe Ratio]]-AVERAGE(Table2[Sharpe Ratio]))/_xlfn.STDEV.P(Table2[Sharpe Ratio])</f>
        <v>-0.45875418191464534</v>
      </c>
      <c r="AR223" t="e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#N/A</v>
      </c>
      <c r="AS223">
        <f>_xlfn.RANK.AVG(Table2[[#This Row],[1Y Return vs Nifty Z-Score]],Table2[1Y Return vs Nifty Z-Score])</f>
        <v>207</v>
      </c>
      <c r="AT223">
        <f>_xlfn.RANK.AVG(Table2[[#This Row],[6M Return vs Nifty Z-Score]],Table2[6M Return vs Nifty Z-Score])</f>
        <v>130</v>
      </c>
      <c r="AU223">
        <f>_xlfn.RANK.AVG(Table2[[#This Row],[Sharpe Ratio Z-Score]],Table2[Sharpe Ratio Z-Score])</f>
        <v>458</v>
      </c>
      <c r="AV223">
        <f>(Table2[[#This Row],[Rank 1Y]]+Table2[[#This Row],[Rank 6M]]+Table2[[#This Row],[Rank Sharpe]])/3</f>
        <v>265</v>
      </c>
    </row>
    <row r="224" spans="1:48" x14ac:dyDescent="0.3">
      <c r="A224" t="s">
        <v>156</v>
      </c>
      <c r="B224" t="s">
        <v>157</v>
      </c>
      <c r="C224" t="s">
        <v>3112</v>
      </c>
      <c r="D224" t="s">
        <v>158</v>
      </c>
      <c r="E224">
        <v>156649.02702929999</v>
      </c>
      <c r="F224">
        <v>5900.85</v>
      </c>
      <c r="G224">
        <v>38.064761476350498</v>
      </c>
      <c r="H224">
        <f>(Table2[[#This Row],[1Y Return vs Nifty]]-AVERAGE(Table2[1Y Return vs Nifty]))/_xlfn.STDEV.P(Table2[1Y Return vs Nifty])</f>
        <v>0.48957504732286167</v>
      </c>
      <c r="I224">
        <v>0.26441685608198501</v>
      </c>
      <c r="J224">
        <f>(Table2[[#This Row],[1M Return vs Nifty]]-AVERAGE(Table2[1M Return vs Nifty]))/_xlfn.STDEV.P(Table2[1M Return vs Nifty])</f>
        <v>0.36300335602544698</v>
      </c>
      <c r="K224">
        <v>42.617333252559099</v>
      </c>
      <c r="L224">
        <f>(Table2[[#This Row],[6M Return vs Nifty]]-AVERAGE(Table2[6M Return vs Nifty]))/_xlfn.STDEV.P(Table2[6M Return vs Nifty])</f>
        <v>1.3875363988531075</v>
      </c>
      <c r="M224">
        <v>-0.70549902095871997</v>
      </c>
      <c r="N224">
        <f>(Table2[[#This Row],[1W Return vs Nifty]]-AVERAGE(Table2[1W Return vs Nifty]))/_xlfn.STDEV.P(Table2[1W Return vs Nifty])</f>
        <v>0.43360821324172344</v>
      </c>
      <c r="O224">
        <v>5836.58</v>
      </c>
      <c r="P224">
        <v>5655.2466956672397</v>
      </c>
      <c r="Q224">
        <v>4812.8901304607398</v>
      </c>
      <c r="R224">
        <v>57.600572214048903</v>
      </c>
      <c r="S224" s="1">
        <f>(Table2[[#This Row],[Close Price]]-Table2[[#This Row],[20D EMA]])/Table2[[#This Row],[20D EMA]]</f>
        <v>1.1011585551812952E-2</v>
      </c>
      <c r="T224" s="1">
        <f>(Table2[[#This Row],[Close Price]]-Table2[[#This Row],[50D EMA]])/Table2[[#This Row],[50D EMA]]</f>
        <v>4.3429282142709948E-2</v>
      </c>
      <c r="U224" s="1">
        <f>(Table2[[#This Row],[Close Price]]-Table2[[#This Row],[200D EMA]])/Table2[[#This Row],[200D EMA]]</f>
        <v>0.2260512581938183</v>
      </c>
      <c r="V224">
        <v>0.78565221388898299</v>
      </c>
      <c r="W224">
        <v>5769.85</v>
      </c>
      <c r="X224">
        <v>5960.95</v>
      </c>
      <c r="Y224">
        <v>5690.5</v>
      </c>
      <c r="Z224">
        <v>5960.95</v>
      </c>
      <c r="AA224">
        <v>5678.35</v>
      </c>
      <c r="AB224">
        <v>6155</v>
      </c>
      <c r="AC224" s="1">
        <f>(Table2[[#This Row],[Close Price]]/Table2[[#This Row],[Day Low]])-1</f>
        <v>2.2704229746007165E-2</v>
      </c>
      <c r="AD224" s="1">
        <f>(Table2[[#This Row],[Day High]]/Table2[[#This Row],[Close Price]])-1</f>
        <v>1.0184973351296644E-2</v>
      </c>
      <c r="AE224" s="1">
        <f>(Table2[[#This Row],[Close Price]]/Table2[[#This Row],[Current Week Low]])-1</f>
        <v>3.6965117300764572E-2</v>
      </c>
      <c r="AF224" s="1">
        <f>(Table2[[#This Row],[Current Week High]]/Table2[[#This Row],[Close Price]])-1</f>
        <v>1.0184973351296644E-2</v>
      </c>
      <c r="AG224" s="1">
        <f>(Table2[[#This Row],[Close Price]]/Table2[[#This Row],[Current Month Low]])-1</f>
        <v>3.9183917863463869E-2</v>
      </c>
      <c r="AH224" s="1">
        <f>(Table2[[#This Row],[Current Month High]]/Table2[[#This Row],[Close Price]])-1</f>
        <v>4.3070066176906563E-2</v>
      </c>
      <c r="AI224">
        <v>6.3550166501436101</v>
      </c>
      <c r="AJ224">
        <v>76.144776119403005</v>
      </c>
      <c r="AK224" t="str">
        <f>IF(AND(Table2[[#This Row],[20D EMA]]&gt;Table2[[#This Row],[50D EMA]],Table2[[#This Row],[50D EMA]]&gt;Table2[[#This Row],[200D EMA]]),"Uptrend","Downtrend/NoTrend")</f>
        <v>Uptrend</v>
      </c>
      <c r="AL224">
        <v>0.24</v>
      </c>
      <c r="AM224" t="s">
        <v>3154</v>
      </c>
      <c r="AN224">
        <v>0.19</v>
      </c>
      <c r="AO224" t="s">
        <v>3154</v>
      </c>
      <c r="AP224">
        <v>-1.7660764126510001E-3</v>
      </c>
      <c r="AQ224">
        <f>(Table2[[#This Row],[Sharpe Ratio]]-AVERAGE(Table2[Sharpe Ratio]))/_xlfn.STDEV.P(Table2[Sharpe Ratio])</f>
        <v>-0.69031099680078045</v>
      </c>
      <c r="AR2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1.9834120186423592</v>
      </c>
      <c r="AS224">
        <f>_xlfn.RANK.AVG(Table2[[#This Row],[1Y Return vs Nifty Z-Score]],Table2[1Y Return vs Nifty Z-Score])</f>
        <v>173</v>
      </c>
      <c r="AT224">
        <f>_xlfn.RANK.AVG(Table2[[#This Row],[6M Return vs Nifty Z-Score]],Table2[6M Return vs Nifty Z-Score])</f>
        <v>59</v>
      </c>
      <c r="AU224">
        <f>_xlfn.RANK.AVG(Table2[[#This Row],[Sharpe Ratio Z-Score]],Table2[Sharpe Ratio Z-Score])</f>
        <v>566</v>
      </c>
      <c r="AV224">
        <f>(Table2[[#This Row],[Rank 1Y]]+Table2[[#This Row],[Rank 6M]]+Table2[[#This Row],[Rank Sharpe]])/3</f>
        <v>266</v>
      </c>
    </row>
    <row r="225" spans="1:48" hidden="1" x14ac:dyDescent="0.3">
      <c r="A225" t="s">
        <v>894</v>
      </c>
      <c r="B225" t="s">
        <v>895</v>
      </c>
      <c r="C225" t="s">
        <v>3112</v>
      </c>
      <c r="D225" t="s">
        <v>51</v>
      </c>
      <c r="E225">
        <v>16241.625</v>
      </c>
      <c r="F225">
        <v>6496.65</v>
      </c>
      <c r="G225">
        <v>18.928731920497</v>
      </c>
      <c r="H225">
        <f>(Table2[[#This Row],[1Y Return vs Nifty]]-AVERAGE(Table2[1Y Return vs Nifty]))/_xlfn.STDEV.P(Table2[1Y Return vs Nifty])</f>
        <v>9.4396931219637117E-2</v>
      </c>
      <c r="I225">
        <v>-8.5979656889092499</v>
      </c>
      <c r="J225">
        <f>(Table2[[#This Row],[1M Return vs Nifty]]-AVERAGE(Table2[1M Return vs Nifty]))/_xlfn.STDEV.P(Table2[1M Return vs Nifty])</f>
        <v>-0.60756438249773748</v>
      </c>
      <c r="K225">
        <v>8.0492748537493402</v>
      </c>
      <c r="L225">
        <f>(Table2[[#This Row],[6M Return vs Nifty]]-AVERAGE(Table2[6M Return vs Nifty]))/_xlfn.STDEV.P(Table2[6M Return vs Nifty])</f>
        <v>0.19287960651515071</v>
      </c>
      <c r="M225">
        <v>-9.7717177015017107</v>
      </c>
      <c r="N225">
        <f>(Table2[[#This Row],[1W Return vs Nifty]]-AVERAGE(Table2[1W Return vs Nifty]))/_xlfn.STDEV.P(Table2[1W Return vs Nifty])</f>
        <v>-1.4304001091016221</v>
      </c>
      <c r="O225">
        <v>7164.93</v>
      </c>
      <c r="P225">
        <v>7191.7219372678801</v>
      </c>
      <c r="Q225">
        <v>6427.3693067965096</v>
      </c>
      <c r="R225">
        <v>25.589711620426499</v>
      </c>
      <c r="S225" s="1">
        <f>(Table2[[#This Row],[Close Price]]-Table2[[#This Row],[20D EMA]])/Table2[[#This Row],[20D EMA]]</f>
        <v>-9.3270974036033932E-2</v>
      </c>
      <c r="T225" s="1">
        <f>(Table2[[#This Row],[Close Price]]-Table2[[#This Row],[50D EMA]])/Table2[[#This Row],[50D EMA]]</f>
        <v>-9.6648889282826861E-2</v>
      </c>
      <c r="U225" s="1">
        <f>(Table2[[#This Row],[Close Price]]-Table2[[#This Row],[200D EMA]])/Table2[[#This Row],[200D EMA]]</f>
        <v>1.0779012360505002E-2</v>
      </c>
      <c r="V225">
        <v>0.38492095729416198</v>
      </c>
      <c r="W225">
        <v>6453.45</v>
      </c>
      <c r="X225">
        <v>6599.95</v>
      </c>
      <c r="Y225">
        <v>6359.1</v>
      </c>
      <c r="Z225">
        <v>6773.5</v>
      </c>
      <c r="AA225">
        <v>6359.1</v>
      </c>
      <c r="AB225">
        <v>7777</v>
      </c>
      <c r="AC225" s="1">
        <f>(Table2[[#This Row],[Close Price]]/Table2[[#This Row],[Day Low]])-1</f>
        <v>6.6940938567743302E-3</v>
      </c>
      <c r="AD225" s="1">
        <f>(Table2[[#This Row],[Day High]]/Table2[[#This Row],[Close Price]])-1</f>
        <v>1.5900502566707386E-2</v>
      </c>
      <c r="AE225" s="1">
        <f>(Table2[[#This Row],[Close Price]]/Table2[[#This Row],[Current Week Low]])-1</f>
        <v>2.1630419398971368E-2</v>
      </c>
      <c r="AF225" s="1">
        <f>(Table2[[#This Row],[Current Week High]]/Table2[[#This Row],[Close Price]])-1</f>
        <v>4.2614270431684087E-2</v>
      </c>
      <c r="AG225" s="1">
        <f>(Table2[[#This Row],[Close Price]]/Table2[[#This Row],[Current Month Low]])-1</f>
        <v>2.1630419398971368E-2</v>
      </c>
      <c r="AH225" s="1">
        <f>(Table2[[#This Row],[Current Month High]]/Table2[[#This Row],[Close Price]])-1</f>
        <v>0.19707849430090896</v>
      </c>
      <c r="AI225">
        <v>25.2799519752487</v>
      </c>
      <c r="AJ225">
        <v>41.210033255808803</v>
      </c>
      <c r="AK225" t="str">
        <f>IF(AND(Table2[[#This Row],[20D EMA]]&gt;Table2[[#This Row],[50D EMA]],Table2[[#This Row],[50D EMA]]&gt;Table2[[#This Row],[200D EMA]]),"Uptrend","Downtrend/NoTrend")</f>
        <v>Downtrend/NoTrend</v>
      </c>
      <c r="AL225">
        <v>0.05</v>
      </c>
      <c r="AM225" t="s">
        <v>3154</v>
      </c>
      <c r="AN225">
        <v>-14.8</v>
      </c>
      <c r="AO225" t="s">
        <v>3153</v>
      </c>
      <c r="AP225">
        <v>8.2788667634684995E-2</v>
      </c>
      <c r="AQ225">
        <f>(Table2[[#This Row],[Sharpe Ratio]]-AVERAGE(Table2[Sharpe Ratio]))/_xlfn.STDEV.P(Table2[Sharpe Ratio])</f>
        <v>0.29762516208474227</v>
      </c>
      <c r="AR2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5">
        <f>_xlfn.RANK.AVG(Table2[[#This Row],[1Y Return vs Nifty Z-Score]],Table2[1Y Return vs Nifty Z-Score])</f>
        <v>278</v>
      </c>
      <c r="AT225">
        <f>_xlfn.RANK.AVG(Table2[[#This Row],[6M Return vs Nifty Z-Score]],Table2[6M Return vs Nifty Z-Score])</f>
        <v>248</v>
      </c>
      <c r="AU225">
        <f>_xlfn.RANK.AVG(Table2[[#This Row],[Sharpe Ratio Z-Score]],Table2[Sharpe Ratio Z-Score])</f>
        <v>273</v>
      </c>
      <c r="AV225">
        <f>(Table2[[#This Row],[Rank 1Y]]+Table2[[#This Row],[Rank 6M]]+Table2[[#This Row],[Rank Sharpe]])/3</f>
        <v>266.33333333333331</v>
      </c>
    </row>
    <row r="226" spans="1:48" hidden="1" x14ac:dyDescent="0.3">
      <c r="A226" t="s">
        <v>417</v>
      </c>
      <c r="B226" t="s">
        <v>418</v>
      </c>
      <c r="C226" t="s">
        <v>3119</v>
      </c>
      <c r="D226" t="s">
        <v>270</v>
      </c>
      <c r="E226">
        <v>52178.296097849998</v>
      </c>
      <c r="F226">
        <v>4632.55</v>
      </c>
      <c r="G226">
        <v>47.230805413015602</v>
      </c>
      <c r="H226">
        <f>(Table2[[#This Row],[1Y Return vs Nifty]]-AVERAGE(Table2[1Y Return vs Nifty]))/_xlfn.STDEV.P(Table2[1Y Return vs Nifty])</f>
        <v>0.67886300616710915</v>
      </c>
      <c r="I226">
        <v>-0.43282916031296398</v>
      </c>
      <c r="J226">
        <f>(Table2[[#This Row],[1M Return vs Nifty]]-AVERAGE(Table2[1M Return vs Nifty]))/_xlfn.STDEV.P(Table2[1M Return vs Nifty])</f>
        <v>0.28664415059832282</v>
      </c>
      <c r="K226">
        <v>-11.6682195329756</v>
      </c>
      <c r="L226">
        <f>(Table2[[#This Row],[6M Return vs Nifty]]-AVERAGE(Table2[6M Return vs Nifty]))/_xlfn.STDEV.P(Table2[6M Return vs Nifty])</f>
        <v>-0.48854826904634013</v>
      </c>
      <c r="M226">
        <v>-5.6133689121407704</v>
      </c>
      <c r="N226">
        <f>(Table2[[#This Row],[1W Return vs Nifty]]-AVERAGE(Table2[1W Return vs Nifty]))/_xlfn.STDEV.P(Table2[1W Return vs Nifty])</f>
        <v>-0.57544645932809413</v>
      </c>
      <c r="O226">
        <v>5013.5600000000004</v>
      </c>
      <c r="P226">
        <v>5000.6077219819099</v>
      </c>
      <c r="Q226">
        <v>4547.0782624436697</v>
      </c>
      <c r="R226">
        <v>27.114228318031898</v>
      </c>
      <c r="S226" s="1">
        <f>(Table2[[#This Row],[Close Price]]-Table2[[#This Row],[20D EMA]])/Table2[[#This Row],[20D EMA]]</f>
        <v>-7.5995899121582305E-2</v>
      </c>
      <c r="T226" s="1">
        <f>(Table2[[#This Row],[Close Price]]-Table2[[#This Row],[50D EMA]])/Table2[[#This Row],[50D EMA]]</f>
        <v>-7.3602598412985692E-2</v>
      </c>
      <c r="U226" s="1">
        <f>(Table2[[#This Row],[Close Price]]-Table2[[#This Row],[200D EMA]])/Table2[[#This Row],[200D EMA]]</f>
        <v>1.8797067616425113E-2</v>
      </c>
      <c r="V226">
        <v>0.74696571287227298</v>
      </c>
      <c r="W226">
        <v>4601</v>
      </c>
      <c r="X226">
        <v>4880</v>
      </c>
      <c r="Y226">
        <v>4601</v>
      </c>
      <c r="Z226">
        <v>5165.7</v>
      </c>
      <c r="AA226">
        <v>4601</v>
      </c>
      <c r="AB226">
        <v>5355</v>
      </c>
      <c r="AC226" s="1">
        <f>(Table2[[#This Row],[Close Price]]/Table2[[#This Row],[Day Low]])-1</f>
        <v>6.8572049554445069E-3</v>
      </c>
      <c r="AD226" s="1">
        <f>(Table2[[#This Row],[Day High]]/Table2[[#This Row],[Close Price]])-1</f>
        <v>5.3415505499131211E-2</v>
      </c>
      <c r="AE226" s="1">
        <f>(Table2[[#This Row],[Close Price]]/Table2[[#This Row],[Current Week Low]])-1</f>
        <v>6.8572049554445069E-3</v>
      </c>
      <c r="AF226" s="1">
        <f>(Table2[[#This Row],[Current Week High]]/Table2[[#This Row],[Close Price]])-1</f>
        <v>0.11508780261411089</v>
      </c>
      <c r="AG226" s="1">
        <f>(Table2[[#This Row],[Close Price]]/Table2[[#This Row],[Current Month Low]])-1</f>
        <v>6.8572049554445069E-3</v>
      </c>
      <c r="AH226" s="1">
        <f>(Table2[[#This Row],[Current Month High]]/Table2[[#This Row],[Close Price]])-1</f>
        <v>0.15595082621882117</v>
      </c>
      <c r="AI226">
        <v>26.0633992077797</v>
      </c>
      <c r="AJ226">
        <v>85.283471652834706</v>
      </c>
      <c r="AK226" t="str">
        <f>IF(AND(Table2[[#This Row],[20D EMA]]&gt;Table2[[#This Row],[50D EMA]],Table2[[#This Row],[50D EMA]]&gt;Table2[[#This Row],[200D EMA]]),"Uptrend","Downtrend/NoTrend")</f>
        <v>Uptrend</v>
      </c>
      <c r="AL226">
        <v>0.19</v>
      </c>
      <c r="AM226" t="s">
        <v>3154</v>
      </c>
      <c r="AN226">
        <v>-5.95</v>
      </c>
      <c r="AO226" t="s">
        <v>3153</v>
      </c>
      <c r="AP226">
        <v>0.11329810497289999</v>
      </c>
      <c r="AQ226">
        <f>(Table2[[#This Row],[Sharpe Ratio]]-AVERAGE(Table2[Sharpe Ratio]))/_xlfn.STDEV.P(Table2[Sharpe Ratio])</f>
        <v>0.65409689732884313</v>
      </c>
      <c r="AR2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0.5556093257198409</v>
      </c>
      <c r="AS226">
        <f>_xlfn.RANK.AVG(Table2[[#This Row],[1Y Return vs Nifty Z-Score]],Table2[1Y Return vs Nifty Z-Score])</f>
        <v>136</v>
      </c>
      <c r="AT226">
        <f>_xlfn.RANK.AVG(Table2[[#This Row],[6M Return vs Nifty Z-Score]],Table2[6M Return vs Nifty Z-Score])</f>
        <v>485</v>
      </c>
      <c r="AU226">
        <f>_xlfn.RANK.AVG(Table2[[#This Row],[Sharpe Ratio Z-Score]],Table2[Sharpe Ratio Z-Score])</f>
        <v>182</v>
      </c>
      <c r="AV226">
        <f>(Table2[[#This Row],[Rank 1Y]]+Table2[[#This Row],[Rank 6M]]+Table2[[#This Row],[Rank Sharpe]])/3</f>
        <v>267.66666666666669</v>
      </c>
    </row>
    <row r="227" spans="1:48" hidden="1" x14ac:dyDescent="0.3">
      <c r="A227" t="s">
        <v>1053</v>
      </c>
      <c r="B227" t="s">
        <v>1054</v>
      </c>
      <c r="C227" t="s">
        <v>3119</v>
      </c>
      <c r="D227" t="s">
        <v>114</v>
      </c>
      <c r="E227">
        <v>12438.251059419999</v>
      </c>
      <c r="F227">
        <v>185.93</v>
      </c>
      <c r="G227">
        <v>19.171538878254701</v>
      </c>
      <c r="H227">
        <f>(Table2[[#This Row],[1Y Return vs Nifty]]-AVERAGE(Table2[1Y Return vs Nifty]))/_xlfn.STDEV.P(Table2[1Y Return vs Nifty])</f>
        <v>9.9411137320405435E-2</v>
      </c>
      <c r="I227">
        <v>4.5789684507341404</v>
      </c>
      <c r="J227">
        <f>(Table2[[#This Row],[1M Return vs Nifty]]-AVERAGE(Table2[1M Return vs Nifty]))/_xlfn.STDEV.P(Table2[1M Return vs Nifty])</f>
        <v>0.83551337945360893</v>
      </c>
      <c r="K227">
        <v>-4.7831103135988204</v>
      </c>
      <c r="L227">
        <f>(Table2[[#This Row],[6M Return vs Nifty]]-AVERAGE(Table2[6M Return vs Nifty]))/_xlfn.STDEV.P(Table2[6M Return vs Nifty])</f>
        <v>-0.25060194298943983</v>
      </c>
      <c r="M227">
        <v>-3.8027268323634602</v>
      </c>
      <c r="N227">
        <f>(Table2[[#This Row],[1W Return vs Nifty]]-AVERAGE(Table2[1W Return vs Nifty]))/_xlfn.STDEV.P(Table2[1W Return vs Nifty])</f>
        <v>-0.20317969361096366</v>
      </c>
      <c r="O227">
        <v>191.54</v>
      </c>
      <c r="P227">
        <v>193.43895621100299</v>
      </c>
      <c r="Q227">
        <v>182.49972887860801</v>
      </c>
      <c r="R227">
        <v>37.552970794727599</v>
      </c>
      <c r="S227" s="1">
        <f>(Table2[[#This Row],[Close Price]]-Table2[[#This Row],[20D EMA]])/Table2[[#This Row],[20D EMA]]</f>
        <v>-2.9288921374125435E-2</v>
      </c>
      <c r="T227" s="1">
        <f>(Table2[[#This Row],[Close Price]]-Table2[[#This Row],[50D EMA]])/Table2[[#This Row],[50D EMA]]</f>
        <v>-3.881822130394573E-2</v>
      </c>
      <c r="U227" s="1">
        <f>(Table2[[#This Row],[Close Price]]-Table2[[#This Row],[200D EMA]])/Table2[[#This Row],[200D EMA]]</f>
        <v>1.8796034067939268E-2</v>
      </c>
      <c r="V227">
        <v>0.50519276791687295</v>
      </c>
      <c r="W227">
        <v>184.45</v>
      </c>
      <c r="X227">
        <v>192.79</v>
      </c>
      <c r="Y227">
        <v>182.11</v>
      </c>
      <c r="Z227">
        <v>192.79</v>
      </c>
      <c r="AA227">
        <v>182.11</v>
      </c>
      <c r="AB227">
        <v>207.2</v>
      </c>
      <c r="AC227" s="1">
        <f>(Table2[[#This Row],[Close Price]]/Table2[[#This Row],[Day Low]])-1</f>
        <v>8.0238547031716845E-3</v>
      </c>
      <c r="AD227" s="1">
        <f>(Table2[[#This Row],[Day High]]/Table2[[#This Row],[Close Price]])-1</f>
        <v>3.6895605873177972E-2</v>
      </c>
      <c r="AE227" s="1">
        <f>(Table2[[#This Row],[Close Price]]/Table2[[#This Row],[Current Week Low]])-1</f>
        <v>2.0976332985558122E-2</v>
      </c>
      <c r="AF227" s="1">
        <f>(Table2[[#This Row],[Current Week High]]/Table2[[#This Row],[Close Price]])-1</f>
        <v>3.6895605873177972E-2</v>
      </c>
      <c r="AG227" s="1">
        <f>(Table2[[#This Row],[Close Price]]/Table2[[#This Row],[Current Month Low]])-1</f>
        <v>2.0976332985558122E-2</v>
      </c>
      <c r="AH227" s="1">
        <f>(Table2[[#This Row],[Current Month High]]/Table2[[#This Row],[Close Price]])-1</f>
        <v>0.11439789167966419</v>
      </c>
      <c r="AI227">
        <v>31.6570752433711</v>
      </c>
      <c r="AJ227">
        <v>44.422867795556897</v>
      </c>
      <c r="AK227" t="str">
        <f>IF(AND(Table2[[#This Row],[20D EMA]]&gt;Table2[[#This Row],[50D EMA]],Table2[[#This Row],[50D EMA]]&gt;Table2[[#This Row],[200D EMA]]),"Uptrend","Downtrend/NoTrend")</f>
        <v>Downtrend/NoTrend</v>
      </c>
      <c r="AL227">
        <v>0.03</v>
      </c>
      <c r="AM227" t="s">
        <v>3154</v>
      </c>
      <c r="AN227">
        <v>-4.97</v>
      </c>
      <c r="AO227" t="s">
        <v>3153</v>
      </c>
      <c r="AP227">
        <v>0.13707525448173899</v>
      </c>
      <c r="AQ227">
        <f>(Table2[[#This Row],[Sharpe Ratio]]-AVERAGE(Table2[Sharpe Ratio]))/_xlfn.STDEV.P(Table2[Sharpe Ratio])</f>
        <v>0.93190869866146497</v>
      </c>
      <c r="AR2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7">
        <f>_xlfn.RANK.AVG(Table2[[#This Row],[1Y Return vs Nifty Z-Score]],Table2[1Y Return vs Nifty Z-Score])</f>
        <v>277</v>
      </c>
      <c r="AT227">
        <f>_xlfn.RANK.AVG(Table2[[#This Row],[6M Return vs Nifty Z-Score]],Table2[6M Return vs Nifty Z-Score])</f>
        <v>399</v>
      </c>
      <c r="AU227">
        <f>_xlfn.RANK.AVG(Table2[[#This Row],[Sharpe Ratio Z-Score]],Table2[Sharpe Ratio Z-Score])</f>
        <v>128</v>
      </c>
      <c r="AV227">
        <f>(Table2[[#This Row],[Rank 1Y]]+Table2[[#This Row],[Rank 6M]]+Table2[[#This Row],[Rank Sharpe]])/3</f>
        <v>268</v>
      </c>
    </row>
    <row r="228" spans="1:48" hidden="1" x14ac:dyDescent="0.3">
      <c r="A228" t="s">
        <v>137</v>
      </c>
      <c r="B228" t="s">
        <v>138</v>
      </c>
      <c r="C228" t="s">
        <v>3108</v>
      </c>
      <c r="D228" t="s">
        <v>139</v>
      </c>
      <c r="E228">
        <v>189728.57010800001</v>
      </c>
      <c r="F228">
        <v>145.18</v>
      </c>
      <c r="G228">
        <v>62.7829543721382</v>
      </c>
      <c r="H228">
        <f>(Table2[[#This Row],[1Y Return vs Nifty]]-AVERAGE(Table2[1Y Return vs Nifty]))/_xlfn.STDEV.P(Table2[1Y Return vs Nifty])</f>
        <v>1.0000304097334796</v>
      </c>
      <c r="I228">
        <v>-1.03104346352231</v>
      </c>
      <c r="J228">
        <f>(Table2[[#This Row],[1M Return vs Nifty]]-AVERAGE(Table2[1M Return vs Nifty]))/_xlfn.STDEV.P(Table2[1M Return vs Nifty])</f>
        <v>0.22113044697849207</v>
      </c>
      <c r="K228">
        <v>-23.393304143684102</v>
      </c>
      <c r="L228">
        <f>(Table2[[#This Row],[6M Return vs Nifty]]-AVERAGE(Table2[6M Return vs Nifty]))/_xlfn.STDEV.P(Table2[6M Return vs Nifty])</f>
        <v>-0.89376200160016084</v>
      </c>
      <c r="M228">
        <v>-5.2578597559032501</v>
      </c>
      <c r="N228">
        <f>(Table2[[#This Row],[1W Return vs Nifty]]-AVERAGE(Table2[1W Return vs Nifty]))/_xlfn.STDEV.P(Table2[1W Return vs Nifty])</f>
        <v>-0.5023540214280291</v>
      </c>
      <c r="O228">
        <v>146.88999999999999</v>
      </c>
      <c r="P228">
        <v>153.499525972604</v>
      </c>
      <c r="Q228">
        <v>150.89835725340501</v>
      </c>
      <c r="R228">
        <v>48.601043392089203</v>
      </c>
      <c r="S228" s="1">
        <f>(Table2[[#This Row],[Close Price]]-Table2[[#This Row],[20D EMA]])/Table2[[#This Row],[20D EMA]]</f>
        <v>-1.1641364286200421E-2</v>
      </c>
      <c r="T228" s="1">
        <f>(Table2[[#This Row],[Close Price]]-Table2[[#This Row],[50D EMA]])/Table2[[#This Row],[50D EMA]]</f>
        <v>-5.4199033644500204E-2</v>
      </c>
      <c r="U228" s="1">
        <f>(Table2[[#This Row],[Close Price]]-Table2[[#This Row],[200D EMA]])/Table2[[#This Row],[200D EMA]]</f>
        <v>-3.7895424161590523E-2</v>
      </c>
      <c r="V228">
        <v>0.94211849717565499</v>
      </c>
      <c r="W228">
        <v>139.83000000000001</v>
      </c>
      <c r="X228">
        <v>146.96</v>
      </c>
      <c r="Y228">
        <v>137.80000000000001</v>
      </c>
      <c r="Z228">
        <v>146.96</v>
      </c>
      <c r="AA228">
        <v>137.80000000000001</v>
      </c>
      <c r="AB228">
        <v>161</v>
      </c>
      <c r="AC228" s="1">
        <f>(Table2[[#This Row],[Close Price]]/Table2[[#This Row],[Day Low]])-1</f>
        <v>3.826074519058853E-2</v>
      </c>
      <c r="AD228" s="1">
        <f>(Table2[[#This Row],[Day High]]/Table2[[#This Row],[Close Price]])-1</f>
        <v>1.2260641961702623E-2</v>
      </c>
      <c r="AE228" s="1">
        <f>(Table2[[#This Row],[Close Price]]/Table2[[#This Row],[Current Week Low]])-1</f>
        <v>5.3555878084179831E-2</v>
      </c>
      <c r="AF228" s="1">
        <f>(Table2[[#This Row],[Current Week High]]/Table2[[#This Row],[Close Price]])-1</f>
        <v>1.2260641961702623E-2</v>
      </c>
      <c r="AG228" s="1">
        <f>(Table2[[#This Row],[Close Price]]/Table2[[#This Row],[Current Month Low]])-1</f>
        <v>5.3555878084179831E-2</v>
      </c>
      <c r="AH228" s="1">
        <f>(Table2[[#This Row],[Current Month High]]/Table2[[#This Row],[Close Price]])-1</f>
        <v>0.10896817743490828</v>
      </c>
      <c r="AI228">
        <v>57.735225237636001</v>
      </c>
      <c r="AJ228">
        <v>95.792312879298706</v>
      </c>
      <c r="AK228" t="str">
        <f>IF(AND(Table2[[#This Row],[20D EMA]]&gt;Table2[[#This Row],[50D EMA]],Table2[[#This Row],[50D EMA]]&gt;Table2[[#This Row],[200D EMA]]),"Uptrend","Downtrend/NoTrend")</f>
        <v>Downtrend/NoTrend</v>
      </c>
      <c r="AL228">
        <v>-0.18</v>
      </c>
      <c r="AM228" t="s">
        <v>3153</v>
      </c>
      <c r="AN228">
        <v>-6.91</v>
      </c>
      <c r="AO228" t="s">
        <v>3153</v>
      </c>
      <c r="AP228">
        <v>0.16015188201615399</v>
      </c>
      <c r="AQ228">
        <f>(Table2[[#This Row],[Sharpe Ratio]]-AVERAGE(Table2[Sharpe Ratio]))/_xlfn.STDEV.P(Table2[Sharpe Ratio])</f>
        <v>1.2015356134282908</v>
      </c>
      <c r="AR2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8">
        <f>_xlfn.RANK.AVG(Table2[[#This Row],[1Y Return vs Nifty Z-Score]],Table2[1Y Return vs Nifty Z-Score])</f>
        <v>91</v>
      </c>
      <c r="AT228">
        <f>_xlfn.RANK.AVG(Table2[[#This Row],[6M Return vs Nifty Z-Score]],Table2[6M Return vs Nifty Z-Score])</f>
        <v>635</v>
      </c>
      <c r="AU228">
        <f>_xlfn.RANK.AVG(Table2[[#This Row],[Sharpe Ratio Z-Score]],Table2[Sharpe Ratio Z-Score])</f>
        <v>80</v>
      </c>
      <c r="AV228">
        <f>(Table2[[#This Row],[Rank 1Y]]+Table2[[#This Row],[Rank 6M]]+Table2[[#This Row],[Rank Sharpe]])/3</f>
        <v>268.66666666666669</v>
      </c>
    </row>
    <row r="229" spans="1:48" x14ac:dyDescent="0.3">
      <c r="A229" t="s">
        <v>516</v>
      </c>
      <c r="B229" t="s">
        <v>517</v>
      </c>
      <c r="C229" t="s">
        <v>3112</v>
      </c>
      <c r="D229" t="s">
        <v>51</v>
      </c>
      <c r="E229">
        <v>39945.729124099998</v>
      </c>
      <c r="F229">
        <v>1574.5</v>
      </c>
      <c r="G229">
        <v>28.758919113322801</v>
      </c>
      <c r="H229">
        <f>(Table2[[#This Row],[1Y Return vs Nifty]]-AVERAGE(Table2[1Y Return vs Nifty]))/_xlfn.STDEV.P(Table2[1Y Return vs Nifty])</f>
        <v>0.29740011139682626</v>
      </c>
      <c r="I229">
        <v>0.34453014629418099</v>
      </c>
      <c r="J229">
        <f>(Table2[[#This Row],[1M Return vs Nifty]]-AVERAGE(Table2[1M Return vs Nifty]))/_xlfn.STDEV.P(Table2[1M Return vs Nifty])</f>
        <v>0.37177699838540668</v>
      </c>
      <c r="K229">
        <v>16.175263798341501</v>
      </c>
      <c r="L229">
        <f>(Table2[[#This Row],[6M Return vs Nifty]]-AVERAGE(Table2[6M Return vs Nifty]))/_xlfn.STDEV.P(Table2[6M Return vs Nifty])</f>
        <v>0.47371018644307705</v>
      </c>
      <c r="M229">
        <v>3.0722200085023199</v>
      </c>
      <c r="N229">
        <f>(Table2[[#This Row],[1W Return vs Nifty]]-AVERAGE(Table2[1W Return vs Nifty]))/_xlfn.STDEV.P(Table2[1W Return vs Nifty])</f>
        <v>1.2103046462874423</v>
      </c>
      <c r="O229">
        <v>1564.63</v>
      </c>
      <c r="P229">
        <v>1528.5588787296001</v>
      </c>
      <c r="Q229">
        <v>1338.3977746011899</v>
      </c>
      <c r="R229">
        <v>53.823354488730502</v>
      </c>
      <c r="S229" s="1">
        <f>(Table2[[#This Row],[Close Price]]-Table2[[#This Row],[20D EMA]])/Table2[[#This Row],[20D EMA]]</f>
        <v>6.3082006608590462E-3</v>
      </c>
      <c r="T229" s="1">
        <f>(Table2[[#This Row],[Close Price]]-Table2[[#This Row],[50D EMA]])/Table2[[#This Row],[50D EMA]]</f>
        <v>3.0055185907252716E-2</v>
      </c>
      <c r="U229" s="1">
        <f>(Table2[[#This Row],[Close Price]]-Table2[[#This Row],[200D EMA]])/Table2[[#This Row],[200D EMA]]</f>
        <v>0.1764066183307596</v>
      </c>
      <c r="V229">
        <v>0.95446411335528003</v>
      </c>
      <c r="W229">
        <v>1555.85</v>
      </c>
      <c r="X229">
        <v>1606.7</v>
      </c>
      <c r="Y229">
        <v>1507.25</v>
      </c>
      <c r="Z229">
        <v>1606.7</v>
      </c>
      <c r="AA229">
        <v>1489.25</v>
      </c>
      <c r="AB229">
        <v>1618.05</v>
      </c>
      <c r="AC229" s="1">
        <f>(Table2[[#This Row],[Close Price]]/Table2[[#This Row],[Day Low]])-1</f>
        <v>1.1987016743259415E-2</v>
      </c>
      <c r="AD229" s="1">
        <f>(Table2[[#This Row],[Day High]]/Table2[[#This Row],[Close Price]])-1</f>
        <v>2.0450936805335163E-2</v>
      </c>
      <c r="AE229" s="1">
        <f>(Table2[[#This Row],[Close Price]]/Table2[[#This Row],[Current Week Low]])-1</f>
        <v>4.4617681207497206E-2</v>
      </c>
      <c r="AF229" s="1">
        <f>(Table2[[#This Row],[Current Week High]]/Table2[[#This Row],[Close Price]])-1</f>
        <v>2.0450936805335163E-2</v>
      </c>
      <c r="AG229" s="1">
        <f>(Table2[[#This Row],[Close Price]]/Table2[[#This Row],[Current Month Low]])-1</f>
        <v>5.7243578982709487E-2</v>
      </c>
      <c r="AH229" s="1">
        <f>(Table2[[#This Row],[Current Month High]]/Table2[[#This Row],[Close Price]])-1</f>
        <v>2.765957446808498E-2</v>
      </c>
      <c r="AI229">
        <v>8.5201651317878806</v>
      </c>
      <c r="AJ229">
        <v>51.248799231508102</v>
      </c>
      <c r="AK229" t="str">
        <f>IF(AND(Table2[[#This Row],[20D EMA]]&gt;Table2[[#This Row],[50D EMA]],Table2[[#This Row],[50D EMA]]&gt;Table2[[#This Row],[200D EMA]]),"Uptrend","Downtrend/NoTrend")</f>
        <v>Uptrend</v>
      </c>
      <c r="AL229">
        <v>0.21</v>
      </c>
      <c r="AM229" t="s">
        <v>3154</v>
      </c>
      <c r="AN229">
        <v>-0.9</v>
      </c>
      <c r="AO229" t="s">
        <v>3153</v>
      </c>
      <c r="AP229">
        <v>3.7575150939647001E-2</v>
      </c>
      <c r="AQ229">
        <f>(Table2[[#This Row],[Sharpe Ratio]]-AVERAGE(Table2[Sharpe Ratio]))/_xlfn.STDEV.P(Table2[Sharpe Ratio])</f>
        <v>-0.23064878063331404</v>
      </c>
      <c r="AR2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2.1225431618794381</v>
      </c>
      <c r="AS229">
        <f>_xlfn.RANK.AVG(Table2[[#This Row],[1Y Return vs Nifty Z-Score]],Table2[1Y Return vs Nifty Z-Score])</f>
        <v>213</v>
      </c>
      <c r="AT229">
        <f>_xlfn.RANK.AVG(Table2[[#This Row],[6M Return vs Nifty Z-Score]],Table2[6M Return vs Nifty Z-Score])</f>
        <v>182</v>
      </c>
      <c r="AU229">
        <f>_xlfn.RANK.AVG(Table2[[#This Row],[Sharpe Ratio Z-Score]],Table2[Sharpe Ratio Z-Score])</f>
        <v>411</v>
      </c>
      <c r="AV229">
        <f>(Table2[[#This Row],[Rank 1Y]]+Table2[[#This Row],[Rank 6M]]+Table2[[#This Row],[Rank Sharpe]])/3</f>
        <v>268.66666666666669</v>
      </c>
    </row>
    <row r="230" spans="1:48" hidden="1" x14ac:dyDescent="0.3">
      <c r="A230" t="s">
        <v>573</v>
      </c>
      <c r="B230" t="s">
        <v>574</v>
      </c>
      <c r="C230" t="s">
        <v>3113</v>
      </c>
      <c r="D230" t="s">
        <v>151</v>
      </c>
      <c r="E230">
        <v>32863.287633300002</v>
      </c>
      <c r="F230">
        <v>237</v>
      </c>
      <c r="G230">
        <v>20.8291848740764</v>
      </c>
      <c r="H230">
        <f>(Table2[[#This Row],[1Y Return vs Nifty]]-AVERAGE(Table2[1Y Return vs Nifty]))/_xlfn.STDEV.P(Table2[1Y Return vs Nifty])</f>
        <v>0.1336431821593253</v>
      </c>
      <c r="I230">
        <v>-5.5624229707578303</v>
      </c>
      <c r="J230">
        <f>(Table2[[#This Row],[1M Return vs Nifty]]-AVERAGE(Table2[1M Return vs Nifty]))/_xlfn.STDEV.P(Table2[1M Return vs Nifty])</f>
        <v>-0.27512558105919527</v>
      </c>
      <c r="K230">
        <v>-8.0328619223376503</v>
      </c>
      <c r="L230">
        <f>(Table2[[#This Row],[6M Return vs Nifty]]-AVERAGE(Table2[6M Return vs Nifty]))/_xlfn.STDEV.P(Table2[6M Return vs Nifty])</f>
        <v>-0.36291191967371672</v>
      </c>
      <c r="M230">
        <v>-4.53591487179391</v>
      </c>
      <c r="N230">
        <f>(Table2[[#This Row],[1W Return vs Nifty]]-AVERAGE(Table2[1W Return vs Nifty]))/_xlfn.STDEV.P(Table2[1W Return vs Nifty])</f>
        <v>-0.35392265001835388</v>
      </c>
      <c r="O230">
        <v>248.34</v>
      </c>
      <c r="P230">
        <v>256.99980177154998</v>
      </c>
      <c r="Q230">
        <v>241.918635357954</v>
      </c>
      <c r="R230">
        <v>34.313591409665001</v>
      </c>
      <c r="S230" s="1">
        <f>(Table2[[#This Row],[Close Price]]-Table2[[#This Row],[20D EMA]])/Table2[[#This Row],[20D EMA]]</f>
        <v>-4.5663203672384647E-2</v>
      </c>
      <c r="T230" s="1">
        <f>(Table2[[#This Row],[Close Price]]-Table2[[#This Row],[50D EMA]])/Table2[[#This Row],[50D EMA]]</f>
        <v>-7.782030038034049E-2</v>
      </c>
      <c r="U230" s="1">
        <f>(Table2[[#This Row],[Close Price]]-Table2[[#This Row],[200D EMA]])/Table2[[#This Row],[200D EMA]]</f>
        <v>-2.0331775394963527E-2</v>
      </c>
      <c r="V230">
        <v>0.40076054888519103</v>
      </c>
      <c r="W230">
        <v>232.95</v>
      </c>
      <c r="X230">
        <v>238.6</v>
      </c>
      <c r="Y230">
        <v>226.25</v>
      </c>
      <c r="Z230">
        <v>238.9</v>
      </c>
      <c r="AA230">
        <v>226.25</v>
      </c>
      <c r="AB230">
        <v>263.85000000000002</v>
      </c>
      <c r="AC230" s="1">
        <f>(Table2[[#This Row],[Close Price]]/Table2[[#This Row],[Day Low]])-1</f>
        <v>1.7385705086928605E-2</v>
      </c>
      <c r="AD230" s="1">
        <f>(Table2[[#This Row],[Day High]]/Table2[[#This Row],[Close Price]])-1</f>
        <v>6.7510548523206371E-3</v>
      </c>
      <c r="AE230" s="1">
        <f>(Table2[[#This Row],[Close Price]]/Table2[[#This Row],[Current Week Low]])-1</f>
        <v>4.7513812154696078E-2</v>
      </c>
      <c r="AF230" s="1">
        <f>(Table2[[#This Row],[Current Week High]]/Table2[[#This Row],[Close Price]])-1</f>
        <v>8.0168776371307704E-3</v>
      </c>
      <c r="AG230" s="1">
        <f>(Table2[[#This Row],[Close Price]]/Table2[[#This Row],[Current Month Low]])-1</f>
        <v>4.7513812154696078E-2</v>
      </c>
      <c r="AH230" s="1">
        <f>(Table2[[#This Row],[Current Month High]]/Table2[[#This Row],[Close Price]])-1</f>
        <v>0.11329113924050649</v>
      </c>
      <c r="AI230">
        <v>31.561181434599099</v>
      </c>
      <c r="AJ230">
        <v>47.755610972568498</v>
      </c>
      <c r="AK230" t="str">
        <f>IF(AND(Table2[[#This Row],[20D EMA]]&gt;Table2[[#This Row],[50D EMA]],Table2[[#This Row],[50D EMA]]&gt;Table2[[#This Row],[200D EMA]]),"Uptrend","Downtrend/NoTrend")</f>
        <v>Downtrend/NoTrend</v>
      </c>
      <c r="AL230">
        <v>0.03</v>
      </c>
      <c r="AM230" t="s">
        <v>3154</v>
      </c>
      <c r="AN230">
        <v>-7.96</v>
      </c>
      <c r="AO230" t="s">
        <v>3153</v>
      </c>
      <c r="AP230">
        <v>0.148357592524964</v>
      </c>
      <c r="AQ230">
        <f>(Table2[[#This Row],[Sharpe Ratio]]-AVERAGE(Table2[Sharpe Ratio]))/_xlfn.STDEV.P(Table2[Sharpe Ratio])</f>
        <v>1.0637313401377582</v>
      </c>
      <c r="AR2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0">
        <f>_xlfn.RANK.AVG(Table2[[#This Row],[1Y Return vs Nifty Z-Score]],Table2[1Y Return vs Nifty Z-Score])</f>
        <v>268</v>
      </c>
      <c r="AT230">
        <f>_xlfn.RANK.AVG(Table2[[#This Row],[6M Return vs Nifty Z-Score]],Table2[6M Return vs Nifty Z-Score])</f>
        <v>439</v>
      </c>
      <c r="AU230">
        <f>_xlfn.RANK.AVG(Table2[[#This Row],[Sharpe Ratio Z-Score]],Table2[Sharpe Ratio Z-Score])</f>
        <v>101</v>
      </c>
      <c r="AV230">
        <f>(Table2[[#This Row],[Rank 1Y]]+Table2[[#This Row],[Rank 6M]]+Table2[[#This Row],[Rank Sharpe]])/3</f>
        <v>269.33333333333331</v>
      </c>
    </row>
    <row r="231" spans="1:48" x14ac:dyDescent="0.3">
      <c r="A231" t="s">
        <v>1822</v>
      </c>
      <c r="B231" t="s">
        <v>1823</v>
      </c>
      <c r="C231" t="s">
        <v>3115</v>
      </c>
      <c r="D231" t="s">
        <v>114</v>
      </c>
      <c r="E231">
        <v>4101.3213675899997</v>
      </c>
      <c r="F231">
        <v>760.15</v>
      </c>
      <c r="G231">
        <v>37.826241069208599</v>
      </c>
      <c r="H231">
        <f>(Table2[[#This Row],[1Y Return vs Nifty]]-AVERAGE(Table2[1Y Return vs Nifty]))/_xlfn.STDEV.P(Table2[1Y Return vs Nifty])</f>
        <v>0.48464936277208309</v>
      </c>
      <c r="I231">
        <v>17.914953820631599</v>
      </c>
      <c r="J231">
        <f>(Table2[[#This Row],[1M Return vs Nifty]]-AVERAGE(Table2[1M Return vs Nifty]))/_xlfn.STDEV.P(Table2[1M Return vs Nifty])</f>
        <v>2.2960097071318732</v>
      </c>
      <c r="K231">
        <v>-0.97269706997305305</v>
      </c>
      <c r="L231">
        <f>(Table2[[#This Row],[6M Return vs Nifty]]-AVERAGE(Table2[6M Return vs Nifty]))/_xlfn.STDEV.P(Table2[6M Return vs Nifty])</f>
        <v>-0.11891574845128298</v>
      </c>
      <c r="M231">
        <v>2.3484178233935298</v>
      </c>
      <c r="N231">
        <f>(Table2[[#This Row],[1W Return vs Nifty]]-AVERAGE(Table2[1W Return vs Nifty]))/_xlfn.STDEV.P(Table2[1W Return vs Nifty])</f>
        <v>1.0614914150702706</v>
      </c>
      <c r="O231">
        <v>722.58</v>
      </c>
      <c r="P231">
        <v>702.24693279898895</v>
      </c>
      <c r="Q231">
        <v>657.25120544974595</v>
      </c>
      <c r="R231">
        <v>61.493579597261402</v>
      </c>
      <c r="S231" s="1">
        <f>(Table2[[#This Row],[Close Price]]-Table2[[#This Row],[20D EMA]])/Table2[[#This Row],[20D EMA]]</f>
        <v>5.1994242852002458E-2</v>
      </c>
      <c r="T231" s="1">
        <f>(Table2[[#This Row],[Close Price]]-Table2[[#This Row],[50D EMA]])/Table2[[#This Row],[50D EMA]]</f>
        <v>8.2453998012099808E-2</v>
      </c>
      <c r="U231" s="1">
        <f>(Table2[[#This Row],[Close Price]]-Table2[[#This Row],[200D EMA]])/Table2[[#This Row],[200D EMA]]</f>
        <v>0.15655930897812825</v>
      </c>
      <c r="V231">
        <v>2.8121005387525502</v>
      </c>
      <c r="W231">
        <v>753</v>
      </c>
      <c r="X231">
        <v>778.7</v>
      </c>
      <c r="Y231">
        <v>722</v>
      </c>
      <c r="Z231">
        <v>778.7</v>
      </c>
      <c r="AA231">
        <v>668.2</v>
      </c>
      <c r="AB231">
        <v>799.5</v>
      </c>
      <c r="AC231" s="1">
        <f>(Table2[[#This Row],[Close Price]]/Table2[[#This Row],[Day Low]])-1</f>
        <v>9.4953519256308905E-3</v>
      </c>
      <c r="AD231" s="1">
        <f>(Table2[[#This Row],[Day High]]/Table2[[#This Row],[Close Price]])-1</f>
        <v>2.4403078339801487E-2</v>
      </c>
      <c r="AE231" s="1">
        <f>(Table2[[#This Row],[Close Price]]/Table2[[#This Row],[Current Week Low]])-1</f>
        <v>5.2839335180055347E-2</v>
      </c>
      <c r="AF231" s="1">
        <f>(Table2[[#This Row],[Current Week High]]/Table2[[#This Row],[Close Price]])-1</f>
        <v>2.4403078339801487E-2</v>
      </c>
      <c r="AG231" s="1">
        <f>(Table2[[#This Row],[Close Price]]/Table2[[#This Row],[Current Month Low]])-1</f>
        <v>0.13760850044896733</v>
      </c>
      <c r="AH231" s="1">
        <f>(Table2[[#This Row],[Current Month High]]/Table2[[#This Row],[Close Price]])-1</f>
        <v>5.1766098796290239E-2</v>
      </c>
      <c r="AI231">
        <v>15.766625008222</v>
      </c>
      <c r="AJ231">
        <v>61.185326547921903</v>
      </c>
      <c r="AK231" t="str">
        <f>IF(AND(Table2[[#This Row],[20D EMA]]&gt;Table2[[#This Row],[50D EMA]],Table2[[#This Row],[50D EMA]]&gt;Table2[[#This Row],[200D EMA]]),"Uptrend","Downtrend/NoTrend")</f>
        <v>Uptrend</v>
      </c>
      <c r="AL231">
        <v>0.2</v>
      </c>
      <c r="AM231" t="s">
        <v>3154</v>
      </c>
      <c r="AN231">
        <v>12.35</v>
      </c>
      <c r="AO231" t="s">
        <v>3154</v>
      </c>
      <c r="AP231">
        <v>7.2748527882185998E-2</v>
      </c>
      <c r="AQ231">
        <f>(Table2[[#This Row],[Sharpe Ratio]]-AVERAGE(Table2[Sharpe Ratio]))/_xlfn.STDEV.P(Table2[Sharpe Ratio])</f>
        <v>0.18031634383316347</v>
      </c>
      <c r="AR2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3.9035510803561069</v>
      </c>
      <c r="AS231">
        <f>_xlfn.RANK.AVG(Table2[[#This Row],[1Y Return vs Nifty Z-Score]],Table2[1Y Return vs Nifty Z-Score])</f>
        <v>174</v>
      </c>
      <c r="AT231">
        <f>_xlfn.RANK.AVG(Table2[[#This Row],[6M Return vs Nifty Z-Score]],Table2[6M Return vs Nifty Z-Score])</f>
        <v>340</v>
      </c>
      <c r="AU231">
        <f>_xlfn.RANK.AVG(Table2[[#This Row],[Sharpe Ratio Z-Score]],Table2[Sharpe Ratio Z-Score])</f>
        <v>297</v>
      </c>
      <c r="AV231">
        <f>(Table2[[#This Row],[Rank 1Y]]+Table2[[#This Row],[Rank 6M]]+Table2[[#This Row],[Rank Sharpe]])/3</f>
        <v>270.33333333333331</v>
      </c>
    </row>
    <row r="232" spans="1:48" x14ac:dyDescent="0.3">
      <c r="A232" t="s">
        <v>1670</v>
      </c>
      <c r="B232" t="s">
        <v>1671</v>
      </c>
      <c r="C232" t="s">
        <v>3112</v>
      </c>
      <c r="D232" t="s">
        <v>252</v>
      </c>
      <c r="E232">
        <v>5202.0948686350002</v>
      </c>
      <c r="F232">
        <v>605.95000000000005</v>
      </c>
      <c r="G232">
        <v>36.540019451467103</v>
      </c>
      <c r="H232">
        <f>(Table2[[#This Row],[1Y Return vs Nifty]]-AVERAGE(Table2[1Y Return vs Nifty]))/_xlfn.STDEV.P(Table2[1Y Return vs Nifty])</f>
        <v>0.45808760217766309</v>
      </c>
      <c r="I232">
        <v>0.768592651449299</v>
      </c>
      <c r="J232">
        <f>(Table2[[#This Row],[1M Return vs Nifty]]-AVERAGE(Table2[1M Return vs Nifty]))/_xlfn.STDEV.P(Table2[1M Return vs Nifty])</f>
        <v>0.41821839092645569</v>
      </c>
      <c r="K232">
        <v>31.323901617578201</v>
      </c>
      <c r="L232">
        <f>(Table2[[#This Row],[6M Return vs Nifty]]-AVERAGE(Table2[6M Return vs Nifty]))/_xlfn.STDEV.P(Table2[6M Return vs Nifty])</f>
        <v>0.99724040201462627</v>
      </c>
      <c r="M232">
        <v>-6.4512746458529696E-2</v>
      </c>
      <c r="N232">
        <f>(Table2[[#This Row],[1W Return vs Nifty]]-AVERAGE(Table2[1W Return vs Nifty]))/_xlfn.STDEV.P(Table2[1W Return vs Nifty])</f>
        <v>0.56539455022258378</v>
      </c>
      <c r="O232">
        <v>624.03</v>
      </c>
      <c r="P232">
        <v>597.101583560059</v>
      </c>
      <c r="Q232">
        <v>497.70834825149802</v>
      </c>
      <c r="R232">
        <v>39.703249084215301</v>
      </c>
      <c r="S232" s="1">
        <f>(Table2[[#This Row],[Close Price]]-Table2[[#This Row],[20D EMA]])/Table2[[#This Row],[20D EMA]]</f>
        <v>-2.8972966043299086E-2</v>
      </c>
      <c r="T232" s="1">
        <f>(Table2[[#This Row],[Close Price]]-Table2[[#This Row],[50D EMA]])/Table2[[#This Row],[50D EMA]]</f>
        <v>1.4818946530311849E-2</v>
      </c>
      <c r="U232" s="1">
        <f>(Table2[[#This Row],[Close Price]]-Table2[[#This Row],[200D EMA]])/Table2[[#This Row],[200D EMA]]</f>
        <v>0.21748008071145758</v>
      </c>
      <c r="V232">
        <v>0.81285918369342702</v>
      </c>
      <c r="W232">
        <v>601.95000000000005</v>
      </c>
      <c r="X232">
        <v>619.95000000000005</v>
      </c>
      <c r="Y232">
        <v>596.1</v>
      </c>
      <c r="Z232">
        <v>619.95000000000005</v>
      </c>
      <c r="AA232">
        <v>581</v>
      </c>
      <c r="AB232">
        <v>693</v>
      </c>
      <c r="AC232" s="1">
        <f>(Table2[[#This Row],[Close Price]]/Table2[[#This Row],[Day Low]])-1</f>
        <v>6.6450701885538699E-3</v>
      </c>
      <c r="AD232" s="1">
        <f>(Table2[[#This Row],[Day High]]/Table2[[#This Row],[Close Price]])-1</f>
        <v>2.3104216519514775E-2</v>
      </c>
      <c r="AE232" s="1">
        <f>(Table2[[#This Row],[Close Price]]/Table2[[#This Row],[Current Week Low]])-1</f>
        <v>1.6524073142090367E-2</v>
      </c>
      <c r="AF232" s="1">
        <f>(Table2[[#This Row],[Current Week High]]/Table2[[#This Row],[Close Price]])-1</f>
        <v>2.3104216519514775E-2</v>
      </c>
      <c r="AG232" s="1">
        <f>(Table2[[#This Row],[Close Price]]/Table2[[#This Row],[Current Month Low]])-1</f>
        <v>4.2943201376936413E-2</v>
      </c>
      <c r="AH232" s="1">
        <f>(Table2[[#This Row],[Current Month High]]/Table2[[#This Row],[Close Price]])-1</f>
        <v>0.14365871771598315</v>
      </c>
      <c r="AI232">
        <v>14.3658717715983</v>
      </c>
      <c r="AJ232">
        <v>68.3194444444444</v>
      </c>
      <c r="AK232" t="str">
        <f>IF(AND(Table2[[#This Row],[20D EMA]]&gt;Table2[[#This Row],[50D EMA]],Table2[[#This Row],[50D EMA]]&gt;Table2[[#This Row],[200D EMA]]),"Uptrend","Downtrend/NoTrend")</f>
        <v>Uptrend</v>
      </c>
      <c r="AL232">
        <v>0.23</v>
      </c>
      <c r="AM232" t="s">
        <v>3154</v>
      </c>
      <c r="AN232">
        <v>-8.06</v>
      </c>
      <c r="AO232" t="s">
        <v>3153</v>
      </c>
      <c r="AQ232">
        <f>(Table2[[#This Row],[Sharpe Ratio]]-AVERAGE(Table2[Sharpe Ratio]))/_xlfn.STDEV.P(Table2[Sharpe Ratio])</f>
        <v>-0.66967619071070472</v>
      </c>
      <c r="AR2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1.7692647546306239</v>
      </c>
      <c r="AS232">
        <f>_xlfn.RANK.AVG(Table2[[#This Row],[1Y Return vs Nifty Z-Score]],Table2[1Y Return vs Nifty Z-Score])</f>
        <v>179</v>
      </c>
      <c r="AT232">
        <f>_xlfn.RANK.AVG(Table2[[#This Row],[6M Return vs Nifty Z-Score]],Table2[6M Return vs Nifty Z-Score])</f>
        <v>94</v>
      </c>
      <c r="AU232">
        <f>_xlfn.RANK.AVG(Table2[[#This Row],[Sharpe Ratio Z-Score]],Table2[Sharpe Ratio Z-Score])</f>
        <v>539</v>
      </c>
      <c r="AV232">
        <f>(Table2[[#This Row],[Rank 1Y]]+Table2[[#This Row],[Rank 6M]]+Table2[[#This Row],[Rank Sharpe]])/3</f>
        <v>270.66666666666669</v>
      </c>
    </row>
    <row r="233" spans="1:48" hidden="1" x14ac:dyDescent="0.3">
      <c r="A233" t="s">
        <v>993</v>
      </c>
      <c r="B233" t="s">
        <v>994</v>
      </c>
      <c r="C233" t="s">
        <v>3110</v>
      </c>
      <c r="D233" t="s">
        <v>995</v>
      </c>
      <c r="E233">
        <v>13950.487546799999</v>
      </c>
      <c r="F233">
        <v>725.6</v>
      </c>
      <c r="G233">
        <v>31.8087267770855</v>
      </c>
      <c r="H233">
        <f>(Table2[[#This Row],[1Y Return vs Nifty]]-AVERAGE(Table2[1Y Return vs Nifty]))/_xlfn.STDEV.P(Table2[1Y Return vs Nifty])</f>
        <v>0.36038168463934128</v>
      </c>
      <c r="I233">
        <v>0.77701278224209003</v>
      </c>
      <c r="J233">
        <f>(Table2[[#This Row],[1M Return vs Nifty]]-AVERAGE(Table2[1M Return vs Nifty]))/_xlfn.STDEV.P(Table2[1M Return vs Nifty])</f>
        <v>0.4191405252690143</v>
      </c>
      <c r="K233">
        <v>26.879929473341399</v>
      </c>
      <c r="L233">
        <f>(Table2[[#This Row],[6M Return vs Nifty]]-AVERAGE(Table2[6M Return vs Nifty]))/_xlfn.STDEV.P(Table2[6M Return vs Nifty])</f>
        <v>0.84365869239636293</v>
      </c>
      <c r="M233">
        <v>3.3129470494561399</v>
      </c>
      <c r="N233">
        <f>(Table2[[#This Row],[1W Return vs Nifty]]-AVERAGE(Table2[1W Return vs Nifty]))/_xlfn.STDEV.P(Table2[1W Return vs Nifty])</f>
        <v>1.259797960265628</v>
      </c>
      <c r="O233">
        <v>731.29</v>
      </c>
      <c r="P233">
        <v>746.725069314709</v>
      </c>
      <c r="Q233">
        <v>683.39566544431898</v>
      </c>
      <c r="R233">
        <v>48.6437645361721</v>
      </c>
      <c r="S233" s="1">
        <f>(Table2[[#This Row],[Close Price]]-Table2[[#This Row],[20D EMA]])/Table2[[#This Row],[20D EMA]]</f>
        <v>-7.7807709663744087E-3</v>
      </c>
      <c r="T233" s="1">
        <f>(Table2[[#This Row],[Close Price]]-Table2[[#This Row],[50D EMA]])/Table2[[#This Row],[50D EMA]]</f>
        <v>-2.8290290741271165E-2</v>
      </c>
      <c r="U233" s="1">
        <f>(Table2[[#This Row],[Close Price]]-Table2[[#This Row],[200D EMA]])/Table2[[#This Row],[200D EMA]]</f>
        <v>6.1756807497807764E-2</v>
      </c>
      <c r="V233">
        <v>0.33626453148007102</v>
      </c>
      <c r="W233">
        <v>720</v>
      </c>
      <c r="X233">
        <v>743.7</v>
      </c>
      <c r="Y233">
        <v>712.5</v>
      </c>
      <c r="Z233">
        <v>743.7</v>
      </c>
      <c r="AA233">
        <v>689</v>
      </c>
      <c r="AB233">
        <v>748.3</v>
      </c>
      <c r="AC233" s="1">
        <f>(Table2[[#This Row],[Close Price]]/Table2[[#This Row],[Day Low]])-1</f>
        <v>7.7777777777778834E-3</v>
      </c>
      <c r="AD233" s="1">
        <f>(Table2[[#This Row],[Day High]]/Table2[[#This Row],[Close Price]])-1</f>
        <v>2.4944873208379237E-2</v>
      </c>
      <c r="AE233" s="1">
        <f>(Table2[[#This Row],[Close Price]]/Table2[[#This Row],[Current Week Low]])-1</f>
        <v>1.8385964912280839E-2</v>
      </c>
      <c r="AF233" s="1">
        <f>(Table2[[#This Row],[Current Week High]]/Table2[[#This Row],[Close Price]])-1</f>
        <v>2.4944873208379237E-2</v>
      </c>
      <c r="AG233" s="1">
        <f>(Table2[[#This Row],[Close Price]]/Table2[[#This Row],[Current Month Low]])-1</f>
        <v>5.3120464441219095E-2</v>
      </c>
      <c r="AH233" s="1">
        <f>(Table2[[#This Row],[Current Month High]]/Table2[[#This Row],[Close Price]])-1</f>
        <v>3.1284454244762783E-2</v>
      </c>
      <c r="AI233">
        <v>20.824145534729801</v>
      </c>
      <c r="AJ233">
        <v>52.420964184434403</v>
      </c>
      <c r="AK233" t="str">
        <f>IF(AND(Table2[[#This Row],[20D EMA]]&gt;Table2[[#This Row],[50D EMA]],Table2[[#This Row],[50D EMA]]&gt;Table2[[#This Row],[200D EMA]]),"Uptrend","Downtrend/NoTrend")</f>
        <v>Downtrend/NoTrend</v>
      </c>
      <c r="AL233">
        <v>0.04</v>
      </c>
      <c r="AM233" t="s">
        <v>3154</v>
      </c>
      <c r="AN233">
        <v>1.8</v>
      </c>
      <c r="AO233" t="s">
        <v>3154</v>
      </c>
      <c r="AP233">
        <v>3.5118410208089998E-3</v>
      </c>
      <c r="AQ233">
        <f>(Table2[[#This Row],[Sharpe Ratio]]-AVERAGE(Table2[Sharpe Ratio]))/_xlfn.STDEV.P(Table2[Sharpe Ratio])</f>
        <v>-0.6286439013009899</v>
      </c>
      <c r="AR2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3">
        <f>_xlfn.RANK.AVG(Table2[[#This Row],[1Y Return vs Nifty Z-Score]],Table2[1Y Return vs Nifty Z-Score])</f>
        <v>196</v>
      </c>
      <c r="AT233">
        <f>_xlfn.RANK.AVG(Table2[[#This Row],[6M Return vs Nifty Z-Score]],Table2[6M Return vs Nifty Z-Score])</f>
        <v>113</v>
      </c>
      <c r="AU233">
        <f>_xlfn.RANK.AVG(Table2[[#This Row],[Sharpe Ratio Z-Score]],Table2[Sharpe Ratio Z-Score])</f>
        <v>505</v>
      </c>
      <c r="AV233">
        <f>(Table2[[#This Row],[Rank 1Y]]+Table2[[#This Row],[Rank 6M]]+Table2[[#This Row],[Rank Sharpe]])/3</f>
        <v>271.33333333333331</v>
      </c>
    </row>
    <row r="234" spans="1:48" hidden="1" x14ac:dyDescent="0.3">
      <c r="A234" t="s">
        <v>1374</v>
      </c>
      <c r="B234" t="s">
        <v>1375</v>
      </c>
      <c r="C234" t="s">
        <v>3127</v>
      </c>
      <c r="D234" t="s">
        <v>1376</v>
      </c>
      <c r="E234">
        <v>7871.2367135000004</v>
      </c>
      <c r="F234">
        <v>640.29999999999995</v>
      </c>
      <c r="G234">
        <v>-11.7402180161112</v>
      </c>
      <c r="H234">
        <f>(Table2[[#This Row],[1Y Return vs Nifty]]-AVERAGE(Table2[1Y Return vs Nifty]))/_xlfn.STDEV.P(Table2[1Y Return vs Nifty])</f>
        <v>-0.53894750543261782</v>
      </c>
      <c r="I234">
        <v>-0.63549886241779996</v>
      </c>
      <c r="J234">
        <f>(Table2[[#This Row],[1M Return vs Nifty]]-AVERAGE(Table2[1M Return vs Nifty]))/_xlfn.STDEV.P(Table2[1M Return vs Nifty])</f>
        <v>0.26444868866238663</v>
      </c>
      <c r="K234">
        <v>17.5845884223592</v>
      </c>
      <c r="L234">
        <f>(Table2[[#This Row],[6M Return vs Nifty]]-AVERAGE(Table2[6M Return vs Nifty]))/_xlfn.STDEV.P(Table2[6M Return vs Nifty])</f>
        <v>0.52241582143326359</v>
      </c>
      <c r="M234">
        <v>5.1338618204858501E-2</v>
      </c>
      <c r="N234">
        <f>(Table2[[#This Row],[1W Return vs Nifty]]-AVERAGE(Table2[1W Return vs Nifty]))/_xlfn.STDEV.P(Table2[1W Return vs Nifty])</f>
        <v>0.5892135110811868</v>
      </c>
      <c r="O234">
        <v>654.87</v>
      </c>
      <c r="P234">
        <v>655.29945011102802</v>
      </c>
      <c r="Q234">
        <v>604.76919437838205</v>
      </c>
      <c r="R234">
        <v>41.050362107341599</v>
      </c>
      <c r="S234" s="1">
        <f>(Table2[[#This Row],[Close Price]]-Table2[[#This Row],[20D EMA]])/Table2[[#This Row],[20D EMA]]</f>
        <v>-2.2248690579809809E-2</v>
      </c>
      <c r="T234" s="1">
        <f>(Table2[[#This Row],[Close Price]]-Table2[[#This Row],[50D EMA]])/Table2[[#This Row],[50D EMA]]</f>
        <v>-2.2889459328077715E-2</v>
      </c>
      <c r="U234" s="1">
        <f>(Table2[[#This Row],[Close Price]]-Table2[[#This Row],[200D EMA]])/Table2[[#This Row],[200D EMA]]</f>
        <v>5.8751017664083548E-2</v>
      </c>
      <c r="V234">
        <v>0.58007287176408795</v>
      </c>
      <c r="W234">
        <v>632.29999999999995</v>
      </c>
      <c r="X234">
        <v>649.95000000000005</v>
      </c>
      <c r="Y234">
        <v>626.45000000000005</v>
      </c>
      <c r="Z234">
        <v>649.95000000000005</v>
      </c>
      <c r="AA234">
        <v>621.20000000000005</v>
      </c>
      <c r="AB234">
        <v>723.1</v>
      </c>
      <c r="AC234" s="1">
        <f>(Table2[[#This Row],[Close Price]]/Table2[[#This Row],[Day Low]])-1</f>
        <v>1.2652222046496853E-2</v>
      </c>
      <c r="AD234" s="1">
        <f>(Table2[[#This Row],[Day High]]/Table2[[#This Row],[Close Price]])-1</f>
        <v>1.5071060440418727E-2</v>
      </c>
      <c r="AE234" s="1">
        <f>(Table2[[#This Row],[Close Price]]/Table2[[#This Row],[Current Week Low]])-1</f>
        <v>2.2108707797908744E-2</v>
      </c>
      <c r="AF234" s="1">
        <f>(Table2[[#This Row],[Current Week High]]/Table2[[#This Row],[Close Price]])-1</f>
        <v>1.5071060440418727E-2</v>
      </c>
      <c r="AG234" s="1">
        <f>(Table2[[#This Row],[Close Price]]/Table2[[#This Row],[Current Month Low]])-1</f>
        <v>3.0746941403734462E-2</v>
      </c>
      <c r="AH234" s="1">
        <f>(Table2[[#This Row],[Current Month High]]/Table2[[#This Row],[Close Price]])-1</f>
        <v>0.12931438388255523</v>
      </c>
      <c r="AI234">
        <v>20.006247071685099</v>
      </c>
      <c r="AJ234">
        <v>57.341196707212099</v>
      </c>
      <c r="AK234" t="str">
        <f>IF(AND(Table2[[#This Row],[20D EMA]]&gt;Table2[[#This Row],[50D EMA]],Table2[[#This Row],[50D EMA]]&gt;Table2[[#This Row],[200D EMA]]),"Uptrend","Downtrend/NoTrend")</f>
        <v>Downtrend/NoTrend</v>
      </c>
      <c r="AL234">
        <v>0.11</v>
      </c>
      <c r="AM234" t="s">
        <v>3154</v>
      </c>
      <c r="AN234">
        <v>-8.7899999999999991</v>
      </c>
      <c r="AO234" t="s">
        <v>3153</v>
      </c>
      <c r="AP234">
        <v>0.134463401074917</v>
      </c>
      <c r="AQ234">
        <f>(Table2[[#This Row],[Sharpe Ratio]]-AVERAGE(Table2[Sharpe Ratio]))/_xlfn.STDEV.P(Table2[Sharpe Ratio])</f>
        <v>0.90139184888112334</v>
      </c>
      <c r="AR2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4">
        <f>_xlfn.RANK.AVG(Table2[[#This Row],[1Y Return vs Nifty Z-Score]],Table2[1Y Return vs Nifty Z-Score])</f>
        <v>508</v>
      </c>
      <c r="AT234">
        <f>_xlfn.RANK.AVG(Table2[[#This Row],[6M Return vs Nifty Z-Score]],Table2[6M Return vs Nifty Z-Score])</f>
        <v>174</v>
      </c>
      <c r="AU234">
        <f>_xlfn.RANK.AVG(Table2[[#This Row],[Sharpe Ratio Z-Score]],Table2[Sharpe Ratio Z-Score])</f>
        <v>132</v>
      </c>
      <c r="AV234">
        <f>(Table2[[#This Row],[Rank 1Y]]+Table2[[#This Row],[Rank 6M]]+Table2[[#This Row],[Rank Sharpe]])/3</f>
        <v>271.33333333333331</v>
      </c>
    </row>
    <row r="235" spans="1:48" x14ac:dyDescent="0.3">
      <c r="A235" t="s">
        <v>246</v>
      </c>
      <c r="B235" t="s">
        <v>247</v>
      </c>
      <c r="C235" t="s">
        <v>3120</v>
      </c>
      <c r="D235" t="s">
        <v>111</v>
      </c>
      <c r="E235">
        <v>98592.81826611</v>
      </c>
      <c r="F235">
        <v>7625.1</v>
      </c>
      <c r="G235">
        <v>40.328955208469999</v>
      </c>
      <c r="H235">
        <f>(Table2[[#This Row],[1Y Return vs Nifty]]-AVERAGE(Table2[1Y Return vs Nifty]))/_xlfn.STDEV.P(Table2[1Y Return vs Nifty])</f>
        <v>0.53633290850509507</v>
      </c>
      <c r="I235">
        <v>-1.38599755000211</v>
      </c>
      <c r="J235">
        <f>(Table2[[#This Row],[1M Return vs Nifty]]-AVERAGE(Table2[1M Return vs Nifty]))/_xlfn.STDEV.P(Table2[1M Return vs Nifty])</f>
        <v>0.18225749343069378</v>
      </c>
      <c r="K235">
        <v>14.750329783935101</v>
      </c>
      <c r="L235">
        <f>(Table2[[#This Row],[6M Return vs Nifty]]-AVERAGE(Table2[6M Return vs Nifty]))/_xlfn.STDEV.P(Table2[6M Return vs Nifty])</f>
        <v>0.42446509783252867</v>
      </c>
      <c r="M235">
        <v>-2.5553712215260602</v>
      </c>
      <c r="N235">
        <f>(Table2[[#This Row],[1W Return vs Nifty]]-AVERAGE(Table2[1W Return vs Nifty]))/_xlfn.STDEV.P(Table2[1W Return vs Nifty])</f>
        <v>5.3275761684024633E-2</v>
      </c>
      <c r="O235">
        <v>7759.44</v>
      </c>
      <c r="P235">
        <v>7739.1741935052996</v>
      </c>
      <c r="Q235">
        <v>6775.0337983055397</v>
      </c>
      <c r="R235">
        <v>44.733427503733601</v>
      </c>
      <c r="S235" s="1">
        <f>(Table2[[#This Row],[Close Price]]-Table2[[#This Row],[20D EMA]])/Table2[[#This Row],[20D EMA]]</f>
        <v>-1.7313105069437902E-2</v>
      </c>
      <c r="T235" s="1">
        <f>(Table2[[#This Row],[Close Price]]-Table2[[#This Row],[50D EMA]])/Table2[[#This Row],[50D EMA]]</f>
        <v>-1.4739840537641614E-2</v>
      </c>
      <c r="U235" s="1">
        <f>(Table2[[#This Row],[Close Price]]-Table2[[#This Row],[200D EMA]])/Table2[[#This Row],[200D EMA]]</f>
        <v>0.12547040014871444</v>
      </c>
      <c r="V235">
        <v>1.23618169186412</v>
      </c>
      <c r="W235">
        <v>7588.4</v>
      </c>
      <c r="X235">
        <v>7749</v>
      </c>
      <c r="Y235">
        <v>7491.1</v>
      </c>
      <c r="Z235">
        <v>7875.8</v>
      </c>
      <c r="AA235">
        <v>7370.55</v>
      </c>
      <c r="AB235">
        <v>8100</v>
      </c>
      <c r="AC235" s="1">
        <f>(Table2[[#This Row],[Close Price]]/Table2[[#This Row],[Day Low]])-1</f>
        <v>4.8363291339412751E-3</v>
      </c>
      <c r="AD235" s="1">
        <f>(Table2[[#This Row],[Day High]]/Table2[[#This Row],[Close Price]])-1</f>
        <v>1.624896722665925E-2</v>
      </c>
      <c r="AE235" s="1">
        <f>(Table2[[#This Row],[Close Price]]/Table2[[#This Row],[Current Week Low]])-1</f>
        <v>1.788789363377874E-2</v>
      </c>
      <c r="AF235" s="1">
        <f>(Table2[[#This Row],[Current Week High]]/Table2[[#This Row],[Close Price]])-1</f>
        <v>3.287825733433003E-2</v>
      </c>
      <c r="AG235" s="1">
        <f>(Table2[[#This Row],[Close Price]]/Table2[[#This Row],[Current Month Low]])-1</f>
        <v>3.4536092964568388E-2</v>
      </c>
      <c r="AH235" s="1">
        <f>(Table2[[#This Row],[Current Month High]]/Table2[[#This Row],[Close Price]])-1</f>
        <v>6.2281150411142017E-2</v>
      </c>
      <c r="AI235">
        <v>11.106739583743099</v>
      </c>
      <c r="AJ235">
        <v>68.678243557128596</v>
      </c>
      <c r="AK235" t="str">
        <f>IF(AND(Table2[[#This Row],[20D EMA]]&gt;Table2[[#This Row],[50D EMA]],Table2[[#This Row],[50D EMA]]&gt;Table2[[#This Row],[200D EMA]]),"Uptrend","Downtrend/NoTrend")</f>
        <v>Uptrend</v>
      </c>
      <c r="AL235">
        <v>0.02</v>
      </c>
      <c r="AM235" t="s">
        <v>3154</v>
      </c>
      <c r="AN235">
        <v>2.4700000000000002</v>
      </c>
      <c r="AO235" t="s">
        <v>3154</v>
      </c>
      <c r="AP235">
        <v>1.6431358712121001E-2</v>
      </c>
      <c r="AQ235">
        <f>(Table2[[#This Row],[Sharpe Ratio]]-AVERAGE(Table2[Sharpe Ratio]))/_xlfn.STDEV.P(Table2[Sharpe Ratio])</f>
        <v>-0.4776924812900335</v>
      </c>
      <c r="AR2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0.71863878016230864</v>
      </c>
      <c r="AS235">
        <f>_xlfn.RANK.AVG(Table2[[#This Row],[1Y Return vs Nifty Z-Score]],Table2[1Y Return vs Nifty Z-Score])</f>
        <v>159</v>
      </c>
      <c r="AT235">
        <f>_xlfn.RANK.AVG(Table2[[#This Row],[6M Return vs Nifty Z-Score]],Table2[6M Return vs Nifty Z-Score])</f>
        <v>191</v>
      </c>
      <c r="AU235">
        <f>_xlfn.RANK.AVG(Table2[[#This Row],[Sharpe Ratio Z-Score]],Table2[Sharpe Ratio Z-Score])</f>
        <v>466</v>
      </c>
      <c r="AV235">
        <f>(Table2[[#This Row],[Rank 1Y]]+Table2[[#This Row],[Rank 6M]]+Table2[[#This Row],[Rank Sharpe]])/3</f>
        <v>272</v>
      </c>
    </row>
    <row r="236" spans="1:48" hidden="1" x14ac:dyDescent="0.3">
      <c r="A236" t="s">
        <v>392</v>
      </c>
      <c r="B236" t="s">
        <v>393</v>
      </c>
      <c r="C236" t="s">
        <v>3115</v>
      </c>
      <c r="D236" t="s">
        <v>114</v>
      </c>
      <c r="E236">
        <v>56487.612736800002</v>
      </c>
      <c r="F236">
        <v>686</v>
      </c>
      <c r="G236">
        <v>11.1502814104206</v>
      </c>
      <c r="H236">
        <f>(Table2[[#This Row],[1Y Return vs Nifty]]-AVERAGE(Table2[1Y Return vs Nifty]))/_xlfn.STDEV.P(Table2[1Y Return vs Nifty])</f>
        <v>-6.623583796595886E-2</v>
      </c>
      <c r="I236">
        <v>-1.47543871917563</v>
      </c>
      <c r="J236">
        <f>(Table2[[#This Row],[1M Return vs Nifty]]-AVERAGE(Table2[1M Return vs Nifty]))/_xlfn.STDEV.P(Table2[1M Return vs Nifty])</f>
        <v>0.17246230428658776</v>
      </c>
      <c r="K236">
        <v>-6.51258313382937</v>
      </c>
      <c r="L236">
        <f>(Table2[[#This Row],[6M Return vs Nifty]]-AVERAGE(Table2[6M Return vs Nifty]))/_xlfn.STDEV.P(Table2[6M Return vs Nifty])</f>
        <v>-0.3103717578866354</v>
      </c>
      <c r="M236">
        <v>-0.67845600373868697</v>
      </c>
      <c r="N236">
        <f>(Table2[[#This Row],[1W Return vs Nifty]]-AVERAGE(Table2[1W Return vs Nifty]))/_xlfn.STDEV.P(Table2[1W Return vs Nifty])</f>
        <v>0.43916823897412682</v>
      </c>
      <c r="O236">
        <v>699.87</v>
      </c>
      <c r="P236">
        <v>716.75614224972003</v>
      </c>
      <c r="Q236">
        <v>689.23579191846</v>
      </c>
      <c r="R236">
        <v>39.001864192481897</v>
      </c>
      <c r="S236" s="1">
        <f>(Table2[[#This Row],[Close Price]]-Table2[[#This Row],[20D EMA]])/Table2[[#This Row],[20D EMA]]</f>
        <v>-1.9817966193721698E-2</v>
      </c>
      <c r="T236" s="1">
        <f>(Table2[[#This Row],[Close Price]]-Table2[[#This Row],[50D EMA]])/Table2[[#This Row],[50D EMA]]</f>
        <v>-4.2910190002954304E-2</v>
      </c>
      <c r="U236" s="1">
        <f>(Table2[[#This Row],[Close Price]]-Table2[[#This Row],[200D EMA]])/Table2[[#This Row],[200D EMA]]</f>
        <v>-4.6947531692358851E-3</v>
      </c>
      <c r="V236">
        <v>0.66858642674846702</v>
      </c>
      <c r="W236">
        <v>676.2</v>
      </c>
      <c r="X236">
        <v>694.5</v>
      </c>
      <c r="Y236">
        <v>676.2</v>
      </c>
      <c r="Z236">
        <v>708.05</v>
      </c>
      <c r="AA236">
        <v>675.3</v>
      </c>
      <c r="AB236">
        <v>727.9</v>
      </c>
      <c r="AC236" s="1">
        <f>(Table2[[#This Row],[Close Price]]/Table2[[#This Row],[Day Low]])-1</f>
        <v>1.4492753623188248E-2</v>
      </c>
      <c r="AD236" s="1">
        <f>(Table2[[#This Row],[Day High]]/Table2[[#This Row],[Close Price]])-1</f>
        <v>1.2390670553935834E-2</v>
      </c>
      <c r="AE236" s="1">
        <f>(Table2[[#This Row],[Close Price]]/Table2[[#This Row],[Current Week Low]])-1</f>
        <v>1.4492753623188248E-2</v>
      </c>
      <c r="AF236" s="1">
        <f>(Table2[[#This Row],[Current Week High]]/Table2[[#This Row],[Close Price]])-1</f>
        <v>3.2142857142857029E-2</v>
      </c>
      <c r="AG236" s="1">
        <f>(Table2[[#This Row],[Close Price]]/Table2[[#This Row],[Current Month Low]])-1</f>
        <v>1.5844809714201213E-2</v>
      </c>
      <c r="AH236" s="1">
        <f>(Table2[[#This Row],[Current Month High]]/Table2[[#This Row],[Close Price]])-1</f>
        <v>6.1078717201166199E-2</v>
      </c>
      <c r="AI236">
        <v>23.6151603498542</v>
      </c>
      <c r="AJ236">
        <v>39.261063743402303</v>
      </c>
      <c r="AK236" t="str">
        <f>IF(AND(Table2[[#This Row],[20D EMA]]&gt;Table2[[#This Row],[50D EMA]],Table2[[#This Row],[50D EMA]]&gt;Table2[[#This Row],[200D EMA]]),"Uptrend","Downtrend/NoTrend")</f>
        <v>Downtrend/NoTrend</v>
      </c>
      <c r="AL236">
        <v>-0.09</v>
      </c>
      <c r="AM236" t="s">
        <v>3153</v>
      </c>
      <c r="AN236">
        <v>1.58</v>
      </c>
      <c r="AO236" t="s">
        <v>3154</v>
      </c>
      <c r="AP236">
        <v>0.16529175052692699</v>
      </c>
      <c r="AQ236">
        <f>(Table2[[#This Row],[Sharpe Ratio]]-AVERAGE(Table2[Sharpe Ratio]))/_xlfn.STDEV.P(Table2[Sharpe Ratio])</f>
        <v>1.2615897477163327</v>
      </c>
      <c r="AR2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6">
        <f>_xlfn.RANK.AVG(Table2[[#This Row],[1Y Return vs Nifty Z-Score]],Table2[1Y Return vs Nifty Z-Score])</f>
        <v>328</v>
      </c>
      <c r="AT236">
        <f>_xlfn.RANK.AVG(Table2[[#This Row],[6M Return vs Nifty Z-Score]],Table2[6M Return vs Nifty Z-Score])</f>
        <v>422</v>
      </c>
      <c r="AU236">
        <f>_xlfn.RANK.AVG(Table2[[#This Row],[Sharpe Ratio Z-Score]],Table2[Sharpe Ratio Z-Score])</f>
        <v>71</v>
      </c>
      <c r="AV236">
        <f>(Table2[[#This Row],[Rank 1Y]]+Table2[[#This Row],[Rank 6M]]+Table2[[#This Row],[Rank Sharpe]])/3</f>
        <v>273.66666666666669</v>
      </c>
    </row>
    <row r="237" spans="1:48" hidden="1" x14ac:dyDescent="0.3">
      <c r="A237" t="s">
        <v>1252</v>
      </c>
      <c r="B237" t="s">
        <v>1253</v>
      </c>
      <c r="C237" t="s">
        <v>572</v>
      </c>
      <c r="D237" t="s">
        <v>436</v>
      </c>
      <c r="E237">
        <v>9034.9359624799999</v>
      </c>
      <c r="F237">
        <v>345.2</v>
      </c>
      <c r="G237">
        <v>28.406765413777901</v>
      </c>
      <c r="H237">
        <f>(Table2[[#This Row],[1Y Return vs Nifty]]-AVERAGE(Table2[1Y Return vs Nifty]))/_xlfn.STDEV.P(Table2[1Y Return vs Nifty])</f>
        <v>0.29012778590429139</v>
      </c>
      <c r="I237">
        <v>-2.7342578537251501</v>
      </c>
      <c r="J237">
        <f>(Table2[[#This Row],[1M Return vs Nifty]]-AVERAGE(Table2[1M Return vs Nifty]))/_xlfn.STDEV.P(Table2[1M Return vs Nifty])</f>
        <v>3.4602170803639774E-2</v>
      </c>
      <c r="K237">
        <v>-9.65589807598551</v>
      </c>
      <c r="L237">
        <f>(Table2[[#This Row],[6M Return vs Nifty]]-AVERAGE(Table2[6M Return vs Nifty]))/_xlfn.STDEV.P(Table2[6M Return vs Nifty])</f>
        <v>-0.41900333050147237</v>
      </c>
      <c r="M237">
        <v>-6.3953099713008799</v>
      </c>
      <c r="N237">
        <f>(Table2[[#This Row],[1W Return vs Nifty]]-AVERAGE(Table2[1W Return vs Nifty]))/_xlfn.STDEV.P(Table2[1W Return vs Nifty])</f>
        <v>-0.73621300304542703</v>
      </c>
      <c r="O237">
        <v>355.34</v>
      </c>
      <c r="P237">
        <v>364.28577818766502</v>
      </c>
      <c r="Q237">
        <v>339.33110639236099</v>
      </c>
      <c r="R237">
        <v>43.801702343065898</v>
      </c>
      <c r="S237" s="1">
        <f>(Table2[[#This Row],[Close Price]]-Table2[[#This Row],[20D EMA]])/Table2[[#This Row],[20D EMA]]</f>
        <v>-2.8536049980300522E-2</v>
      </c>
      <c r="T237" s="1">
        <f>(Table2[[#This Row],[Close Price]]-Table2[[#This Row],[50D EMA]])/Table2[[#This Row],[50D EMA]]</f>
        <v>-5.2392323089354376E-2</v>
      </c>
      <c r="U237" s="1">
        <f>(Table2[[#This Row],[Close Price]]-Table2[[#This Row],[200D EMA]])/Table2[[#This Row],[200D EMA]]</f>
        <v>1.729547777106212E-2</v>
      </c>
      <c r="V237">
        <v>0.62051250005539804</v>
      </c>
      <c r="W237">
        <v>339.3</v>
      </c>
      <c r="X237">
        <v>348</v>
      </c>
      <c r="Y237">
        <v>332.5</v>
      </c>
      <c r="Z237">
        <v>351.9</v>
      </c>
      <c r="AA237">
        <v>332.5</v>
      </c>
      <c r="AB237">
        <v>385.7</v>
      </c>
      <c r="AC237" s="1">
        <f>(Table2[[#This Row],[Close Price]]/Table2[[#This Row],[Day Low]])-1</f>
        <v>1.7388741526672469E-2</v>
      </c>
      <c r="AD237" s="1">
        <f>(Table2[[#This Row],[Day High]]/Table2[[#This Row],[Close Price]])-1</f>
        <v>8.1112398609501923E-3</v>
      </c>
      <c r="AE237" s="1">
        <f>(Table2[[#This Row],[Close Price]]/Table2[[#This Row],[Current Week Low]])-1</f>
        <v>3.819548872180456E-2</v>
      </c>
      <c r="AF237" s="1">
        <f>(Table2[[#This Row],[Current Week High]]/Table2[[#This Row],[Close Price]])-1</f>
        <v>1.9409038238702214E-2</v>
      </c>
      <c r="AG237" s="1">
        <f>(Table2[[#This Row],[Close Price]]/Table2[[#This Row],[Current Month Low]])-1</f>
        <v>3.819548872180456E-2</v>
      </c>
      <c r="AH237" s="1">
        <f>(Table2[[#This Row],[Current Month High]]/Table2[[#This Row],[Close Price]])-1</f>
        <v>0.11732329084588655</v>
      </c>
      <c r="AI237">
        <v>22.045191193510998</v>
      </c>
      <c r="AJ237">
        <v>62.218045112781901</v>
      </c>
      <c r="AK237" t="str">
        <f>IF(AND(Table2[[#This Row],[20D EMA]]&gt;Table2[[#This Row],[50D EMA]],Table2[[#This Row],[50D EMA]]&gt;Table2[[#This Row],[200D EMA]]),"Uptrend","Downtrend/NoTrend")</f>
        <v>Downtrend/NoTrend</v>
      </c>
      <c r="AL237">
        <v>-7.0000000000000007E-2</v>
      </c>
      <c r="AM237" t="s">
        <v>3153</v>
      </c>
      <c r="AN237">
        <v>-7.13</v>
      </c>
      <c r="AO237" t="s">
        <v>3153</v>
      </c>
      <c r="AP237">
        <v>0.12725540695420501</v>
      </c>
      <c r="AQ237">
        <f>(Table2[[#This Row],[Sharpe Ratio]]-AVERAGE(Table2[Sharpe Ratio]))/_xlfn.STDEV.P(Table2[Sharpe Ratio])</f>
        <v>0.8171737709350877</v>
      </c>
      <c r="AR2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7">
        <f>_xlfn.RANK.AVG(Table2[[#This Row],[1Y Return vs Nifty Z-Score]],Table2[1Y Return vs Nifty Z-Score])</f>
        <v>218</v>
      </c>
      <c r="AT237">
        <f>_xlfn.RANK.AVG(Table2[[#This Row],[6M Return vs Nifty Z-Score]],Table2[6M Return vs Nifty Z-Score])</f>
        <v>459</v>
      </c>
      <c r="AU237">
        <f>_xlfn.RANK.AVG(Table2[[#This Row],[Sharpe Ratio Z-Score]],Table2[Sharpe Ratio Z-Score])</f>
        <v>144</v>
      </c>
      <c r="AV237">
        <f>(Table2[[#This Row],[Rank 1Y]]+Table2[[#This Row],[Rank 6M]]+Table2[[#This Row],[Rank Sharpe]])/3</f>
        <v>273.66666666666669</v>
      </c>
    </row>
    <row r="238" spans="1:48" x14ac:dyDescent="0.3">
      <c r="A238" t="s">
        <v>1401</v>
      </c>
      <c r="B238" t="s">
        <v>1402</v>
      </c>
      <c r="C238" t="s">
        <v>3120</v>
      </c>
      <c r="D238" t="s">
        <v>572</v>
      </c>
      <c r="E238">
        <v>7501.8185423000004</v>
      </c>
      <c r="F238">
        <v>563</v>
      </c>
      <c r="G238">
        <v>16.0336834067636</v>
      </c>
      <c r="H238">
        <f>(Table2[[#This Row],[1Y Return vs Nifty]]-AVERAGE(Table2[1Y Return vs Nifty]))/_xlfn.STDEV.P(Table2[1Y Return vs Nifty])</f>
        <v>3.4611288939697706E-2</v>
      </c>
      <c r="I238">
        <v>-3.1551782338373799</v>
      </c>
      <c r="J238">
        <f>(Table2[[#This Row],[1M Return vs Nifty]]-AVERAGE(Table2[1M Return vs Nifty]))/_xlfn.STDEV.P(Table2[1M Return vs Nifty])</f>
        <v>-1.1495110525604646E-2</v>
      </c>
      <c r="K238">
        <v>10.4263011567704</v>
      </c>
      <c r="L238">
        <f>(Table2[[#This Row],[6M Return vs Nifty]]-AVERAGE(Table2[6M Return vs Nifty]))/_xlfn.STDEV.P(Table2[6M Return vs Nifty])</f>
        <v>0.275028583056103</v>
      </c>
      <c r="M238">
        <v>-3.15293753019135</v>
      </c>
      <c r="N238">
        <f>(Table2[[#This Row],[1W Return vs Nifty]]-AVERAGE(Table2[1W Return vs Nifty]))/_xlfn.STDEV.P(Table2[1W Return vs Nifty])</f>
        <v>-6.9583460198033603E-2</v>
      </c>
      <c r="O238">
        <v>571.01</v>
      </c>
      <c r="P238">
        <v>568.52342883854897</v>
      </c>
      <c r="Q238">
        <v>508.86895808614099</v>
      </c>
      <c r="R238">
        <v>44.704464020763702</v>
      </c>
      <c r="S238" s="1">
        <f>(Table2[[#This Row],[Close Price]]-Table2[[#This Row],[20D EMA]])/Table2[[#This Row],[20D EMA]]</f>
        <v>-1.4027775345440519E-2</v>
      </c>
      <c r="T238" s="1">
        <f>(Table2[[#This Row],[Close Price]]-Table2[[#This Row],[50D EMA]])/Table2[[#This Row],[50D EMA]]</f>
        <v>-9.7153935235930744E-3</v>
      </c>
      <c r="U238" s="1">
        <f>(Table2[[#This Row],[Close Price]]-Table2[[#This Row],[200D EMA]])/Table2[[#This Row],[200D EMA]]</f>
        <v>0.10637520928265336</v>
      </c>
      <c r="V238">
        <v>0.35652616916729601</v>
      </c>
      <c r="W238">
        <v>552.04999999999995</v>
      </c>
      <c r="X238">
        <v>574</v>
      </c>
      <c r="Y238">
        <v>547.04999999999995</v>
      </c>
      <c r="Z238">
        <v>574</v>
      </c>
      <c r="AA238">
        <v>545.15</v>
      </c>
      <c r="AB238">
        <v>599.5</v>
      </c>
      <c r="AC238" s="1">
        <f>(Table2[[#This Row],[Close Price]]/Table2[[#This Row],[Day Low]])-1</f>
        <v>1.983515985870854E-2</v>
      </c>
      <c r="AD238" s="1">
        <f>(Table2[[#This Row],[Day High]]/Table2[[#This Row],[Close Price]])-1</f>
        <v>1.9538188277087087E-2</v>
      </c>
      <c r="AE238" s="1">
        <f>(Table2[[#This Row],[Close Price]]/Table2[[#This Row],[Current Week Low]])-1</f>
        <v>2.9156384242756683E-2</v>
      </c>
      <c r="AF238" s="1">
        <f>(Table2[[#This Row],[Current Week High]]/Table2[[#This Row],[Close Price]])-1</f>
        <v>1.9538188277087087E-2</v>
      </c>
      <c r="AG238" s="1">
        <f>(Table2[[#This Row],[Close Price]]/Table2[[#This Row],[Current Month Low]])-1</f>
        <v>3.2743281665596591E-2</v>
      </c>
      <c r="AH238" s="1">
        <f>(Table2[[#This Row],[Current Month High]]/Table2[[#This Row],[Close Price]])-1</f>
        <v>6.4831261101243376E-2</v>
      </c>
      <c r="AI238">
        <v>13.6234458259325</v>
      </c>
      <c r="AJ238">
        <v>46.786598878894502</v>
      </c>
      <c r="AK238" t="str">
        <f>IF(AND(Table2[[#This Row],[20D EMA]]&gt;Table2[[#This Row],[50D EMA]],Table2[[#This Row],[50D EMA]]&gt;Table2[[#This Row],[200D EMA]]),"Uptrend","Downtrend/NoTrend")</f>
        <v>Uptrend</v>
      </c>
      <c r="AL238">
        <v>0.14000000000000001</v>
      </c>
      <c r="AM238" t="s">
        <v>3154</v>
      </c>
      <c r="AN238">
        <v>-0.55000000000000004</v>
      </c>
      <c r="AO238" t="s">
        <v>3153</v>
      </c>
      <c r="AP238">
        <v>7.1706565080043999E-2</v>
      </c>
      <c r="AQ238">
        <f>(Table2[[#This Row],[Sharpe Ratio]]-AVERAGE(Table2[Sharpe Ratio]))/_xlfn.STDEV.P(Table2[Sharpe Ratio])</f>
        <v>0.16814206857459868</v>
      </c>
      <c r="AR2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0.39670336984676113</v>
      </c>
      <c r="AS238">
        <f>_xlfn.RANK.AVG(Table2[[#This Row],[1Y Return vs Nifty Z-Score]],Table2[1Y Return vs Nifty Z-Score])</f>
        <v>299</v>
      </c>
      <c r="AT238">
        <f>_xlfn.RANK.AVG(Table2[[#This Row],[6M Return vs Nifty Z-Score]],Table2[6M Return vs Nifty Z-Score])</f>
        <v>226</v>
      </c>
      <c r="AU238">
        <f>_xlfn.RANK.AVG(Table2[[#This Row],[Sharpe Ratio Z-Score]],Table2[Sharpe Ratio Z-Score])</f>
        <v>300</v>
      </c>
      <c r="AV238">
        <f>(Table2[[#This Row],[Rank 1Y]]+Table2[[#This Row],[Rank 6M]]+Table2[[#This Row],[Rank Sharpe]])/3</f>
        <v>275</v>
      </c>
    </row>
    <row r="239" spans="1:48" x14ac:dyDescent="0.3">
      <c r="A239" t="s">
        <v>1840</v>
      </c>
      <c r="B239" t="s">
        <v>1841</v>
      </c>
      <c r="C239" t="s">
        <v>3108</v>
      </c>
      <c r="D239" t="s">
        <v>498</v>
      </c>
      <c r="E239">
        <v>4021.8028185500002</v>
      </c>
      <c r="F239">
        <v>69.05</v>
      </c>
      <c r="G239">
        <v>41.363042724544101</v>
      </c>
      <c r="H239">
        <f>(Table2[[#This Row],[1Y Return vs Nifty]]-AVERAGE(Table2[1Y Return vs Nifty]))/_xlfn.STDEV.P(Table2[1Y Return vs Nifty])</f>
        <v>0.55768784816461425</v>
      </c>
      <c r="I239">
        <v>3.2319844433495599</v>
      </c>
      <c r="J239">
        <f>(Table2[[#This Row],[1M Return vs Nifty]]-AVERAGE(Table2[1M Return vs Nifty]))/_xlfn.STDEV.P(Table2[1M Return vs Nifty])</f>
        <v>0.68799783098374301</v>
      </c>
      <c r="K239">
        <v>42.618831044805397</v>
      </c>
      <c r="L239">
        <f>(Table2[[#This Row],[6M Return vs Nifty]]-AVERAGE(Table2[6M Return vs Nifty]))/_xlfn.STDEV.P(Table2[6M Return vs Nifty])</f>
        <v>1.3875881618899522</v>
      </c>
      <c r="M239">
        <v>-7.8951698847585199</v>
      </c>
      <c r="N239">
        <f>(Table2[[#This Row],[1W Return vs Nifty]]-AVERAGE(Table2[1W Return vs Nifty]))/_xlfn.STDEV.P(Table2[1W Return vs Nifty])</f>
        <v>-1.0445831692133987</v>
      </c>
      <c r="O239">
        <v>63.42</v>
      </c>
      <c r="P239">
        <v>59.990768995590301</v>
      </c>
      <c r="Q239">
        <v>52.318817637248799</v>
      </c>
      <c r="R239">
        <v>66.772010815738199</v>
      </c>
      <c r="S239" s="1">
        <f>(Table2[[#This Row],[Close Price]]-Table2[[#This Row],[20D EMA]])/Table2[[#This Row],[20D EMA]]</f>
        <v>8.8773257647429757E-2</v>
      </c>
      <c r="T239" s="1">
        <f>(Table2[[#This Row],[Close Price]]-Table2[[#This Row],[50D EMA]])/Table2[[#This Row],[50D EMA]]</f>
        <v>0.15101041637048537</v>
      </c>
      <c r="U239" s="1">
        <f>(Table2[[#This Row],[Close Price]]-Table2[[#This Row],[200D EMA]])/Table2[[#This Row],[200D EMA]]</f>
        <v>0.31979282251285623</v>
      </c>
      <c r="V239">
        <v>1.2251564161564901</v>
      </c>
      <c r="W239">
        <v>63.52</v>
      </c>
      <c r="X239">
        <v>70.180000000000007</v>
      </c>
      <c r="Y239">
        <v>62.32</v>
      </c>
      <c r="Z239">
        <v>70.180000000000007</v>
      </c>
      <c r="AA239">
        <v>57.5</v>
      </c>
      <c r="AB239">
        <v>71.900000000000006</v>
      </c>
      <c r="AC239" s="1">
        <f>(Table2[[#This Row],[Close Price]]/Table2[[#This Row],[Day Low]])-1</f>
        <v>8.7059193954659886E-2</v>
      </c>
      <c r="AD239" s="1">
        <f>(Table2[[#This Row],[Day High]]/Table2[[#This Row],[Close Price]])-1</f>
        <v>1.6364952932657717E-2</v>
      </c>
      <c r="AE239" s="1">
        <f>(Table2[[#This Row],[Close Price]]/Table2[[#This Row],[Current Week Low]])-1</f>
        <v>0.10799101412066747</v>
      </c>
      <c r="AF239" s="1">
        <f>(Table2[[#This Row],[Current Week High]]/Table2[[#This Row],[Close Price]])-1</f>
        <v>1.6364952932657717E-2</v>
      </c>
      <c r="AG239" s="1">
        <f>(Table2[[#This Row],[Close Price]]/Table2[[#This Row],[Current Month Low]])-1</f>
        <v>0.2008695652173913</v>
      </c>
      <c r="AH239" s="1">
        <f>(Table2[[#This Row],[Current Month High]]/Table2[[#This Row],[Close Price]])-1</f>
        <v>4.127443881245485E-2</v>
      </c>
      <c r="AI239">
        <v>4.1274438812454797</v>
      </c>
      <c r="AJ239">
        <v>107.66917293233</v>
      </c>
      <c r="AK239" t="str">
        <f>IF(AND(Table2[[#This Row],[20D EMA]]&gt;Table2[[#This Row],[50D EMA]],Table2[[#This Row],[50D EMA]]&gt;Table2[[#This Row],[200D EMA]]),"Uptrend","Downtrend/NoTrend")</f>
        <v>Uptrend</v>
      </c>
      <c r="AL239">
        <v>0.21</v>
      </c>
      <c r="AM239" t="s">
        <v>3154</v>
      </c>
      <c r="AN239">
        <v>20.36</v>
      </c>
      <c r="AO239" t="s">
        <v>3154</v>
      </c>
      <c r="AP239">
        <v>-2.4290359830651E-2</v>
      </c>
      <c r="AQ239">
        <f>(Table2[[#This Row],[Sharpe Ratio]]-AVERAGE(Table2[Sharpe Ratio]))/_xlfn.STDEV.P(Table2[Sharpe Ratio])</f>
        <v>-0.95348433251770026</v>
      </c>
      <c r="AR2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0.63520633930721049</v>
      </c>
      <c r="AS239">
        <f>_xlfn.RANK.AVG(Table2[[#This Row],[1Y Return vs Nifty Z-Score]],Table2[1Y Return vs Nifty Z-Score])</f>
        <v>154</v>
      </c>
      <c r="AT239">
        <f>_xlfn.RANK.AVG(Table2[[#This Row],[6M Return vs Nifty Z-Score]],Table2[6M Return vs Nifty Z-Score])</f>
        <v>58</v>
      </c>
      <c r="AU239">
        <f>_xlfn.RANK.AVG(Table2[[#This Row],[Sharpe Ratio Z-Score]],Table2[Sharpe Ratio Z-Score])</f>
        <v>615</v>
      </c>
      <c r="AV239">
        <f>(Table2[[#This Row],[Rank 1Y]]+Table2[[#This Row],[Rank 6M]]+Table2[[#This Row],[Rank Sharpe]])/3</f>
        <v>275.66666666666669</v>
      </c>
    </row>
    <row r="240" spans="1:48" hidden="1" x14ac:dyDescent="0.3">
      <c r="A240" t="s">
        <v>1037</v>
      </c>
      <c r="B240" t="s">
        <v>1038</v>
      </c>
      <c r="C240" t="s">
        <v>3119</v>
      </c>
      <c r="D240" t="s">
        <v>178</v>
      </c>
      <c r="E240">
        <v>12860.359988300001</v>
      </c>
      <c r="F240">
        <v>573.1</v>
      </c>
      <c r="G240">
        <v>3.1216688171452498</v>
      </c>
      <c r="H240">
        <f>(Table2[[#This Row],[1Y Return vs Nifty]]-AVERAGE(Table2[1Y Return vs Nifty]))/_xlfn.STDEV.P(Table2[1Y Return vs Nifty])</f>
        <v>-0.23203470393618167</v>
      </c>
      <c r="I240">
        <v>-6.3646790821245798</v>
      </c>
      <c r="J240">
        <f>(Table2[[#This Row],[1M Return vs Nifty]]-AVERAGE(Table2[1M Return vs Nifty]))/_xlfn.STDEV.P(Table2[1M Return vs Nifty])</f>
        <v>-0.36298501341530559</v>
      </c>
      <c r="K240">
        <v>-3.8799252030800502</v>
      </c>
      <c r="L240">
        <f>(Table2[[#This Row],[6M Return vs Nifty]]-AVERAGE(Table2[6M Return vs Nifty]))/_xlfn.STDEV.P(Table2[6M Return vs Nifty])</f>
        <v>-0.2193882654790793</v>
      </c>
      <c r="M240">
        <v>-2.2658941077809698</v>
      </c>
      <c r="N240">
        <f>(Table2[[#This Row],[1W Return vs Nifty]]-AVERAGE(Table2[1W Return vs Nifty]))/_xlfn.STDEV.P(Table2[1W Return vs Nifty])</f>
        <v>0.11279205708364795</v>
      </c>
      <c r="O240">
        <v>581.80999999999995</v>
      </c>
      <c r="P240">
        <v>605.92819475639806</v>
      </c>
      <c r="Q240">
        <v>571.95709026091095</v>
      </c>
      <c r="R240">
        <v>50.033422387618799</v>
      </c>
      <c r="S240" s="1">
        <f>(Table2[[#This Row],[Close Price]]-Table2[[#This Row],[20D EMA]])/Table2[[#This Row],[20D EMA]]</f>
        <v>-1.497052302297988E-2</v>
      </c>
      <c r="T240" s="1">
        <f>(Table2[[#This Row],[Close Price]]-Table2[[#This Row],[50D EMA]])/Table2[[#This Row],[50D EMA]]</f>
        <v>-5.4178358162712645E-2</v>
      </c>
      <c r="U240" s="1">
        <f>(Table2[[#This Row],[Close Price]]-Table2[[#This Row],[200D EMA]])/Table2[[#This Row],[200D EMA]]</f>
        <v>1.9982438517681697E-3</v>
      </c>
      <c r="V240">
        <v>0.60185374248176404</v>
      </c>
      <c r="W240">
        <v>543.79999999999995</v>
      </c>
      <c r="X240">
        <v>581.95000000000005</v>
      </c>
      <c r="Y240">
        <v>537.45000000000005</v>
      </c>
      <c r="Z240">
        <v>581.95000000000005</v>
      </c>
      <c r="AA240">
        <v>530.15</v>
      </c>
      <c r="AB240">
        <v>613</v>
      </c>
      <c r="AC240" s="1">
        <f>(Table2[[#This Row],[Close Price]]/Table2[[#This Row],[Day Low]])-1</f>
        <v>5.3880102979036559E-2</v>
      </c>
      <c r="AD240" s="1">
        <f>(Table2[[#This Row],[Day High]]/Table2[[#This Row],[Close Price]])-1</f>
        <v>1.5442331181294788E-2</v>
      </c>
      <c r="AE240" s="1">
        <f>(Table2[[#This Row],[Close Price]]/Table2[[#This Row],[Current Week Low]])-1</f>
        <v>6.6331751790864146E-2</v>
      </c>
      <c r="AF240" s="1">
        <f>(Table2[[#This Row],[Current Week High]]/Table2[[#This Row],[Close Price]])-1</f>
        <v>1.5442331181294788E-2</v>
      </c>
      <c r="AG240" s="1">
        <f>(Table2[[#This Row],[Close Price]]/Table2[[#This Row],[Current Month Low]])-1</f>
        <v>8.1014807130057598E-2</v>
      </c>
      <c r="AH240" s="1">
        <f>(Table2[[#This Row],[Current Month High]]/Table2[[#This Row],[Close Price]])-1</f>
        <v>6.9621357529227046E-2</v>
      </c>
      <c r="AI240">
        <v>28.965276566044299</v>
      </c>
      <c r="AJ240">
        <v>45.033531570289703</v>
      </c>
      <c r="AK240" t="str">
        <f>IF(AND(Table2[[#This Row],[20D EMA]]&gt;Table2[[#This Row],[50D EMA]],Table2[[#This Row],[50D EMA]]&gt;Table2[[#This Row],[200D EMA]]),"Uptrend","Downtrend/NoTrend")</f>
        <v>Downtrend/NoTrend</v>
      </c>
      <c r="AL240">
        <v>0.04</v>
      </c>
      <c r="AM240" t="s">
        <v>3154</v>
      </c>
      <c r="AN240">
        <v>-0.28000000000000003</v>
      </c>
      <c r="AO240" t="s">
        <v>3153</v>
      </c>
      <c r="AP240">
        <v>0.17807990821001399</v>
      </c>
      <c r="AQ240">
        <f>(Table2[[#This Row],[Sharpe Ratio]]-AVERAGE(Table2[Sharpe Ratio]))/_xlfn.STDEV.P(Table2[Sharpe Ratio])</f>
        <v>1.411006359675782</v>
      </c>
      <c r="AR2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0">
        <f>_xlfn.RANK.AVG(Table2[[#This Row],[1Y Return vs Nifty Z-Score]],Table2[1Y Return vs Nifty Z-Score])</f>
        <v>393</v>
      </c>
      <c r="AT240">
        <f>_xlfn.RANK.AVG(Table2[[#This Row],[6M Return vs Nifty Z-Score]],Table2[6M Return vs Nifty Z-Score])</f>
        <v>387</v>
      </c>
      <c r="AU240">
        <f>_xlfn.RANK.AVG(Table2[[#This Row],[Sharpe Ratio Z-Score]],Table2[Sharpe Ratio Z-Score])</f>
        <v>53</v>
      </c>
      <c r="AV240">
        <f>(Table2[[#This Row],[Rank 1Y]]+Table2[[#This Row],[Rank 6M]]+Table2[[#This Row],[Rank Sharpe]])/3</f>
        <v>277.66666666666669</v>
      </c>
    </row>
    <row r="241" spans="1:48" hidden="1" x14ac:dyDescent="0.3">
      <c r="A241" t="s">
        <v>778</v>
      </c>
      <c r="B241" t="s">
        <v>779</v>
      </c>
      <c r="C241" t="s">
        <v>3112</v>
      </c>
      <c r="D241" t="s">
        <v>51</v>
      </c>
      <c r="E241">
        <v>19886.49421836</v>
      </c>
      <c r="F241">
        <v>1900.9</v>
      </c>
      <c r="G241">
        <v>36.4304857365291</v>
      </c>
      <c r="H241">
        <f>(Table2[[#This Row],[1Y Return vs Nifty]]-AVERAGE(Table2[1Y Return vs Nifty]))/_xlfn.STDEV.P(Table2[1Y Return vs Nifty])</f>
        <v>0.45582562160365486</v>
      </c>
      <c r="I241">
        <v>0.401740314024923</v>
      </c>
      <c r="J241">
        <f>(Table2[[#This Row],[1M Return vs Nifty]]-AVERAGE(Table2[1M Return vs Nifty]))/_xlfn.STDEV.P(Table2[1M Return vs Nifty])</f>
        <v>0.37804239517154975</v>
      </c>
      <c r="K241">
        <v>26.646969734734601</v>
      </c>
      <c r="L241">
        <f>(Table2[[#This Row],[6M Return vs Nifty]]-AVERAGE(Table2[6M Return vs Nifty]))/_xlfn.STDEV.P(Table2[6M Return vs Nifty])</f>
        <v>0.83560770697921638</v>
      </c>
      <c r="M241">
        <v>1.89346192625763</v>
      </c>
      <c r="N241">
        <f>(Table2[[#This Row],[1W Return vs Nifty]]-AVERAGE(Table2[1W Return vs Nifty]))/_xlfn.STDEV.P(Table2[1W Return vs Nifty])</f>
        <v>0.96795279566982739</v>
      </c>
      <c r="O241">
        <v>1875.78</v>
      </c>
      <c r="P241">
        <v>1875.28276251894</v>
      </c>
      <c r="Q241">
        <v>1661.4686850286701</v>
      </c>
      <c r="R241">
        <v>59.300672950341699</v>
      </c>
      <c r="S241" s="1">
        <f>(Table2[[#This Row],[Close Price]]-Table2[[#This Row],[20D EMA]])/Table2[[#This Row],[20D EMA]]</f>
        <v>1.3391762360191557E-2</v>
      </c>
      <c r="T241" s="1">
        <f>(Table2[[#This Row],[Close Price]]-Table2[[#This Row],[50D EMA]])/Table2[[#This Row],[50D EMA]]</f>
        <v>1.3660466566999319E-2</v>
      </c>
      <c r="U241" s="1">
        <f>(Table2[[#This Row],[Close Price]]-Table2[[#This Row],[200D EMA]])/Table2[[#This Row],[200D EMA]]</f>
        <v>0.14410823214955656</v>
      </c>
      <c r="V241">
        <v>0.28965888445140597</v>
      </c>
      <c r="W241">
        <v>1872.05</v>
      </c>
      <c r="X241">
        <v>1938</v>
      </c>
      <c r="Y241">
        <v>1844.95</v>
      </c>
      <c r="Z241">
        <v>1938</v>
      </c>
      <c r="AA241">
        <v>1795</v>
      </c>
      <c r="AB241">
        <v>1938</v>
      </c>
      <c r="AC241" s="1">
        <f>(Table2[[#This Row],[Close Price]]/Table2[[#This Row],[Day Low]])-1</f>
        <v>1.5410913170054386E-2</v>
      </c>
      <c r="AD241" s="1">
        <f>(Table2[[#This Row],[Day High]]/Table2[[#This Row],[Close Price]])-1</f>
        <v>1.9517070861170938E-2</v>
      </c>
      <c r="AE241" s="1">
        <f>(Table2[[#This Row],[Close Price]]/Table2[[#This Row],[Current Week Low]])-1</f>
        <v>3.0326025095531062E-2</v>
      </c>
      <c r="AF241" s="1">
        <f>(Table2[[#This Row],[Current Week High]]/Table2[[#This Row],[Close Price]])-1</f>
        <v>1.9517070861170938E-2</v>
      </c>
      <c r="AG241" s="1">
        <f>(Table2[[#This Row],[Close Price]]/Table2[[#This Row],[Current Month Low]])-1</f>
        <v>5.8997214484679761E-2</v>
      </c>
      <c r="AH241" s="1">
        <f>(Table2[[#This Row],[Current Month High]]/Table2[[#This Row],[Close Price]])-1</f>
        <v>1.9517070861170938E-2</v>
      </c>
      <c r="AI241">
        <v>40.144142248408599</v>
      </c>
      <c r="AJ241">
        <v>57.692148160438002</v>
      </c>
      <c r="AK241" t="str">
        <f>IF(AND(Table2[[#This Row],[20D EMA]]&gt;Table2[[#This Row],[50D EMA]],Table2[[#This Row],[50D EMA]]&gt;Table2[[#This Row],[200D EMA]]),"Uptrend","Downtrend/NoTrend")</f>
        <v>Uptrend</v>
      </c>
      <c r="AL241">
        <v>0.22</v>
      </c>
      <c r="AM241" t="s">
        <v>3154</v>
      </c>
      <c r="AN241">
        <v>3.86</v>
      </c>
      <c r="AO241" t="s">
        <v>3154</v>
      </c>
      <c r="AQ241">
        <f>(Table2[[#This Row],[Sharpe Ratio]]-AVERAGE(Table2[Sharpe Ratio]))/_xlfn.STDEV.P(Table2[Sharpe Ratio])</f>
        <v>-0.66967619071070472</v>
      </c>
      <c r="AR2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1.9677523287135437</v>
      </c>
      <c r="AS241">
        <f>_xlfn.RANK.AVG(Table2[[#This Row],[1Y Return vs Nifty Z-Score]],Table2[1Y Return vs Nifty Z-Score])</f>
        <v>180</v>
      </c>
      <c r="AT241">
        <f>_xlfn.RANK.AVG(Table2[[#This Row],[6M Return vs Nifty Z-Score]],Table2[6M Return vs Nifty Z-Score])</f>
        <v>115</v>
      </c>
      <c r="AU241">
        <f>_xlfn.RANK.AVG(Table2[[#This Row],[Sharpe Ratio Z-Score]],Table2[Sharpe Ratio Z-Score])</f>
        <v>539</v>
      </c>
      <c r="AV241">
        <f>(Table2[[#This Row],[Rank 1Y]]+Table2[[#This Row],[Rank 6M]]+Table2[[#This Row],[Rank Sharpe]])/3</f>
        <v>278</v>
      </c>
    </row>
    <row r="242" spans="1:48" hidden="1" x14ac:dyDescent="0.3">
      <c r="A242" t="s">
        <v>808</v>
      </c>
      <c r="B242" t="s">
        <v>809</v>
      </c>
      <c r="C242" t="s">
        <v>3117</v>
      </c>
      <c r="D242" t="s">
        <v>239</v>
      </c>
      <c r="E242">
        <v>18513.359677965</v>
      </c>
      <c r="F242">
        <v>425.55</v>
      </c>
      <c r="G242">
        <v>17.348672401349901</v>
      </c>
      <c r="H242">
        <f>(Table2[[#This Row],[1Y Return vs Nifty]]-AVERAGE(Table2[1Y Return vs Nifty]))/_xlfn.STDEV.P(Table2[1Y Return vs Nifty])</f>
        <v>6.1767124587857603E-2</v>
      </c>
      <c r="I242">
        <v>-3.8944599732260401</v>
      </c>
      <c r="J242">
        <f>(Table2[[#This Row],[1M Return vs Nifty]]-AVERAGE(Table2[1M Return vs Nifty]))/_xlfn.STDEV.P(Table2[1M Return vs Nifty])</f>
        <v>-9.2457876721638646E-2</v>
      </c>
      <c r="K242">
        <v>9.3961629153609998</v>
      </c>
      <c r="L242">
        <f>(Table2[[#This Row],[6M Return vs Nifty]]-AVERAGE(Table2[6M Return vs Nifty]))/_xlfn.STDEV.P(Table2[6M Return vs Nifty])</f>
        <v>0.23942746155402894</v>
      </c>
      <c r="M242">
        <v>-5.6721456079544996</v>
      </c>
      <c r="N242">
        <f>(Table2[[#This Row],[1W Return vs Nifty]]-AVERAGE(Table2[1W Return vs Nifty]))/_xlfn.STDEV.P(Table2[1W Return vs Nifty])</f>
        <v>-0.58753090754372805</v>
      </c>
      <c r="O242">
        <v>425.32</v>
      </c>
      <c r="P242">
        <v>435.24392416191398</v>
      </c>
      <c r="Q242">
        <v>404.56513224742901</v>
      </c>
      <c r="R242">
        <v>52.5648137225295</v>
      </c>
      <c r="S242" s="1">
        <f>(Table2[[#This Row],[Close Price]]-Table2[[#This Row],[20D EMA]])/Table2[[#This Row],[20D EMA]]</f>
        <v>5.4076930311299301E-4</v>
      </c>
      <c r="T242" s="1">
        <f>(Table2[[#This Row],[Close Price]]-Table2[[#This Row],[50D EMA]])/Table2[[#This Row],[50D EMA]]</f>
        <v>-2.2272393992817135E-2</v>
      </c>
      <c r="U242" s="1">
        <f>(Table2[[#This Row],[Close Price]]-Table2[[#This Row],[200D EMA]])/Table2[[#This Row],[200D EMA]]</f>
        <v>5.1870183760020172E-2</v>
      </c>
      <c r="V242">
        <v>0.53075934552290704</v>
      </c>
      <c r="W242">
        <v>394.1</v>
      </c>
      <c r="X242">
        <v>429.35</v>
      </c>
      <c r="Y242">
        <v>394.1</v>
      </c>
      <c r="Z242">
        <v>429.35</v>
      </c>
      <c r="AA242">
        <v>394.1</v>
      </c>
      <c r="AB242">
        <v>454.55</v>
      </c>
      <c r="AC242" s="1">
        <f>(Table2[[#This Row],[Close Price]]/Table2[[#This Row],[Day Low]])-1</f>
        <v>7.9802080690180022E-2</v>
      </c>
      <c r="AD242" s="1">
        <f>(Table2[[#This Row],[Day High]]/Table2[[#This Row],[Close Price]])-1</f>
        <v>8.9296204911291088E-3</v>
      </c>
      <c r="AE242" s="1">
        <f>(Table2[[#This Row],[Close Price]]/Table2[[#This Row],[Current Week Low]])-1</f>
        <v>7.9802080690180022E-2</v>
      </c>
      <c r="AF242" s="1">
        <f>(Table2[[#This Row],[Current Week High]]/Table2[[#This Row],[Close Price]])-1</f>
        <v>8.9296204911291088E-3</v>
      </c>
      <c r="AG242" s="1">
        <f>(Table2[[#This Row],[Close Price]]/Table2[[#This Row],[Current Month Low]])-1</f>
        <v>7.9802080690180022E-2</v>
      </c>
      <c r="AH242" s="1">
        <f>(Table2[[#This Row],[Current Month High]]/Table2[[#This Row],[Close Price]])-1</f>
        <v>6.8147103748090743E-2</v>
      </c>
      <c r="AI242">
        <v>35.694982963224</v>
      </c>
      <c r="AJ242">
        <v>50.185283218634098</v>
      </c>
      <c r="AK242" t="str">
        <f>IF(AND(Table2[[#This Row],[20D EMA]]&gt;Table2[[#This Row],[50D EMA]],Table2[[#This Row],[50D EMA]]&gt;Table2[[#This Row],[200D EMA]]),"Uptrend","Downtrend/NoTrend")</f>
        <v>Downtrend/NoTrend</v>
      </c>
      <c r="AL242">
        <v>0.04</v>
      </c>
      <c r="AM242" t="s">
        <v>3154</v>
      </c>
      <c r="AN242">
        <v>-2.1</v>
      </c>
      <c r="AO242" t="s">
        <v>3153</v>
      </c>
      <c r="AP242">
        <v>7.0262813487829007E-2</v>
      </c>
      <c r="AQ242">
        <f>(Table2[[#This Row],[Sharpe Ratio]]-AVERAGE(Table2[Sharpe Ratio]))/_xlfn.STDEV.P(Table2[Sharpe Ratio])</f>
        <v>0.15127330008067197</v>
      </c>
      <c r="AR2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2">
        <f>_xlfn.RANK.AVG(Table2[[#This Row],[1Y Return vs Nifty Z-Score]],Table2[1Y Return vs Nifty Z-Score])</f>
        <v>291</v>
      </c>
      <c r="AT242">
        <f>_xlfn.RANK.AVG(Table2[[#This Row],[6M Return vs Nifty Z-Score]],Table2[6M Return vs Nifty Z-Score])</f>
        <v>235</v>
      </c>
      <c r="AU242">
        <f>_xlfn.RANK.AVG(Table2[[#This Row],[Sharpe Ratio Z-Score]],Table2[Sharpe Ratio Z-Score])</f>
        <v>308</v>
      </c>
      <c r="AV242">
        <f>(Table2[[#This Row],[Rank 1Y]]+Table2[[#This Row],[Rank 6M]]+Table2[[#This Row],[Rank Sharpe]])/3</f>
        <v>278</v>
      </c>
    </row>
    <row r="243" spans="1:48" hidden="1" x14ac:dyDescent="0.3">
      <c r="A243" t="s">
        <v>640</v>
      </c>
      <c r="B243" t="s">
        <v>641</v>
      </c>
      <c r="C243" t="s">
        <v>3121</v>
      </c>
      <c r="D243" t="s">
        <v>142</v>
      </c>
      <c r="E243">
        <v>28070.68109695</v>
      </c>
      <c r="F243">
        <v>1135</v>
      </c>
      <c r="G243">
        <v>35.989190114510599</v>
      </c>
      <c r="H243">
        <f>(Table2[[#This Row],[1Y Return vs Nifty]]-AVERAGE(Table2[1Y Return vs Nifty]))/_xlfn.STDEV.P(Table2[1Y Return vs Nifty])</f>
        <v>0.44671242641105402</v>
      </c>
      <c r="I243">
        <v>-6.30494132197183</v>
      </c>
      <c r="J243">
        <f>(Table2[[#This Row],[1M Return vs Nifty]]-AVERAGE(Table2[1M Return vs Nifty]))/_xlfn.STDEV.P(Table2[1M Return vs Nifty])</f>
        <v>-0.35644280622874452</v>
      </c>
      <c r="K243">
        <v>-10.167683073128</v>
      </c>
      <c r="L243">
        <f>(Table2[[#This Row],[6M Return vs Nifty]]-AVERAGE(Table2[6M Return vs Nifty]))/_xlfn.STDEV.P(Table2[6M Return vs Nifty])</f>
        <v>-0.43669039339633214</v>
      </c>
      <c r="M243">
        <v>4.2011243788573998</v>
      </c>
      <c r="N243">
        <f>(Table2[[#This Row],[1W Return vs Nifty]]-AVERAGE(Table2[1W Return vs Nifty]))/_xlfn.STDEV.P(Table2[1W Return vs Nifty])</f>
        <v>1.442406608044404</v>
      </c>
      <c r="O243">
        <v>1171.5899999999999</v>
      </c>
      <c r="P243">
        <v>1224.1563916376699</v>
      </c>
      <c r="Q243">
        <v>1141.1443842024901</v>
      </c>
      <c r="R243">
        <v>49.166107135195297</v>
      </c>
      <c r="S243" s="1">
        <f>(Table2[[#This Row],[Close Price]]-Table2[[#This Row],[20D EMA]])/Table2[[#This Row],[20D EMA]]</f>
        <v>-3.1231062060959824E-2</v>
      </c>
      <c r="T243" s="1">
        <f>(Table2[[#This Row],[Close Price]]-Table2[[#This Row],[50D EMA]])/Table2[[#This Row],[50D EMA]]</f>
        <v>-7.2830883575583802E-2</v>
      </c>
      <c r="U243" s="1">
        <f>(Table2[[#This Row],[Close Price]]-Table2[[#This Row],[200D EMA]])/Table2[[#This Row],[200D EMA]]</f>
        <v>-5.3844055910455104E-3</v>
      </c>
      <c r="V243">
        <v>0.931508660571706</v>
      </c>
      <c r="W243">
        <v>1123.2</v>
      </c>
      <c r="X243">
        <v>1172.7</v>
      </c>
      <c r="Y243">
        <v>1098.75</v>
      </c>
      <c r="Z243">
        <v>1172.7</v>
      </c>
      <c r="AA243">
        <v>1049.05</v>
      </c>
      <c r="AB243">
        <v>1284.7</v>
      </c>
      <c r="AC243" s="1">
        <f>(Table2[[#This Row],[Close Price]]/Table2[[#This Row],[Day Low]])-1</f>
        <v>1.0505698005697894E-2</v>
      </c>
      <c r="AD243" s="1">
        <f>(Table2[[#This Row],[Day High]]/Table2[[#This Row],[Close Price]])-1</f>
        <v>3.3215859030837125E-2</v>
      </c>
      <c r="AE243" s="1">
        <f>(Table2[[#This Row],[Close Price]]/Table2[[#This Row],[Current Week Low]])-1</f>
        <v>3.2992036405005587E-2</v>
      </c>
      <c r="AF243" s="1">
        <f>(Table2[[#This Row],[Current Week High]]/Table2[[#This Row],[Close Price]])-1</f>
        <v>3.3215859030837125E-2</v>
      </c>
      <c r="AG243" s="1">
        <f>(Table2[[#This Row],[Close Price]]/Table2[[#This Row],[Current Month Low]])-1</f>
        <v>8.1931271150088136E-2</v>
      </c>
      <c r="AH243" s="1">
        <f>(Table2[[#This Row],[Current Month High]]/Table2[[#This Row],[Close Price]])-1</f>
        <v>0.13189427312775326</v>
      </c>
      <c r="AI243">
        <v>28.026431718061598</v>
      </c>
      <c r="AJ243">
        <v>56.003023847158197</v>
      </c>
      <c r="AK243" t="str">
        <f>IF(AND(Table2[[#This Row],[20D EMA]]&gt;Table2[[#This Row],[50D EMA]],Table2[[#This Row],[50D EMA]]&gt;Table2[[#This Row],[200D EMA]]),"Uptrend","Downtrend/NoTrend")</f>
        <v>Downtrend/NoTrend</v>
      </c>
      <c r="AL243">
        <v>0.04</v>
      </c>
      <c r="AM243" t="s">
        <v>3154</v>
      </c>
      <c r="AN243">
        <v>-2.5099999999999998</v>
      </c>
      <c r="AO243" t="s">
        <v>3153</v>
      </c>
      <c r="AP243">
        <v>0.11195083463699999</v>
      </c>
      <c r="AQ243">
        <f>(Table2[[#This Row],[Sharpe Ratio]]-AVERAGE(Table2[Sharpe Ratio]))/_xlfn.STDEV.P(Table2[Sharpe Ratio])</f>
        <v>0.63835541415571306</v>
      </c>
      <c r="AR2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3">
        <f>_xlfn.RANK.AVG(Table2[[#This Row],[1Y Return vs Nifty Z-Score]],Table2[1Y Return vs Nifty Z-Score])</f>
        <v>186</v>
      </c>
      <c r="AT243">
        <f>_xlfn.RANK.AVG(Table2[[#This Row],[6M Return vs Nifty Z-Score]],Table2[6M Return vs Nifty Z-Score])</f>
        <v>469</v>
      </c>
      <c r="AU243">
        <f>_xlfn.RANK.AVG(Table2[[#This Row],[Sharpe Ratio Z-Score]],Table2[Sharpe Ratio Z-Score])</f>
        <v>189</v>
      </c>
      <c r="AV243">
        <f>(Table2[[#This Row],[Rank 1Y]]+Table2[[#This Row],[Rank 6M]]+Table2[[#This Row],[Rank Sharpe]])/3</f>
        <v>281.33333333333331</v>
      </c>
    </row>
    <row r="244" spans="1:48" hidden="1" x14ac:dyDescent="0.3">
      <c r="A244" t="s">
        <v>1146</v>
      </c>
      <c r="B244" t="s">
        <v>1147</v>
      </c>
      <c r="C244" t="s">
        <v>3122</v>
      </c>
      <c r="D244" t="s">
        <v>485</v>
      </c>
      <c r="E244">
        <v>10484.497098289999</v>
      </c>
      <c r="F244">
        <v>663.35</v>
      </c>
      <c r="G244">
        <v>33.742703036105397</v>
      </c>
      <c r="H244">
        <f>(Table2[[#This Row],[1Y Return vs Nifty]]-AVERAGE(Table2[1Y Return vs Nifty]))/_xlfn.STDEV.P(Table2[1Y Return vs Nifty])</f>
        <v>0.40032022530667977</v>
      </c>
      <c r="I244">
        <v>-7.3027352935074301</v>
      </c>
      <c r="J244">
        <f>(Table2[[#This Row],[1M Return vs Nifty]]-AVERAGE(Table2[1M Return vs Nifty]))/_xlfn.STDEV.P(Table2[1M Return vs Nifty])</f>
        <v>-0.46571665370136361</v>
      </c>
      <c r="K244">
        <v>23.209944155319</v>
      </c>
      <c r="L244">
        <f>(Table2[[#This Row],[6M Return vs Nifty]]-AVERAGE(Table2[6M Return vs Nifty]))/_xlfn.STDEV.P(Table2[6M Return vs Nifty])</f>
        <v>0.71682562478886913</v>
      </c>
      <c r="M244">
        <v>-3.86574316988942</v>
      </c>
      <c r="N244">
        <f>(Table2[[#This Row],[1W Return vs Nifty]]-AVERAGE(Table2[1W Return vs Nifty]))/_xlfn.STDEV.P(Table2[1W Return vs Nifty])</f>
        <v>-0.21613580924537623</v>
      </c>
      <c r="O244">
        <v>698.16</v>
      </c>
      <c r="P244">
        <v>704.11110839852597</v>
      </c>
      <c r="Q244">
        <v>614.32497195822998</v>
      </c>
      <c r="R244">
        <v>33.011154203748802</v>
      </c>
      <c r="S244" s="1">
        <f>(Table2[[#This Row],[Close Price]]-Table2[[#This Row],[20D EMA]])/Table2[[#This Row],[20D EMA]]</f>
        <v>-4.9859631030136284E-2</v>
      </c>
      <c r="T244" s="1">
        <f>(Table2[[#This Row],[Close Price]]-Table2[[#This Row],[50D EMA]])/Table2[[#This Row],[50D EMA]]</f>
        <v>-5.7890165220139109E-2</v>
      </c>
      <c r="U244" s="1">
        <f>(Table2[[#This Row],[Close Price]]-Table2[[#This Row],[200D EMA]])/Table2[[#This Row],[200D EMA]]</f>
        <v>7.980308514156155E-2</v>
      </c>
      <c r="V244">
        <v>0.195316109947478</v>
      </c>
      <c r="W244">
        <v>659.05</v>
      </c>
      <c r="X244">
        <v>683.5</v>
      </c>
      <c r="Y244">
        <v>642</v>
      </c>
      <c r="Z244">
        <v>683.5</v>
      </c>
      <c r="AA244">
        <v>642</v>
      </c>
      <c r="AB244">
        <v>762.25</v>
      </c>
      <c r="AC244" s="1">
        <f>(Table2[[#This Row],[Close Price]]/Table2[[#This Row],[Day Low]])-1</f>
        <v>6.5245429026630219E-3</v>
      </c>
      <c r="AD244" s="1">
        <f>(Table2[[#This Row],[Day High]]/Table2[[#This Row],[Close Price]])-1</f>
        <v>3.0376121202984718E-2</v>
      </c>
      <c r="AE244" s="1">
        <f>(Table2[[#This Row],[Close Price]]/Table2[[#This Row],[Current Week Low]])-1</f>
        <v>3.3255451713395612E-2</v>
      </c>
      <c r="AF244" s="1">
        <f>(Table2[[#This Row],[Current Week High]]/Table2[[#This Row],[Close Price]])-1</f>
        <v>3.0376121202984718E-2</v>
      </c>
      <c r="AG244" s="1">
        <f>(Table2[[#This Row],[Close Price]]/Table2[[#This Row],[Current Month Low]])-1</f>
        <v>3.3255451713395612E-2</v>
      </c>
      <c r="AH244" s="1">
        <f>(Table2[[#This Row],[Current Month High]]/Table2[[#This Row],[Close Price]])-1</f>
        <v>0.1490917313635336</v>
      </c>
      <c r="AI244">
        <v>26.177734227783201</v>
      </c>
      <c r="AJ244">
        <v>59.843373493975903</v>
      </c>
      <c r="AK244" t="str">
        <f>IF(AND(Table2[[#This Row],[20D EMA]]&gt;Table2[[#This Row],[50D EMA]],Table2[[#This Row],[50D EMA]]&gt;Table2[[#This Row],[200D EMA]]),"Uptrend","Downtrend/NoTrend")</f>
        <v>Downtrend/NoTrend</v>
      </c>
      <c r="AL244">
        <v>0.15</v>
      </c>
      <c r="AM244" t="s">
        <v>3154</v>
      </c>
      <c r="AN244">
        <v>-7.45</v>
      </c>
      <c r="AO244" t="s">
        <v>3153</v>
      </c>
      <c r="AP244">
        <v>1.190221384306E-3</v>
      </c>
      <c r="AQ244">
        <f>(Table2[[#This Row],[Sharpe Ratio]]-AVERAGE(Table2[Sharpe Ratio]))/_xlfn.STDEV.P(Table2[Sharpe Ratio])</f>
        <v>-0.65576966475662701</v>
      </c>
      <c r="AR2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4">
        <f>_xlfn.RANK.AVG(Table2[[#This Row],[1Y Return vs Nifty Z-Score]],Table2[1Y Return vs Nifty Z-Score])</f>
        <v>191</v>
      </c>
      <c r="AT244">
        <f>_xlfn.RANK.AVG(Table2[[#This Row],[6M Return vs Nifty Z-Score]],Table2[6M Return vs Nifty Z-Score])</f>
        <v>143</v>
      </c>
      <c r="AU244">
        <f>_xlfn.RANK.AVG(Table2[[#This Row],[Sharpe Ratio Z-Score]],Table2[Sharpe Ratio Z-Score])</f>
        <v>513</v>
      </c>
      <c r="AV244">
        <f>(Table2[[#This Row],[Rank 1Y]]+Table2[[#This Row],[Rank 6M]]+Table2[[#This Row],[Rank Sharpe]])/3</f>
        <v>282.33333333333331</v>
      </c>
    </row>
    <row r="245" spans="1:48" hidden="1" x14ac:dyDescent="0.3">
      <c r="A245" t="s">
        <v>554</v>
      </c>
      <c r="B245" t="s">
        <v>555</v>
      </c>
      <c r="C245" t="s">
        <v>3119</v>
      </c>
      <c r="D245" t="s">
        <v>556</v>
      </c>
      <c r="E245">
        <v>34691.459315549997</v>
      </c>
      <c r="F245">
        <v>3842.25</v>
      </c>
      <c r="G245">
        <v>15.0153336588176</v>
      </c>
      <c r="H245">
        <f>(Table2[[#This Row],[1Y Return vs Nifty]]-AVERAGE(Table2[1Y Return vs Nifty]))/_xlfn.STDEV.P(Table2[1Y Return vs Nifty])</f>
        <v>1.3581349904910032E-2</v>
      </c>
      <c r="I245">
        <v>-2.6529151298585698</v>
      </c>
      <c r="J245">
        <f>(Table2[[#This Row],[1M Return vs Nifty]]-AVERAGE(Table2[1M Return vs Nifty]))/_xlfn.STDEV.P(Table2[1M Return vs Nifty])</f>
        <v>4.3510455133243919E-2</v>
      </c>
      <c r="K245">
        <v>-11.342149423552399</v>
      </c>
      <c r="L245">
        <f>(Table2[[#This Row],[6M Return vs Nifty]]-AVERAGE(Table2[6M Return vs Nifty]))/_xlfn.STDEV.P(Table2[6M Return vs Nifty])</f>
        <v>-0.47727943044086546</v>
      </c>
      <c r="M245">
        <v>-5.4765525012066298</v>
      </c>
      <c r="N245">
        <f>(Table2[[#This Row],[1W Return vs Nifty]]-AVERAGE(Table2[1W Return vs Nifty]))/_xlfn.STDEV.P(Table2[1W Return vs Nifty])</f>
        <v>-0.54731709938206752</v>
      </c>
      <c r="O245">
        <v>3968.94</v>
      </c>
      <c r="P245">
        <v>4116.0631334562904</v>
      </c>
      <c r="Q245">
        <v>3933.5670888987802</v>
      </c>
      <c r="R245">
        <v>40.790094329289701</v>
      </c>
      <c r="S245" s="1">
        <f>(Table2[[#This Row],[Close Price]]-Table2[[#This Row],[20D EMA]])/Table2[[#This Row],[20D EMA]]</f>
        <v>-3.1920361607885243E-2</v>
      </c>
      <c r="T245" s="1">
        <f>(Table2[[#This Row],[Close Price]]-Table2[[#This Row],[50D EMA]])/Table2[[#This Row],[50D EMA]]</f>
        <v>-6.6523064534816156E-2</v>
      </c>
      <c r="U245" s="1">
        <f>(Table2[[#This Row],[Close Price]]-Table2[[#This Row],[200D EMA]])/Table2[[#This Row],[200D EMA]]</f>
        <v>-2.3214829399120486E-2</v>
      </c>
      <c r="V245">
        <v>0.75390760911520205</v>
      </c>
      <c r="W245">
        <v>3715</v>
      </c>
      <c r="X245">
        <v>3881.9</v>
      </c>
      <c r="Y245">
        <v>3705</v>
      </c>
      <c r="Z245">
        <v>3881.9</v>
      </c>
      <c r="AA245">
        <v>3705</v>
      </c>
      <c r="AB245">
        <v>4097.95</v>
      </c>
      <c r="AC245" s="1">
        <f>(Table2[[#This Row],[Close Price]]/Table2[[#This Row],[Day Low]])-1</f>
        <v>3.4253028263795393E-2</v>
      </c>
      <c r="AD245" s="1">
        <f>(Table2[[#This Row],[Day High]]/Table2[[#This Row],[Close Price]])-1</f>
        <v>1.0319474266380357E-2</v>
      </c>
      <c r="AE245" s="1">
        <f>(Table2[[#This Row],[Close Price]]/Table2[[#This Row],[Current Week Low]])-1</f>
        <v>3.7044534412955521E-2</v>
      </c>
      <c r="AF245" s="1">
        <f>(Table2[[#This Row],[Current Week High]]/Table2[[#This Row],[Close Price]])-1</f>
        <v>1.0319474266380357E-2</v>
      </c>
      <c r="AG245" s="1">
        <f>(Table2[[#This Row],[Close Price]]/Table2[[#This Row],[Current Month Low]])-1</f>
        <v>3.7044534412955521E-2</v>
      </c>
      <c r="AH245" s="1">
        <f>(Table2[[#This Row],[Current Month High]]/Table2[[#This Row],[Close Price]])-1</f>
        <v>6.6549547791007857E-2</v>
      </c>
      <c r="AI245">
        <v>31.165332812805001</v>
      </c>
      <c r="AJ245">
        <v>42.672805926365903</v>
      </c>
      <c r="AK245" t="str">
        <f>IF(AND(Table2[[#This Row],[20D EMA]]&gt;Table2[[#This Row],[50D EMA]],Table2[[#This Row],[50D EMA]]&gt;Table2[[#This Row],[200D EMA]]),"Uptrend","Downtrend/NoTrend")</f>
        <v>Downtrend/NoTrend</v>
      </c>
      <c r="AL245">
        <v>-0.1</v>
      </c>
      <c r="AM245" t="s">
        <v>3153</v>
      </c>
      <c r="AN245">
        <v>-5.17</v>
      </c>
      <c r="AO245" t="s">
        <v>3153</v>
      </c>
      <c r="AP245">
        <v>0.16787275964644499</v>
      </c>
      <c r="AQ245">
        <f>(Table2[[#This Row],[Sharpe Ratio]]-AVERAGE(Table2[Sharpe Ratio]))/_xlfn.STDEV.P(Table2[Sharpe Ratio])</f>
        <v>1.2917462133802537</v>
      </c>
      <c r="AR2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5">
        <f>_xlfn.RANK.AVG(Table2[[#This Row],[1Y Return vs Nifty Z-Score]],Table2[1Y Return vs Nifty Z-Score])</f>
        <v>303</v>
      </c>
      <c r="AT245">
        <f>_xlfn.RANK.AVG(Table2[[#This Row],[6M Return vs Nifty Z-Score]],Table2[6M Return vs Nifty Z-Score])</f>
        <v>482</v>
      </c>
      <c r="AU245">
        <f>_xlfn.RANK.AVG(Table2[[#This Row],[Sharpe Ratio Z-Score]],Table2[Sharpe Ratio Z-Score])</f>
        <v>64</v>
      </c>
      <c r="AV245">
        <f>(Table2[[#This Row],[Rank 1Y]]+Table2[[#This Row],[Rank 6M]]+Table2[[#This Row],[Rank Sharpe]])/3</f>
        <v>283</v>
      </c>
    </row>
    <row r="246" spans="1:48" x14ac:dyDescent="0.3">
      <c r="A246" t="s">
        <v>1289</v>
      </c>
      <c r="B246" t="s">
        <v>1290</v>
      </c>
      <c r="C246" t="s">
        <v>3114</v>
      </c>
      <c r="D246" t="s">
        <v>211</v>
      </c>
      <c r="E246">
        <v>8636.8173060000008</v>
      </c>
      <c r="F246">
        <v>438.1</v>
      </c>
      <c r="G246">
        <v>26.646340251834001</v>
      </c>
      <c r="H246">
        <f>(Table2[[#This Row],[1Y Return vs Nifty]]-AVERAGE(Table2[1Y Return vs Nifty]))/_xlfn.STDEV.P(Table2[1Y Return vs Nifty])</f>
        <v>0.25377324866827927</v>
      </c>
      <c r="I246">
        <v>7.4154325070976297</v>
      </c>
      <c r="J246">
        <f>(Table2[[#This Row],[1M Return vs Nifty]]-AVERAGE(Table2[1M Return vs Nifty]))/_xlfn.STDEV.P(Table2[1M Return vs Nifty])</f>
        <v>1.1461499933225188</v>
      </c>
      <c r="K246">
        <v>34.4309798597031</v>
      </c>
      <c r="L246">
        <f>(Table2[[#This Row],[6M Return vs Nifty]]-AVERAGE(Table2[6M Return vs Nifty]))/_xlfn.STDEV.P(Table2[6M Return vs Nifty])</f>
        <v>1.1046196503211438</v>
      </c>
      <c r="M246">
        <v>2.6372510012139001</v>
      </c>
      <c r="N246">
        <f>(Table2[[#This Row],[1W Return vs Nifty]]-AVERAGE(Table2[1W Return vs Nifty]))/_xlfn.STDEV.P(Table2[1W Return vs Nifty])</f>
        <v>1.1208753176868576</v>
      </c>
      <c r="O246">
        <v>430.26</v>
      </c>
      <c r="P246">
        <v>426.87344504767202</v>
      </c>
      <c r="Q246">
        <v>368.21290521562997</v>
      </c>
      <c r="R246">
        <v>56.1859794269742</v>
      </c>
      <c r="S246" s="1">
        <f>(Table2[[#This Row],[Close Price]]-Table2[[#This Row],[20D EMA]])/Table2[[#This Row],[20D EMA]]</f>
        <v>1.822154046390562E-2</v>
      </c>
      <c r="T246" s="1">
        <f>(Table2[[#This Row],[Close Price]]-Table2[[#This Row],[50D EMA]])/Table2[[#This Row],[50D EMA]]</f>
        <v>2.6299492466846354E-2</v>
      </c>
      <c r="U246" s="1">
        <f>(Table2[[#This Row],[Close Price]]-Table2[[#This Row],[200D EMA]])/Table2[[#This Row],[200D EMA]]</f>
        <v>0.1898007750256426</v>
      </c>
      <c r="V246">
        <v>0.64998566234749799</v>
      </c>
      <c r="W246">
        <v>435.05</v>
      </c>
      <c r="X246">
        <v>442.7</v>
      </c>
      <c r="Y246">
        <v>418.05</v>
      </c>
      <c r="Z246">
        <v>442.7</v>
      </c>
      <c r="AA246">
        <v>403</v>
      </c>
      <c r="AB246">
        <v>462</v>
      </c>
      <c r="AC246" s="1">
        <f>(Table2[[#This Row],[Close Price]]/Table2[[#This Row],[Day Low]])-1</f>
        <v>7.0106884266176728E-3</v>
      </c>
      <c r="AD246" s="1">
        <f>(Table2[[#This Row],[Day High]]/Table2[[#This Row],[Close Price]])-1</f>
        <v>1.0499885870805636E-2</v>
      </c>
      <c r="AE246" s="1">
        <f>(Table2[[#This Row],[Close Price]]/Table2[[#This Row],[Current Week Low]])-1</f>
        <v>4.7960770242793993E-2</v>
      </c>
      <c r="AF246" s="1">
        <f>(Table2[[#This Row],[Current Week High]]/Table2[[#This Row],[Close Price]])-1</f>
        <v>1.0499885870805636E-2</v>
      </c>
      <c r="AG246" s="1">
        <f>(Table2[[#This Row],[Close Price]]/Table2[[#This Row],[Current Month Low]])-1</f>
        <v>8.7096774193548443E-2</v>
      </c>
      <c r="AH246" s="1">
        <f>(Table2[[#This Row],[Current Month High]]/Table2[[#This Row],[Close Price]])-1</f>
        <v>5.4553754850490632E-2</v>
      </c>
      <c r="AI246">
        <v>10.7737959370006</v>
      </c>
      <c r="AJ246">
        <v>82.465639316951197</v>
      </c>
      <c r="AK246" t="str">
        <f>IF(AND(Table2[[#This Row],[20D EMA]]&gt;Table2[[#This Row],[50D EMA]],Table2[[#This Row],[50D EMA]]&gt;Table2[[#This Row],[200D EMA]]),"Uptrend","Downtrend/NoTrend")</f>
        <v>Uptrend</v>
      </c>
      <c r="AL246">
        <v>0.06</v>
      </c>
      <c r="AM246" t="s">
        <v>3154</v>
      </c>
      <c r="AN246">
        <v>-0.73</v>
      </c>
      <c r="AO246" t="s">
        <v>3153</v>
      </c>
      <c r="AQ246">
        <f>(Table2[[#This Row],[Sharpe Ratio]]-AVERAGE(Table2[Sharpe Ratio]))/_xlfn.STDEV.P(Table2[Sharpe Ratio])</f>
        <v>-0.66967619071070472</v>
      </c>
      <c r="AR2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2.9557420192880945</v>
      </c>
      <c r="AS246">
        <f>_xlfn.RANK.AVG(Table2[[#This Row],[1Y Return vs Nifty Z-Score]],Table2[1Y Return vs Nifty Z-Score])</f>
        <v>230</v>
      </c>
      <c r="AT246">
        <f>_xlfn.RANK.AVG(Table2[[#This Row],[6M Return vs Nifty Z-Score]],Table2[6M Return vs Nifty Z-Score])</f>
        <v>80</v>
      </c>
      <c r="AU246">
        <f>_xlfn.RANK.AVG(Table2[[#This Row],[Sharpe Ratio Z-Score]],Table2[Sharpe Ratio Z-Score])</f>
        <v>539</v>
      </c>
      <c r="AV246">
        <f>(Table2[[#This Row],[Rank 1Y]]+Table2[[#This Row],[Rank 6M]]+Table2[[#This Row],[Rank Sharpe]])/3</f>
        <v>283</v>
      </c>
    </row>
    <row r="247" spans="1:48" x14ac:dyDescent="0.3">
      <c r="A247" t="s">
        <v>1576</v>
      </c>
      <c r="B247" t="s">
        <v>1577</v>
      </c>
      <c r="C247" t="s">
        <v>3119</v>
      </c>
      <c r="D247" t="s">
        <v>1337</v>
      </c>
      <c r="E247">
        <v>5943.4249055649998</v>
      </c>
      <c r="F247">
        <v>918.65</v>
      </c>
      <c r="G247">
        <v>-29.260411237327101</v>
      </c>
      <c r="H247">
        <f>(Table2[[#This Row],[1Y Return vs Nifty]]-AVERAGE(Table2[1Y Return vs Nifty]))/_xlfn.STDEV.P(Table2[1Y Return vs Nifty])</f>
        <v>-0.900756987943933</v>
      </c>
      <c r="I247">
        <v>0.75862347028026</v>
      </c>
      <c r="J247">
        <f>(Table2[[#This Row],[1M Return vs Nifty]]-AVERAGE(Table2[1M Return vs Nifty]))/_xlfn.STDEV.P(Table2[1M Return vs Nifty])</f>
        <v>0.41712661164779768</v>
      </c>
      <c r="K247">
        <v>32.519783730561699</v>
      </c>
      <c r="L247">
        <f>(Table2[[#This Row],[6M Return vs Nifty]]-AVERAGE(Table2[6M Return vs Nifty]))/_xlfn.STDEV.P(Table2[6M Return vs Nifty])</f>
        <v>1.038569558330805</v>
      </c>
      <c r="M247">
        <v>-3.5580174947662502</v>
      </c>
      <c r="N247">
        <f>(Table2[[#This Row],[1W Return vs Nifty]]-AVERAGE(Table2[1W Return vs Nifty]))/_xlfn.STDEV.P(Table2[1W Return vs Nifty])</f>
        <v>-0.15286762218307617</v>
      </c>
      <c r="O247">
        <v>931.57</v>
      </c>
      <c r="P247">
        <v>920.818916515105</v>
      </c>
      <c r="Q247">
        <v>842.76700966206397</v>
      </c>
      <c r="R247">
        <v>44.824589951750603</v>
      </c>
      <c r="S247" s="1">
        <f>(Table2[[#This Row],[Close Price]]-Table2[[#This Row],[20D EMA]])/Table2[[#This Row],[20D EMA]]</f>
        <v>-1.3869059759331099E-2</v>
      </c>
      <c r="T247" s="1">
        <f>(Table2[[#This Row],[Close Price]]-Table2[[#This Row],[50D EMA]])/Table2[[#This Row],[50D EMA]]</f>
        <v>-2.3554213279125724E-3</v>
      </c>
      <c r="U247" s="1">
        <f>(Table2[[#This Row],[Close Price]]-Table2[[#This Row],[200D EMA]])/Table2[[#This Row],[200D EMA]]</f>
        <v>9.0040295203728804E-2</v>
      </c>
      <c r="V247">
        <v>0.891778376302371</v>
      </c>
      <c r="W247">
        <v>915</v>
      </c>
      <c r="X247">
        <v>938.8</v>
      </c>
      <c r="Y247">
        <v>900.25</v>
      </c>
      <c r="Z247">
        <v>938.8</v>
      </c>
      <c r="AA247">
        <v>900.25</v>
      </c>
      <c r="AB247">
        <v>1015</v>
      </c>
      <c r="AC247" s="1">
        <f>(Table2[[#This Row],[Close Price]]/Table2[[#This Row],[Day Low]])-1</f>
        <v>3.9890710382513017E-3</v>
      </c>
      <c r="AD247" s="1">
        <f>(Table2[[#This Row],[Day High]]/Table2[[#This Row],[Close Price]])-1</f>
        <v>2.1934360202471082E-2</v>
      </c>
      <c r="AE247" s="1">
        <f>(Table2[[#This Row],[Close Price]]/Table2[[#This Row],[Current Week Low]])-1</f>
        <v>2.0438767009164138E-2</v>
      </c>
      <c r="AF247" s="1">
        <f>(Table2[[#This Row],[Current Week High]]/Table2[[#This Row],[Close Price]])-1</f>
        <v>2.1934360202471082E-2</v>
      </c>
      <c r="AG247" s="1">
        <f>(Table2[[#This Row],[Close Price]]/Table2[[#This Row],[Current Month Low]])-1</f>
        <v>2.0438767009164138E-2</v>
      </c>
      <c r="AH247" s="1">
        <f>(Table2[[#This Row],[Current Month High]]/Table2[[#This Row],[Close Price]])-1</f>
        <v>0.10488216404506612</v>
      </c>
      <c r="AI247">
        <v>16.099711533228099</v>
      </c>
      <c r="AJ247">
        <v>50.499672346002598</v>
      </c>
      <c r="AK247" t="str">
        <f>IF(AND(Table2[[#This Row],[20D EMA]]&gt;Table2[[#This Row],[50D EMA]],Table2[[#This Row],[50D EMA]]&gt;Table2[[#This Row],[200D EMA]]),"Uptrend","Downtrend/NoTrend")</f>
        <v>Uptrend</v>
      </c>
      <c r="AL247">
        <v>0.09</v>
      </c>
      <c r="AM247" t="s">
        <v>3154</v>
      </c>
      <c r="AN247">
        <v>-2.4</v>
      </c>
      <c r="AO247" t="s">
        <v>3153</v>
      </c>
      <c r="AP247">
        <v>0.13153126126196599</v>
      </c>
      <c r="AQ247">
        <f>(Table2[[#This Row],[Sharpe Ratio]]-AVERAGE(Table2[Sharpe Ratio]))/_xlfn.STDEV.P(Table2[Sharpe Ratio])</f>
        <v>0.86713277830194391</v>
      </c>
      <c r="AR2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1.2692043381535374</v>
      </c>
      <c r="AS247">
        <f>_xlfn.RANK.AVG(Table2[[#This Row],[1Y Return vs Nifty Z-Score]],Table2[1Y Return vs Nifty Z-Score])</f>
        <v>627</v>
      </c>
      <c r="AT247">
        <f>_xlfn.RANK.AVG(Table2[[#This Row],[6M Return vs Nifty Z-Score]],Table2[6M Return vs Nifty Z-Score])</f>
        <v>86</v>
      </c>
      <c r="AU247">
        <f>_xlfn.RANK.AVG(Table2[[#This Row],[Sharpe Ratio Z-Score]],Table2[Sharpe Ratio Z-Score])</f>
        <v>137</v>
      </c>
      <c r="AV247">
        <f>(Table2[[#This Row],[Rank 1Y]]+Table2[[#This Row],[Rank 6M]]+Table2[[#This Row],[Rank Sharpe]])/3</f>
        <v>283.33333333333331</v>
      </c>
    </row>
    <row r="248" spans="1:48" hidden="1" x14ac:dyDescent="0.3">
      <c r="A248" t="s">
        <v>283</v>
      </c>
      <c r="B248" t="s">
        <v>284</v>
      </c>
      <c r="C248" t="s">
        <v>3108</v>
      </c>
      <c r="D248" t="s">
        <v>208</v>
      </c>
      <c r="E248">
        <v>89537.183820694903</v>
      </c>
      <c r="F248">
        <v>4190.1499999999996</v>
      </c>
      <c r="G248">
        <v>26.3501253245939</v>
      </c>
      <c r="H248">
        <f>(Table2[[#This Row],[1Y Return vs Nifty]]-AVERAGE(Table2[1Y Return vs Nifty]))/_xlfn.STDEV.P(Table2[1Y Return vs Nifty])</f>
        <v>0.24765611467416973</v>
      </c>
      <c r="I248">
        <v>-5.8563551773454199</v>
      </c>
      <c r="J248">
        <f>(Table2[[#This Row],[1M Return vs Nifty]]-AVERAGE(Table2[1M Return vs Nifty]))/_xlfn.STDEV.P(Table2[1M Return vs Nifty])</f>
        <v>-0.3073156964800286</v>
      </c>
      <c r="K248">
        <v>6.0726981284295096</v>
      </c>
      <c r="L248">
        <f>(Table2[[#This Row],[6M Return vs Nifty]]-AVERAGE(Table2[6M Return vs Nifty]))/_xlfn.STDEV.P(Table2[6M Return vs Nifty])</f>
        <v>0.12456999006987891</v>
      </c>
      <c r="M248">
        <v>-4.3624539633662698</v>
      </c>
      <c r="N248">
        <f>(Table2[[#This Row],[1W Return vs Nifty]]-AVERAGE(Table2[1W Return vs Nifty]))/_xlfn.STDEV.P(Table2[1W Return vs Nifty])</f>
        <v>-0.31825920660238355</v>
      </c>
      <c r="O248">
        <v>4358.2</v>
      </c>
      <c r="P248">
        <v>4368.52242341695</v>
      </c>
      <c r="Q248">
        <v>3988.5575957306401</v>
      </c>
      <c r="R248">
        <v>31.437407804577401</v>
      </c>
      <c r="S248" s="1">
        <f>(Table2[[#This Row],[Close Price]]-Table2[[#This Row],[20D EMA]])/Table2[[#This Row],[20D EMA]]</f>
        <v>-3.8559497040062451E-2</v>
      </c>
      <c r="T248" s="1">
        <f>(Table2[[#This Row],[Close Price]]-Table2[[#This Row],[50D EMA]])/Table2[[#This Row],[50D EMA]]</f>
        <v>-4.0831294000187798E-2</v>
      </c>
      <c r="U248" s="1">
        <f>(Table2[[#This Row],[Close Price]]-Table2[[#This Row],[200D EMA]])/Table2[[#This Row],[200D EMA]]</f>
        <v>5.0542683521768494E-2</v>
      </c>
      <c r="V248">
        <v>0.88818824778578198</v>
      </c>
      <c r="W248">
        <v>4151.75</v>
      </c>
      <c r="X248">
        <v>4229</v>
      </c>
      <c r="Y248">
        <v>4151.75</v>
      </c>
      <c r="Z248">
        <v>4278.75</v>
      </c>
      <c r="AA248">
        <v>4151.75</v>
      </c>
      <c r="AB248">
        <v>4552.8999999999996</v>
      </c>
      <c r="AC248" s="1">
        <f>(Table2[[#This Row],[Close Price]]/Table2[[#This Row],[Day Low]])-1</f>
        <v>9.2491118203166245E-3</v>
      </c>
      <c r="AD248" s="1">
        <f>(Table2[[#This Row],[Day High]]/Table2[[#This Row],[Close Price]])-1</f>
        <v>9.2717444482894873E-3</v>
      </c>
      <c r="AE248" s="1">
        <f>(Table2[[#This Row],[Close Price]]/Table2[[#This Row],[Current Week Low]])-1</f>
        <v>9.2491118203166245E-3</v>
      </c>
      <c r="AF248" s="1">
        <f>(Table2[[#This Row],[Current Week High]]/Table2[[#This Row],[Close Price]])-1</f>
        <v>2.1144827750796624E-2</v>
      </c>
      <c r="AG248" s="1">
        <f>(Table2[[#This Row],[Close Price]]/Table2[[#This Row],[Current Month Low]])-1</f>
        <v>9.2491118203166245E-3</v>
      </c>
      <c r="AH248" s="1">
        <f>(Table2[[#This Row],[Current Month High]]/Table2[[#This Row],[Close Price]])-1</f>
        <v>8.6572079758481246E-2</v>
      </c>
      <c r="AI248">
        <v>16.081763182702201</v>
      </c>
      <c r="AJ248">
        <v>47.920711688494997</v>
      </c>
      <c r="AK248" t="str">
        <f>IF(AND(Table2[[#This Row],[20D EMA]]&gt;Table2[[#This Row],[50D EMA]],Table2[[#This Row],[50D EMA]]&gt;Table2[[#This Row],[200D EMA]]),"Uptrend","Downtrend/NoTrend")</f>
        <v>Downtrend/NoTrend</v>
      </c>
      <c r="AL248">
        <v>-0.04</v>
      </c>
      <c r="AM248" t="s">
        <v>3153</v>
      </c>
      <c r="AN248">
        <v>-2.54</v>
      </c>
      <c r="AO248" t="s">
        <v>3153</v>
      </c>
      <c r="AP248">
        <v>5.8729071636544998E-2</v>
      </c>
      <c r="AQ248">
        <f>(Table2[[#This Row],[Sharpe Ratio]]-AVERAGE(Table2[Sharpe Ratio]))/_xlfn.STDEV.P(Table2[Sharpe Ratio])</f>
        <v>1.6513260883395008E-2</v>
      </c>
      <c r="AR2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8">
        <f>_xlfn.RANK.AVG(Table2[[#This Row],[1Y Return vs Nifty Z-Score]],Table2[1Y Return vs Nifty Z-Score])</f>
        <v>232</v>
      </c>
      <c r="AT248">
        <f>_xlfn.RANK.AVG(Table2[[#This Row],[6M Return vs Nifty Z-Score]],Table2[6M Return vs Nifty Z-Score])</f>
        <v>268</v>
      </c>
      <c r="AU248">
        <f>_xlfn.RANK.AVG(Table2[[#This Row],[Sharpe Ratio Z-Score]],Table2[Sharpe Ratio Z-Score])</f>
        <v>351</v>
      </c>
      <c r="AV248">
        <f>(Table2[[#This Row],[Rank 1Y]]+Table2[[#This Row],[Rank 6M]]+Table2[[#This Row],[Rank Sharpe]])/3</f>
        <v>283.66666666666669</v>
      </c>
    </row>
    <row r="249" spans="1:48" hidden="1" x14ac:dyDescent="0.3">
      <c r="A249" t="s">
        <v>78</v>
      </c>
      <c r="B249" t="s">
        <v>79</v>
      </c>
      <c r="C249" t="s">
        <v>3113</v>
      </c>
      <c r="D249" t="s">
        <v>80</v>
      </c>
      <c r="E249">
        <v>293015.52331759501</v>
      </c>
      <c r="F249">
        <v>315.05</v>
      </c>
      <c r="G249">
        <v>30.153747322546099</v>
      </c>
      <c r="H249">
        <f>(Table2[[#This Row],[1Y Return vs Nifty]]-AVERAGE(Table2[1Y Return vs Nifty]))/_xlfn.STDEV.P(Table2[1Y Return vs Nifty])</f>
        <v>0.32620470654022632</v>
      </c>
      <c r="I249">
        <v>-0.70327813601605704</v>
      </c>
      <c r="J249">
        <f>(Table2[[#This Row],[1M Return vs Nifty]]-AVERAGE(Table2[1M Return vs Nifty]))/_xlfn.STDEV.P(Table2[1M Return vs Nifty])</f>
        <v>0.25702581157927268</v>
      </c>
      <c r="K249">
        <v>-7.5510909769447903</v>
      </c>
      <c r="L249">
        <f>(Table2[[#This Row],[6M Return vs Nifty]]-AVERAGE(Table2[6M Return vs Nifty]))/_xlfn.STDEV.P(Table2[6M Return vs Nifty])</f>
        <v>-0.34626212911780641</v>
      </c>
      <c r="M249">
        <v>-4.2866311181558299</v>
      </c>
      <c r="N249">
        <f>(Table2[[#This Row],[1W Return vs Nifty]]-AVERAGE(Table2[1W Return vs Nifty]))/_xlfn.STDEV.P(Table2[1W Return vs Nifty])</f>
        <v>-0.30267008180007443</v>
      </c>
      <c r="O249">
        <v>319.89999999999998</v>
      </c>
      <c r="P249">
        <v>326.23162453710898</v>
      </c>
      <c r="Q249">
        <v>307.42936696390802</v>
      </c>
      <c r="R249">
        <v>44.330895342062</v>
      </c>
      <c r="S249" s="1">
        <f>(Table2[[#This Row],[Close Price]]-Table2[[#This Row],[20D EMA]])/Table2[[#This Row],[20D EMA]]</f>
        <v>-1.516098780869011E-2</v>
      </c>
      <c r="T249" s="1">
        <f>(Table2[[#This Row],[Close Price]]-Table2[[#This Row],[50D EMA]])/Table2[[#This Row],[50D EMA]]</f>
        <v>-3.4275109143617248E-2</v>
      </c>
      <c r="U249" s="1">
        <f>(Table2[[#This Row],[Close Price]]-Table2[[#This Row],[200D EMA]])/Table2[[#This Row],[200D EMA]]</f>
        <v>2.4788240340704485E-2</v>
      </c>
      <c r="V249">
        <v>0.95477920388610904</v>
      </c>
      <c r="W249">
        <v>312.25</v>
      </c>
      <c r="X249">
        <v>318.25</v>
      </c>
      <c r="Y249">
        <v>310.10000000000002</v>
      </c>
      <c r="Z249">
        <v>318.25</v>
      </c>
      <c r="AA249">
        <v>308.7</v>
      </c>
      <c r="AB249">
        <v>332.5</v>
      </c>
      <c r="AC249" s="1">
        <f>(Table2[[#This Row],[Close Price]]/Table2[[#This Row],[Day Low]])-1</f>
        <v>8.967173738991141E-3</v>
      </c>
      <c r="AD249" s="1">
        <f>(Table2[[#This Row],[Day High]]/Table2[[#This Row],[Close Price]])-1</f>
        <v>1.0157117917790837E-2</v>
      </c>
      <c r="AE249" s="1">
        <f>(Table2[[#This Row],[Close Price]]/Table2[[#This Row],[Current Week Low]])-1</f>
        <v>1.5962592712028378E-2</v>
      </c>
      <c r="AF249" s="1">
        <f>(Table2[[#This Row],[Current Week High]]/Table2[[#This Row],[Close Price]])-1</f>
        <v>1.0157117917790837E-2</v>
      </c>
      <c r="AG249" s="1">
        <f>(Table2[[#This Row],[Close Price]]/Table2[[#This Row],[Current Month Low]])-1</f>
        <v>2.057013281503095E-2</v>
      </c>
      <c r="AH249" s="1">
        <f>(Table2[[#This Row],[Current Month High]]/Table2[[#This Row],[Close Price]])-1</f>
        <v>5.5388033645453083E-2</v>
      </c>
      <c r="AI249">
        <v>16.2513886684653</v>
      </c>
      <c r="AJ249">
        <v>51.502765087761503</v>
      </c>
      <c r="AK249" t="str">
        <f>IF(AND(Table2[[#This Row],[20D EMA]]&gt;Table2[[#This Row],[50D EMA]],Table2[[#This Row],[50D EMA]]&gt;Table2[[#This Row],[200D EMA]]),"Uptrend","Downtrend/NoTrend")</f>
        <v>Downtrend/NoTrend</v>
      </c>
      <c r="AL249">
        <v>0.12</v>
      </c>
      <c r="AM249" t="s">
        <v>3154</v>
      </c>
      <c r="AN249">
        <v>-1.79</v>
      </c>
      <c r="AO249" t="s">
        <v>3153</v>
      </c>
      <c r="AP249">
        <v>9.8643098097790996E-2</v>
      </c>
      <c r="AQ249">
        <f>(Table2[[#This Row],[Sharpe Ratio]]-AVERAGE(Table2[Sharpe Ratio]))/_xlfn.STDEV.P(Table2[Sharpe Ratio])</f>
        <v>0.48286805187777271</v>
      </c>
      <c r="AR2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9">
        <f>_xlfn.RANK.AVG(Table2[[#This Row],[1Y Return vs Nifty Z-Score]],Table2[1Y Return vs Nifty Z-Score])</f>
        <v>201</v>
      </c>
      <c r="AT249">
        <f>_xlfn.RANK.AVG(Table2[[#This Row],[6M Return vs Nifty Z-Score]],Table2[6M Return vs Nifty Z-Score])</f>
        <v>429</v>
      </c>
      <c r="AU249">
        <f>_xlfn.RANK.AVG(Table2[[#This Row],[Sharpe Ratio Z-Score]],Table2[Sharpe Ratio Z-Score])</f>
        <v>223</v>
      </c>
      <c r="AV249">
        <f>(Table2[[#This Row],[Rank 1Y]]+Table2[[#This Row],[Rank 6M]]+Table2[[#This Row],[Rank Sharpe]])/3</f>
        <v>284.33333333333331</v>
      </c>
    </row>
    <row r="250" spans="1:48" hidden="1" x14ac:dyDescent="0.3">
      <c r="A250" t="s">
        <v>1705</v>
      </c>
      <c r="B250" t="s">
        <v>1706</v>
      </c>
      <c r="C250" t="s">
        <v>3119</v>
      </c>
      <c r="D250" t="s">
        <v>211</v>
      </c>
      <c r="E250">
        <v>4919.65339477</v>
      </c>
      <c r="F250">
        <v>7243.9</v>
      </c>
      <c r="G250">
        <v>53.007860903673198</v>
      </c>
      <c r="H250">
        <f>(Table2[[#This Row],[1Y Return vs Nifty]]-AVERAGE(Table2[1Y Return vs Nifty]))/_xlfn.STDEV.P(Table2[1Y Return vs Nifty])</f>
        <v>0.7981649699709602</v>
      </c>
      <c r="I250">
        <v>-6.9733014263738298</v>
      </c>
      <c r="J250">
        <f>(Table2[[#This Row],[1M Return vs Nifty]]-AVERAGE(Table2[1M Return vs Nifty]))/_xlfn.STDEV.P(Table2[1M Return vs Nifty])</f>
        <v>-0.42963855824637648</v>
      </c>
      <c r="K250">
        <v>-18.708199108246099</v>
      </c>
      <c r="L250">
        <f>(Table2[[#This Row],[6M Return vs Nifty]]-AVERAGE(Table2[6M Return vs Nifty]))/_xlfn.STDEV.P(Table2[6M Return vs Nifty])</f>
        <v>-0.73184684602996863</v>
      </c>
      <c r="M250">
        <v>-3.02103927026001</v>
      </c>
      <c r="N250">
        <f>(Table2[[#This Row],[1W Return vs Nifty]]-AVERAGE(Table2[1W Return vs Nifty]))/_xlfn.STDEV.P(Table2[1W Return vs Nifty])</f>
        <v>-4.2465268714051131E-2</v>
      </c>
      <c r="O250">
        <v>7245.02</v>
      </c>
      <c r="P250">
        <v>7402.5299178877003</v>
      </c>
      <c r="Q250">
        <v>7028.6869658001897</v>
      </c>
      <c r="R250">
        <v>52.899701098677198</v>
      </c>
      <c r="S250" s="1">
        <f>(Table2[[#This Row],[Close Price]]-Table2[[#This Row],[20D EMA]])/Table2[[#This Row],[20D EMA]]</f>
        <v>-1.5458894523421609E-4</v>
      </c>
      <c r="T250" s="1">
        <f>(Table2[[#This Row],[Close Price]]-Table2[[#This Row],[50D EMA]])/Table2[[#This Row],[50D EMA]]</f>
        <v>-2.1429149175659863E-2</v>
      </c>
      <c r="U250" s="1">
        <f>(Table2[[#This Row],[Close Price]]-Table2[[#This Row],[200D EMA]])/Table2[[#This Row],[200D EMA]]</f>
        <v>3.0619237312314813E-2</v>
      </c>
      <c r="V250">
        <v>0.61987110598017303</v>
      </c>
      <c r="W250">
        <v>6810.2</v>
      </c>
      <c r="X250">
        <v>7391</v>
      </c>
      <c r="Y250">
        <v>6766</v>
      </c>
      <c r="Z250">
        <v>7391</v>
      </c>
      <c r="AA250">
        <v>6700</v>
      </c>
      <c r="AB250">
        <v>7769.95</v>
      </c>
      <c r="AC250" s="1">
        <f>(Table2[[#This Row],[Close Price]]/Table2[[#This Row],[Day Low]])-1</f>
        <v>6.3683885935802209E-2</v>
      </c>
      <c r="AD250" s="1">
        <f>(Table2[[#This Row],[Day High]]/Table2[[#This Row],[Close Price]])-1</f>
        <v>2.030674084402051E-2</v>
      </c>
      <c r="AE250" s="1">
        <f>(Table2[[#This Row],[Close Price]]/Table2[[#This Row],[Current Week Low]])-1</f>
        <v>7.0632574637895296E-2</v>
      </c>
      <c r="AF250" s="1">
        <f>(Table2[[#This Row],[Current Week High]]/Table2[[#This Row],[Close Price]])-1</f>
        <v>2.030674084402051E-2</v>
      </c>
      <c r="AG250" s="1">
        <f>(Table2[[#This Row],[Close Price]]/Table2[[#This Row],[Current Month Low]])-1</f>
        <v>8.1179104477611785E-2</v>
      </c>
      <c r="AH250" s="1">
        <f>(Table2[[#This Row],[Current Month High]]/Table2[[#This Row],[Close Price]])-1</f>
        <v>7.2619721420781547E-2</v>
      </c>
      <c r="AI250">
        <v>25.3868772346387</v>
      </c>
      <c r="AJ250">
        <v>84.323155216284903</v>
      </c>
      <c r="AK250" t="str">
        <f>IF(AND(Table2[[#This Row],[20D EMA]]&gt;Table2[[#This Row],[50D EMA]],Table2[[#This Row],[50D EMA]]&gt;Table2[[#This Row],[200D EMA]]),"Uptrend","Downtrend/NoTrend")</f>
        <v>Downtrend/NoTrend</v>
      </c>
      <c r="AL250">
        <v>0.02</v>
      </c>
      <c r="AM250" t="s">
        <v>3154</v>
      </c>
      <c r="AN250">
        <v>-3.69</v>
      </c>
      <c r="AO250" t="s">
        <v>3153</v>
      </c>
      <c r="AP250">
        <v>0.124971726332651</v>
      </c>
      <c r="AQ250">
        <f>(Table2[[#This Row],[Sharpe Ratio]]-AVERAGE(Table2[Sharpe Ratio]))/_xlfn.STDEV.P(Table2[Sharpe Ratio])</f>
        <v>0.79049128627028487</v>
      </c>
      <c r="AR2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0">
        <f>_xlfn.RANK.AVG(Table2[[#This Row],[1Y Return vs Nifty Z-Score]],Table2[1Y Return vs Nifty Z-Score])</f>
        <v>120</v>
      </c>
      <c r="AT250">
        <f>_xlfn.RANK.AVG(Table2[[#This Row],[6M Return vs Nifty Z-Score]],Table2[6M Return vs Nifty Z-Score])</f>
        <v>585</v>
      </c>
      <c r="AU250">
        <f>_xlfn.RANK.AVG(Table2[[#This Row],[Sharpe Ratio Z-Score]],Table2[Sharpe Ratio Z-Score])</f>
        <v>149</v>
      </c>
      <c r="AV250">
        <f>(Table2[[#This Row],[Rank 1Y]]+Table2[[#This Row],[Rank 6M]]+Table2[[#This Row],[Rank Sharpe]])/3</f>
        <v>284.66666666666669</v>
      </c>
    </row>
    <row r="251" spans="1:48" hidden="1" x14ac:dyDescent="0.3">
      <c r="A251" t="s">
        <v>1240</v>
      </c>
      <c r="B251" t="s">
        <v>1241</v>
      </c>
      <c r="C251" t="s">
        <v>3120</v>
      </c>
      <c r="D251" t="s">
        <v>111</v>
      </c>
      <c r="E251">
        <v>9140.9799121800006</v>
      </c>
      <c r="F251">
        <v>1074.9000000000001</v>
      </c>
      <c r="G251">
        <v>28.739035535579401</v>
      </c>
      <c r="H251">
        <f>(Table2[[#This Row],[1Y Return vs Nifty]]-AVERAGE(Table2[1Y Return vs Nifty]))/_xlfn.STDEV.P(Table2[1Y Return vs Nifty])</f>
        <v>0.29698949566428395</v>
      </c>
      <c r="I251">
        <v>-6.6472681893813297</v>
      </c>
      <c r="J251">
        <f>(Table2[[#This Row],[1M Return vs Nifty]]-AVERAGE(Table2[1M Return vs Nifty]))/_xlfn.STDEV.P(Table2[1M Return vs Nifty])</f>
        <v>-0.39393288430319451</v>
      </c>
      <c r="K251">
        <v>8.4655424631893901</v>
      </c>
      <c r="L251">
        <f>(Table2[[#This Row],[6M Return vs Nifty]]-AVERAGE(Table2[6M Return vs Nifty]))/_xlfn.STDEV.P(Table2[6M Return vs Nifty])</f>
        <v>0.20726563078387164</v>
      </c>
      <c r="M251">
        <v>-3.7197733271984101</v>
      </c>
      <c r="N251">
        <f>(Table2[[#This Row],[1W Return vs Nifty]]-AVERAGE(Table2[1W Return vs Nifty]))/_xlfn.STDEV.P(Table2[1W Return vs Nifty])</f>
        <v>-0.18612451002852395</v>
      </c>
      <c r="O251">
        <v>1115.75</v>
      </c>
      <c r="P251">
        <v>1148.8292494612699</v>
      </c>
      <c r="Q251">
        <v>1064.59546726496</v>
      </c>
      <c r="R251">
        <v>40.217950906912002</v>
      </c>
      <c r="S251" s="1">
        <f>(Table2[[#This Row],[Close Price]]-Table2[[#This Row],[20D EMA]])/Table2[[#This Row],[20D EMA]]</f>
        <v>-3.6612144297557617E-2</v>
      </c>
      <c r="T251" s="1">
        <f>(Table2[[#This Row],[Close Price]]-Table2[[#This Row],[50D EMA]])/Table2[[#This Row],[50D EMA]]</f>
        <v>-6.4351816856976857E-2</v>
      </c>
      <c r="U251" s="1">
        <f>(Table2[[#This Row],[Close Price]]-Table2[[#This Row],[200D EMA]])/Table2[[#This Row],[200D EMA]]</f>
        <v>9.6792942031900062E-3</v>
      </c>
      <c r="V251">
        <v>0.43594291976343702</v>
      </c>
      <c r="W251">
        <v>1056.8499999999999</v>
      </c>
      <c r="X251">
        <v>1103.95</v>
      </c>
      <c r="Y251">
        <v>1051.1500000000001</v>
      </c>
      <c r="Z251">
        <v>1103.95</v>
      </c>
      <c r="AA251">
        <v>1042.1500000000001</v>
      </c>
      <c r="AB251">
        <v>1182.8</v>
      </c>
      <c r="AC251" s="1">
        <f>(Table2[[#This Row],[Close Price]]/Table2[[#This Row],[Day Low]])-1</f>
        <v>1.7079055684345201E-2</v>
      </c>
      <c r="AD251" s="1">
        <f>(Table2[[#This Row],[Day High]]/Table2[[#This Row],[Close Price]])-1</f>
        <v>2.7025769839054803E-2</v>
      </c>
      <c r="AE251" s="1">
        <f>(Table2[[#This Row],[Close Price]]/Table2[[#This Row],[Current Week Low]])-1</f>
        <v>2.2594301479332168E-2</v>
      </c>
      <c r="AF251" s="1">
        <f>(Table2[[#This Row],[Current Week High]]/Table2[[#This Row],[Close Price]])-1</f>
        <v>2.7025769839054803E-2</v>
      </c>
      <c r="AG251" s="1">
        <f>(Table2[[#This Row],[Close Price]]/Table2[[#This Row],[Current Month Low]])-1</f>
        <v>3.1425418605766975E-2</v>
      </c>
      <c r="AH251" s="1">
        <f>(Table2[[#This Row],[Current Month High]]/Table2[[#This Row],[Close Price]])-1</f>
        <v>0.10038143083077489</v>
      </c>
      <c r="AI251">
        <v>29.779514373430001</v>
      </c>
      <c r="AJ251">
        <v>53.5571428571428</v>
      </c>
      <c r="AK251" t="str">
        <f>IF(AND(Table2[[#This Row],[20D EMA]]&gt;Table2[[#This Row],[50D EMA]],Table2[[#This Row],[50D EMA]]&gt;Table2[[#This Row],[200D EMA]]),"Uptrend","Downtrend/NoTrend")</f>
        <v>Downtrend/NoTrend</v>
      </c>
      <c r="AL251">
        <v>-0.12</v>
      </c>
      <c r="AM251" t="s">
        <v>3153</v>
      </c>
      <c r="AN251">
        <v>-5.29</v>
      </c>
      <c r="AO251" t="s">
        <v>3153</v>
      </c>
      <c r="AP251">
        <v>3.8686544492442999E-2</v>
      </c>
      <c r="AQ251">
        <f>(Table2[[#This Row],[Sharpe Ratio]]-AVERAGE(Table2[Sharpe Ratio]))/_xlfn.STDEV.P(Table2[Sharpe Ratio])</f>
        <v>-0.21766327769163721</v>
      </c>
      <c r="AR2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1">
        <f>_xlfn.RANK.AVG(Table2[[#This Row],[1Y Return vs Nifty Z-Score]],Table2[1Y Return vs Nifty Z-Score])</f>
        <v>214</v>
      </c>
      <c r="AT251">
        <f>_xlfn.RANK.AVG(Table2[[#This Row],[6M Return vs Nifty Z-Score]],Table2[6M Return vs Nifty Z-Score])</f>
        <v>242</v>
      </c>
      <c r="AU251">
        <f>_xlfn.RANK.AVG(Table2[[#This Row],[Sharpe Ratio Z-Score]],Table2[Sharpe Ratio Z-Score])</f>
        <v>403</v>
      </c>
      <c r="AV251">
        <f>(Table2[[#This Row],[Rank 1Y]]+Table2[[#This Row],[Rank 6M]]+Table2[[#This Row],[Rank Sharpe]])/3</f>
        <v>286.33333333333331</v>
      </c>
    </row>
    <row r="252" spans="1:48" x14ac:dyDescent="0.3">
      <c r="A252" t="s">
        <v>1210</v>
      </c>
      <c r="B252" t="s">
        <v>1211</v>
      </c>
      <c r="C252" t="s">
        <v>3112</v>
      </c>
      <c r="D252" t="s">
        <v>51</v>
      </c>
      <c r="E252">
        <v>9539.7310478750005</v>
      </c>
      <c r="F252">
        <v>549.95000000000005</v>
      </c>
      <c r="G252">
        <v>20.036611483905499</v>
      </c>
      <c r="H252">
        <f>(Table2[[#This Row],[1Y Return vs Nifty]]-AVERAGE(Table2[1Y Return vs Nifty]))/_xlfn.STDEV.P(Table2[1Y Return vs Nifty])</f>
        <v>0.1172757503319912</v>
      </c>
      <c r="I252">
        <v>10.4386499344601</v>
      </c>
      <c r="J252">
        <f>(Table2[[#This Row],[1M Return vs Nifty]]-AVERAGE(Table2[1M Return vs Nifty]))/_xlfn.STDEV.P(Table2[1M Return vs Nifty])</f>
        <v>1.4772389850967929</v>
      </c>
      <c r="K252">
        <v>43.183154376027701</v>
      </c>
      <c r="L252">
        <f>(Table2[[#This Row],[6M Return vs Nifty]]-AVERAGE(Table2[6M Return vs Nifty]))/_xlfn.STDEV.P(Table2[6M Return vs Nifty])</f>
        <v>1.4070909263478693</v>
      </c>
      <c r="M252">
        <v>4.9766866321334904</v>
      </c>
      <c r="N252">
        <f>(Table2[[#This Row],[1W Return vs Nifty]]-AVERAGE(Table2[1W Return vs Nifty]))/_xlfn.STDEV.P(Table2[1W Return vs Nifty])</f>
        <v>1.6018616736611764</v>
      </c>
      <c r="O252">
        <v>519.05999999999995</v>
      </c>
      <c r="P252">
        <v>504.850928675864</v>
      </c>
      <c r="Q252">
        <v>441.84956341557199</v>
      </c>
      <c r="R252">
        <v>66.4067348344621</v>
      </c>
      <c r="S252" s="1">
        <f>(Table2[[#This Row],[Close Price]]-Table2[[#This Row],[20D EMA]])/Table2[[#This Row],[20D EMA]]</f>
        <v>5.9511424498131439E-2</v>
      </c>
      <c r="T252" s="1">
        <f>(Table2[[#This Row],[Close Price]]-Table2[[#This Row],[50D EMA]])/Table2[[#This Row],[50D EMA]]</f>
        <v>8.9331461551280203E-2</v>
      </c>
      <c r="U252" s="1">
        <f>(Table2[[#This Row],[Close Price]]-Table2[[#This Row],[200D EMA]])/Table2[[#This Row],[200D EMA]]</f>
        <v>0.24465439265978528</v>
      </c>
      <c r="V252">
        <v>1.69266991618725</v>
      </c>
      <c r="W252">
        <v>545.15</v>
      </c>
      <c r="X252">
        <v>579.4</v>
      </c>
      <c r="Y252">
        <v>520</v>
      </c>
      <c r="Z252">
        <v>579.4</v>
      </c>
      <c r="AA252">
        <v>468.5</v>
      </c>
      <c r="AB252">
        <v>579.4</v>
      </c>
      <c r="AC252" s="1">
        <f>(Table2[[#This Row],[Close Price]]/Table2[[#This Row],[Day Low]])-1</f>
        <v>8.8049160781438207E-3</v>
      </c>
      <c r="AD252" s="1">
        <f>(Table2[[#This Row],[Day High]]/Table2[[#This Row],[Close Price]])-1</f>
        <v>5.3550322756614088E-2</v>
      </c>
      <c r="AE252" s="1">
        <f>(Table2[[#This Row],[Close Price]]/Table2[[#This Row],[Current Week Low]])-1</f>
        <v>5.7596153846154019E-2</v>
      </c>
      <c r="AF252" s="1">
        <f>(Table2[[#This Row],[Current Week High]]/Table2[[#This Row],[Close Price]])-1</f>
        <v>5.3550322756614088E-2</v>
      </c>
      <c r="AG252" s="1">
        <f>(Table2[[#This Row],[Close Price]]/Table2[[#This Row],[Current Month Low]])-1</f>
        <v>0.17385272145144093</v>
      </c>
      <c r="AH252" s="1">
        <f>(Table2[[#This Row],[Current Month High]]/Table2[[#This Row],[Close Price]])-1</f>
        <v>5.3550322756614088E-2</v>
      </c>
      <c r="AI252">
        <v>5.3550322756613999</v>
      </c>
      <c r="AJ252">
        <v>72.128325508607205</v>
      </c>
      <c r="AK252" t="str">
        <f>IF(AND(Table2[[#This Row],[20D EMA]]&gt;Table2[[#This Row],[50D EMA]],Table2[[#This Row],[50D EMA]]&gt;Table2[[#This Row],[200D EMA]]),"Uptrend","Downtrend/NoTrend")</f>
        <v>Uptrend</v>
      </c>
      <c r="AL252">
        <v>0.2</v>
      </c>
      <c r="AM252" t="s">
        <v>3154</v>
      </c>
      <c r="AN252">
        <v>16.32</v>
      </c>
      <c r="AO252" t="s">
        <v>3154</v>
      </c>
      <c r="AQ252">
        <f>(Table2[[#This Row],[Sharpe Ratio]]-AVERAGE(Table2[Sharpe Ratio]))/_xlfn.STDEV.P(Table2[Sharpe Ratio])</f>
        <v>-0.66967619071070472</v>
      </c>
      <c r="AR2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3.9337911447271248</v>
      </c>
      <c r="AS252">
        <f>_xlfn.RANK.AVG(Table2[[#This Row],[1Y Return vs Nifty Z-Score]],Table2[1Y Return vs Nifty Z-Score])</f>
        <v>270</v>
      </c>
      <c r="AT252">
        <f>_xlfn.RANK.AVG(Table2[[#This Row],[6M Return vs Nifty Z-Score]],Table2[6M Return vs Nifty Z-Score])</f>
        <v>57</v>
      </c>
      <c r="AU252">
        <f>_xlfn.RANK.AVG(Table2[[#This Row],[Sharpe Ratio Z-Score]],Table2[Sharpe Ratio Z-Score])</f>
        <v>539</v>
      </c>
      <c r="AV252">
        <f>(Table2[[#This Row],[Rank 1Y]]+Table2[[#This Row],[Rank 6M]]+Table2[[#This Row],[Rank Sharpe]])/3</f>
        <v>288.66666666666669</v>
      </c>
    </row>
    <row r="253" spans="1:48" hidden="1" x14ac:dyDescent="0.3">
      <c r="A253" t="s">
        <v>1285</v>
      </c>
      <c r="B253" t="s">
        <v>1286</v>
      </c>
      <c r="C253" t="s">
        <v>3117</v>
      </c>
      <c r="D253" t="s">
        <v>85</v>
      </c>
      <c r="E253">
        <v>8710.7433595999992</v>
      </c>
      <c r="F253">
        <v>1120.75</v>
      </c>
      <c r="G253">
        <v>38.6723251675879</v>
      </c>
      <c r="H253">
        <f>(Table2[[#This Row],[1Y Return vs Nifty]]-AVERAGE(Table2[1Y Return vs Nifty]))/_xlfn.STDEV.P(Table2[1Y Return vs Nifty])</f>
        <v>0.50212184415002659</v>
      </c>
      <c r="I253">
        <v>-15.5418533196788</v>
      </c>
      <c r="J253">
        <f>(Table2[[#This Row],[1M Return vs Nifty]]-AVERAGE(Table2[1M Return vs Nifty]))/_xlfn.STDEV.P(Table2[1M Return vs Nifty])</f>
        <v>-1.3680273031785983</v>
      </c>
      <c r="K253">
        <v>20.328645534089102</v>
      </c>
      <c r="L253">
        <f>(Table2[[#This Row],[6M Return vs Nifty]]-AVERAGE(Table2[6M Return vs Nifty]))/_xlfn.STDEV.P(Table2[6M Return vs Nifty])</f>
        <v>0.61724922021056605</v>
      </c>
      <c r="M253">
        <v>-0.75781294887603701</v>
      </c>
      <c r="N253">
        <f>(Table2[[#This Row],[1W Return vs Nifty]]-AVERAGE(Table2[1W Return vs Nifty]))/_xlfn.STDEV.P(Table2[1W Return vs Nifty])</f>
        <v>0.42285250565862453</v>
      </c>
      <c r="O253">
        <v>1172.3599999999999</v>
      </c>
      <c r="P253">
        <v>1210.71688322204</v>
      </c>
      <c r="Q253">
        <v>1027.56817068122</v>
      </c>
      <c r="R253">
        <v>42.526262319951101</v>
      </c>
      <c r="S253" s="1">
        <f>(Table2[[#This Row],[Close Price]]-Table2[[#This Row],[20D EMA]])/Table2[[#This Row],[20D EMA]]</f>
        <v>-4.4022313964993606E-2</v>
      </c>
      <c r="T253" s="1">
        <f>(Table2[[#This Row],[Close Price]]-Table2[[#This Row],[50D EMA]])/Table2[[#This Row],[50D EMA]]</f>
        <v>-7.430877067032729E-2</v>
      </c>
      <c r="U253" s="1">
        <f>(Table2[[#This Row],[Close Price]]-Table2[[#This Row],[200D EMA]])/Table2[[#This Row],[200D EMA]]</f>
        <v>9.0681895350072719E-2</v>
      </c>
      <c r="V253">
        <v>0.70021277420459305</v>
      </c>
      <c r="W253">
        <v>1105</v>
      </c>
      <c r="X253">
        <v>1142.9000000000001</v>
      </c>
      <c r="Y253">
        <v>1074.55</v>
      </c>
      <c r="Z253">
        <v>1142.9000000000001</v>
      </c>
      <c r="AA253">
        <v>1016.05</v>
      </c>
      <c r="AB253">
        <v>1247.7</v>
      </c>
      <c r="AC253" s="1">
        <f>(Table2[[#This Row],[Close Price]]/Table2[[#This Row],[Day Low]])-1</f>
        <v>1.425339366515832E-2</v>
      </c>
      <c r="AD253" s="1">
        <f>(Table2[[#This Row],[Day High]]/Table2[[#This Row],[Close Price]])-1</f>
        <v>1.9763551193397344E-2</v>
      </c>
      <c r="AE253" s="1">
        <f>(Table2[[#This Row],[Close Price]]/Table2[[#This Row],[Current Week Low]])-1</f>
        <v>4.299474198501696E-2</v>
      </c>
      <c r="AF253" s="1">
        <f>(Table2[[#This Row],[Current Week High]]/Table2[[#This Row],[Close Price]])-1</f>
        <v>1.9763551193397344E-2</v>
      </c>
      <c r="AG253" s="1">
        <f>(Table2[[#This Row],[Close Price]]/Table2[[#This Row],[Current Month Low]])-1</f>
        <v>0.10304610993553465</v>
      </c>
      <c r="AH253" s="1">
        <f>(Table2[[#This Row],[Current Month High]]/Table2[[#This Row],[Close Price]])-1</f>
        <v>0.11327236225741699</v>
      </c>
      <c r="AI253">
        <v>37.764889582868598</v>
      </c>
      <c r="AJ253">
        <v>64.477546228353404</v>
      </c>
      <c r="AK253" t="str">
        <f>IF(AND(Table2[[#This Row],[20D EMA]]&gt;Table2[[#This Row],[50D EMA]],Table2[[#This Row],[50D EMA]]&gt;Table2[[#This Row],[200D EMA]]),"Uptrend","Downtrend/NoTrend")</f>
        <v>Downtrend/NoTrend</v>
      </c>
      <c r="AL253">
        <v>0.11</v>
      </c>
      <c r="AM253" t="s">
        <v>3154</v>
      </c>
      <c r="AN253">
        <v>-8.19</v>
      </c>
      <c r="AO253" t="s">
        <v>3153</v>
      </c>
      <c r="AQ253">
        <f>(Table2[[#This Row],[Sharpe Ratio]]-AVERAGE(Table2[Sharpe Ratio]))/_xlfn.STDEV.P(Table2[Sharpe Ratio])</f>
        <v>-0.66967619071070472</v>
      </c>
      <c r="AR2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3">
        <f>_xlfn.RANK.AVG(Table2[[#This Row],[1Y Return vs Nifty Z-Score]],Table2[1Y Return vs Nifty Z-Score])</f>
        <v>167</v>
      </c>
      <c r="AT253">
        <f>_xlfn.RANK.AVG(Table2[[#This Row],[6M Return vs Nifty Z-Score]],Table2[6M Return vs Nifty Z-Score])</f>
        <v>161</v>
      </c>
      <c r="AU253">
        <f>_xlfn.RANK.AVG(Table2[[#This Row],[Sharpe Ratio Z-Score]],Table2[Sharpe Ratio Z-Score])</f>
        <v>539</v>
      </c>
      <c r="AV253">
        <f>(Table2[[#This Row],[Rank 1Y]]+Table2[[#This Row],[Rank 6M]]+Table2[[#This Row],[Rank Sharpe]])/3</f>
        <v>289</v>
      </c>
    </row>
    <row r="254" spans="1:48" hidden="1" x14ac:dyDescent="0.3">
      <c r="A254" t="s">
        <v>1430</v>
      </c>
      <c r="B254" t="s">
        <v>1431</v>
      </c>
      <c r="C254" t="s">
        <v>3119</v>
      </c>
      <c r="D254" t="s">
        <v>1071</v>
      </c>
      <c r="E254">
        <v>7190.18545583999</v>
      </c>
      <c r="F254">
        <v>757.3</v>
      </c>
      <c r="G254">
        <v>12.6764420191538</v>
      </c>
      <c r="H254">
        <f>(Table2[[#This Row],[1Y Return vs Nifty]]-AVERAGE(Table2[1Y Return vs Nifty]))/_xlfn.STDEV.P(Table2[1Y Return vs Nifty])</f>
        <v>-3.4719097647920777E-2</v>
      </c>
      <c r="I254">
        <v>-1.82398666614597</v>
      </c>
      <c r="J254">
        <f>(Table2[[#This Row],[1M Return vs Nifty]]-AVERAGE(Table2[1M Return vs Nifty]))/_xlfn.STDEV.P(Table2[1M Return vs Nifty])</f>
        <v>0.13429092193646644</v>
      </c>
      <c r="K254">
        <v>-4.9519723190346401</v>
      </c>
      <c r="L254">
        <f>(Table2[[#This Row],[6M Return vs Nifty]]-AVERAGE(Table2[6M Return vs Nifty]))/_xlfn.STDEV.P(Table2[6M Return vs Nifty])</f>
        <v>-0.25643773912916912</v>
      </c>
      <c r="M254">
        <v>-4.4312049973274803</v>
      </c>
      <c r="N254">
        <f>(Table2[[#This Row],[1W Return vs Nifty]]-AVERAGE(Table2[1W Return vs Nifty]))/_xlfn.STDEV.P(Table2[1W Return vs Nifty])</f>
        <v>-0.33239437187789522</v>
      </c>
      <c r="O254">
        <v>775.68</v>
      </c>
      <c r="P254">
        <v>807.51392600485997</v>
      </c>
      <c r="Q254">
        <v>765.97565539095297</v>
      </c>
      <c r="R254">
        <v>45.275969594956798</v>
      </c>
      <c r="S254" s="1">
        <f>(Table2[[#This Row],[Close Price]]-Table2[[#This Row],[20D EMA]])/Table2[[#This Row],[20D EMA]]</f>
        <v>-2.3695338283828377E-2</v>
      </c>
      <c r="T254" s="1">
        <f>(Table2[[#This Row],[Close Price]]-Table2[[#This Row],[50D EMA]])/Table2[[#This Row],[50D EMA]]</f>
        <v>-6.2183356085623476E-2</v>
      </c>
      <c r="U254" s="1">
        <f>(Table2[[#This Row],[Close Price]]-Table2[[#This Row],[200D EMA]])/Table2[[#This Row],[200D EMA]]</f>
        <v>-1.1326280841817313E-2</v>
      </c>
      <c r="V254">
        <v>0.76570651241198995</v>
      </c>
      <c r="W254">
        <v>739.95</v>
      </c>
      <c r="X254">
        <v>767.65</v>
      </c>
      <c r="Y254">
        <v>736.6</v>
      </c>
      <c r="Z254">
        <v>767.65</v>
      </c>
      <c r="AA254">
        <v>733.15</v>
      </c>
      <c r="AB254">
        <v>823</v>
      </c>
      <c r="AC254" s="1">
        <f>(Table2[[#This Row],[Close Price]]/Table2[[#This Row],[Day Low]])-1</f>
        <v>2.3447530238529524E-2</v>
      </c>
      <c r="AD254" s="1">
        <f>(Table2[[#This Row],[Day High]]/Table2[[#This Row],[Close Price]])-1</f>
        <v>1.3666974778819618E-2</v>
      </c>
      <c r="AE254" s="1">
        <f>(Table2[[#This Row],[Close Price]]/Table2[[#This Row],[Current Week Low]])-1</f>
        <v>2.8102090686939807E-2</v>
      </c>
      <c r="AF254" s="1">
        <f>(Table2[[#This Row],[Current Week High]]/Table2[[#This Row],[Close Price]])-1</f>
        <v>1.3666974778819618E-2</v>
      </c>
      <c r="AG254" s="1">
        <f>(Table2[[#This Row],[Close Price]]/Table2[[#This Row],[Current Month Low]])-1</f>
        <v>3.2940053195116947E-2</v>
      </c>
      <c r="AH254" s="1">
        <f>(Table2[[#This Row],[Current Month High]]/Table2[[#This Row],[Close Price]])-1</f>
        <v>8.6755579030767249E-2</v>
      </c>
      <c r="AI254">
        <v>39.838901360095001</v>
      </c>
      <c r="AJ254">
        <v>48.4610860615565</v>
      </c>
      <c r="AK254" t="str">
        <f>IF(AND(Table2[[#This Row],[20D EMA]]&gt;Table2[[#This Row],[50D EMA]],Table2[[#This Row],[50D EMA]]&gt;Table2[[#This Row],[200D EMA]]),"Uptrend","Downtrend/NoTrend")</f>
        <v>Downtrend/NoTrend</v>
      </c>
      <c r="AL254">
        <v>0</v>
      </c>
      <c r="AM254">
        <v>0</v>
      </c>
      <c r="AN254">
        <v>-4.33</v>
      </c>
      <c r="AO254" t="s">
        <v>3153</v>
      </c>
      <c r="AP254">
        <v>0.120266339561087</v>
      </c>
      <c r="AQ254">
        <f>(Table2[[#This Row],[Sharpe Ratio]]-AVERAGE(Table2[Sharpe Ratio]))/_xlfn.STDEV.P(Table2[Sharpe Ratio])</f>
        <v>0.73551362906671891</v>
      </c>
      <c r="AR2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4">
        <f>_xlfn.RANK.AVG(Table2[[#This Row],[1Y Return vs Nifty Z-Score]],Table2[1Y Return vs Nifty Z-Score])</f>
        <v>314</v>
      </c>
      <c r="AT254">
        <f>_xlfn.RANK.AVG(Table2[[#This Row],[6M Return vs Nifty Z-Score]],Table2[6M Return vs Nifty Z-Score])</f>
        <v>401</v>
      </c>
      <c r="AU254">
        <f>_xlfn.RANK.AVG(Table2[[#This Row],[Sharpe Ratio Z-Score]],Table2[Sharpe Ratio Z-Score])</f>
        <v>157</v>
      </c>
      <c r="AV254">
        <f>(Table2[[#This Row],[Rank 1Y]]+Table2[[#This Row],[Rank 6M]]+Table2[[#This Row],[Rank Sharpe]])/3</f>
        <v>290.66666666666669</v>
      </c>
    </row>
    <row r="255" spans="1:48" hidden="1" x14ac:dyDescent="0.3">
      <c r="A255" t="s">
        <v>1135</v>
      </c>
      <c r="B255" t="s">
        <v>1136</v>
      </c>
      <c r="C255" t="s">
        <v>3110</v>
      </c>
      <c r="D255" t="s">
        <v>967</v>
      </c>
      <c r="E255">
        <v>10637.226416134999</v>
      </c>
      <c r="F255">
        <v>526.85</v>
      </c>
      <c r="G255">
        <v>-0.93329801543563495</v>
      </c>
      <c r="H255">
        <f>(Table2[[#This Row],[1Y Return vs Nifty]]-AVERAGE(Table2[1Y Return vs Nifty]))/_xlfn.STDEV.P(Table2[1Y Return vs Nifty])</f>
        <v>-0.31577381758477069</v>
      </c>
      <c r="I255">
        <v>-12.4887640606459</v>
      </c>
      <c r="J255">
        <f>(Table2[[#This Row],[1M Return vs Nifty]]-AVERAGE(Table2[1M Return vs Nifty]))/_xlfn.STDEV.P(Table2[1M Return vs Nifty])</f>
        <v>-1.0336668845659174</v>
      </c>
      <c r="K255">
        <v>35.1929498715226</v>
      </c>
      <c r="L255">
        <f>(Table2[[#This Row],[6M Return vs Nifty]]-AVERAGE(Table2[6M Return vs Nifty]))/_xlfn.STDEV.P(Table2[6M Return vs Nifty])</f>
        <v>1.1309529965471887</v>
      </c>
      <c r="M255">
        <v>-7.2866493212477801</v>
      </c>
      <c r="N255">
        <f>(Table2[[#This Row],[1W Return vs Nifty]]-AVERAGE(Table2[1W Return vs Nifty]))/_xlfn.STDEV.P(Table2[1W Return vs Nifty])</f>
        <v>-0.91947176007263143</v>
      </c>
      <c r="O255">
        <v>585.41999999999996</v>
      </c>
      <c r="P255">
        <v>590.60329662769698</v>
      </c>
      <c r="Q255">
        <v>504.426040525448</v>
      </c>
      <c r="R255">
        <v>14.9595926302389</v>
      </c>
      <c r="S255" s="1">
        <f>(Table2[[#This Row],[Close Price]]-Table2[[#This Row],[20D EMA]])/Table2[[#This Row],[20D EMA]]</f>
        <v>-0.10004782890915913</v>
      </c>
      <c r="T255" s="1">
        <f>(Table2[[#This Row],[Close Price]]-Table2[[#This Row],[50D EMA]])/Table2[[#This Row],[50D EMA]]</f>
        <v>-0.10794605616278095</v>
      </c>
      <c r="U255" s="1">
        <f>(Table2[[#This Row],[Close Price]]-Table2[[#This Row],[200D EMA]])/Table2[[#This Row],[200D EMA]]</f>
        <v>4.4454404953387303E-2</v>
      </c>
      <c r="V255">
        <v>0.39278767473213899</v>
      </c>
      <c r="W255">
        <v>524.35</v>
      </c>
      <c r="X255">
        <v>539.85</v>
      </c>
      <c r="Y255">
        <v>517.04999999999995</v>
      </c>
      <c r="Z255">
        <v>542</v>
      </c>
      <c r="AA255">
        <v>517.04999999999995</v>
      </c>
      <c r="AB255">
        <v>633.54999999999995</v>
      </c>
      <c r="AC255" s="1">
        <f>(Table2[[#This Row],[Close Price]]/Table2[[#This Row],[Day Low]])-1</f>
        <v>4.7678077619910386E-3</v>
      </c>
      <c r="AD255" s="1">
        <f>(Table2[[#This Row],[Day High]]/Table2[[#This Row],[Close Price]])-1</f>
        <v>2.4674954920755443E-2</v>
      </c>
      <c r="AE255" s="1">
        <f>(Table2[[#This Row],[Close Price]]/Table2[[#This Row],[Current Week Low]])-1</f>
        <v>1.8953679528092238E-2</v>
      </c>
      <c r="AF255" s="1">
        <f>(Table2[[#This Row],[Current Week High]]/Table2[[#This Row],[Close Price]])-1</f>
        <v>2.8755812849957207E-2</v>
      </c>
      <c r="AG255" s="1">
        <f>(Table2[[#This Row],[Close Price]]/Table2[[#This Row],[Current Month Low]])-1</f>
        <v>1.8953679528092238E-2</v>
      </c>
      <c r="AH255" s="1">
        <f>(Table2[[#This Row],[Current Month High]]/Table2[[#This Row],[Close Price]])-1</f>
        <v>0.20252443769573869</v>
      </c>
      <c r="AI255">
        <v>31.308721647527701</v>
      </c>
      <c r="AJ255">
        <v>53.377001455604002</v>
      </c>
      <c r="AK255" t="str">
        <f>IF(AND(Table2[[#This Row],[20D EMA]]&gt;Table2[[#This Row],[50D EMA]],Table2[[#This Row],[50D EMA]]&gt;Table2[[#This Row],[200D EMA]]),"Uptrend","Downtrend/NoTrend")</f>
        <v>Downtrend/NoTrend</v>
      </c>
      <c r="AL255">
        <v>-0.02</v>
      </c>
      <c r="AM255" t="s">
        <v>3153</v>
      </c>
      <c r="AN255">
        <v>-16.079999999999998</v>
      </c>
      <c r="AO255" t="s">
        <v>3153</v>
      </c>
      <c r="AP255">
        <v>4.9872315511922997E-2</v>
      </c>
      <c r="AQ255">
        <f>(Table2[[#This Row],[Sharpe Ratio]]-AVERAGE(Table2[Sharpe Ratio]))/_xlfn.STDEV.P(Table2[Sharpe Ratio])</f>
        <v>-8.6968923641301252E-2</v>
      </c>
      <c r="AR2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5">
        <f>_xlfn.RANK.AVG(Table2[[#This Row],[1Y Return vs Nifty Z-Score]],Table2[1Y Return vs Nifty Z-Score])</f>
        <v>417</v>
      </c>
      <c r="AT255">
        <f>_xlfn.RANK.AVG(Table2[[#This Row],[6M Return vs Nifty Z-Score]],Table2[6M Return vs Nifty Z-Score])</f>
        <v>77</v>
      </c>
      <c r="AU255">
        <f>_xlfn.RANK.AVG(Table2[[#This Row],[Sharpe Ratio Z-Score]],Table2[Sharpe Ratio Z-Score])</f>
        <v>382</v>
      </c>
      <c r="AV255">
        <f>(Table2[[#This Row],[Rank 1Y]]+Table2[[#This Row],[Rank 6M]]+Table2[[#This Row],[Rank Sharpe]])/3</f>
        <v>292</v>
      </c>
    </row>
    <row r="256" spans="1:48" x14ac:dyDescent="0.3">
      <c r="A256" t="s">
        <v>1335</v>
      </c>
      <c r="B256" t="s">
        <v>1336</v>
      </c>
      <c r="C256" t="s">
        <v>3119</v>
      </c>
      <c r="D256" t="s">
        <v>1337</v>
      </c>
      <c r="E256">
        <v>8295.3475134500004</v>
      </c>
      <c r="F256">
        <v>260.3</v>
      </c>
      <c r="G256">
        <v>15.3775424276108</v>
      </c>
      <c r="H256">
        <f>(Table2[[#This Row],[1Y Return vs Nifty]]-AVERAGE(Table2[1Y Return vs Nifty]))/_xlfn.STDEV.P(Table2[1Y Return vs Nifty])</f>
        <v>2.1061322616594175E-2</v>
      </c>
      <c r="I256">
        <v>1.6879303029115</v>
      </c>
      <c r="J256">
        <f>(Table2[[#This Row],[1M Return vs Nifty]]-AVERAGE(Table2[1M Return vs Nifty]))/_xlfn.STDEV.P(Table2[1M Return vs Nifty])</f>
        <v>0.51890005985567322</v>
      </c>
      <c r="K256">
        <v>29.191116914963601</v>
      </c>
      <c r="L256">
        <f>(Table2[[#This Row],[6M Return vs Nifty]]-AVERAGE(Table2[6M Return vs Nifty]))/_xlfn.STDEV.P(Table2[6M Return vs Nifty])</f>
        <v>0.92353230703927325</v>
      </c>
      <c r="M256">
        <v>0.10777028177937099</v>
      </c>
      <c r="N256">
        <f>(Table2[[#This Row],[1W Return vs Nifty]]-AVERAGE(Table2[1W Return vs Nifty]))/_xlfn.STDEV.P(Table2[1W Return vs Nifty])</f>
        <v>0.60081582228203156</v>
      </c>
      <c r="O256">
        <v>263.19</v>
      </c>
      <c r="P256">
        <v>258.25108971049599</v>
      </c>
      <c r="Q256">
        <v>228.28682952083801</v>
      </c>
      <c r="R256">
        <v>45.963663377032603</v>
      </c>
      <c r="S256" s="1">
        <f>(Table2[[#This Row],[Close Price]]-Table2[[#This Row],[20D EMA]])/Table2[[#This Row],[20D EMA]]</f>
        <v>-1.0980660359436097E-2</v>
      </c>
      <c r="T256" s="1">
        <f>(Table2[[#This Row],[Close Price]]-Table2[[#This Row],[50D EMA]])/Table2[[#This Row],[50D EMA]]</f>
        <v>7.9337914577664957E-3</v>
      </c>
      <c r="U256" s="1">
        <f>(Table2[[#This Row],[Close Price]]-Table2[[#This Row],[200D EMA]])/Table2[[#This Row],[200D EMA]]</f>
        <v>0.14023222691539391</v>
      </c>
      <c r="V256">
        <v>0.72066423775490196</v>
      </c>
      <c r="W256">
        <v>258.8</v>
      </c>
      <c r="X256">
        <v>265.7</v>
      </c>
      <c r="Y256">
        <v>257.10000000000002</v>
      </c>
      <c r="Z256">
        <v>268.5</v>
      </c>
      <c r="AA256">
        <v>251.4</v>
      </c>
      <c r="AB256">
        <v>280.10000000000002</v>
      </c>
      <c r="AC256" s="1">
        <f>(Table2[[#This Row],[Close Price]]/Table2[[#This Row],[Day Low]])-1</f>
        <v>5.7959814528594222E-3</v>
      </c>
      <c r="AD256" s="1">
        <f>(Table2[[#This Row],[Day High]]/Table2[[#This Row],[Close Price]])-1</f>
        <v>2.0745293891663463E-2</v>
      </c>
      <c r="AE256" s="1">
        <f>(Table2[[#This Row],[Close Price]]/Table2[[#This Row],[Current Week Low]])-1</f>
        <v>1.2446518864255074E-2</v>
      </c>
      <c r="AF256" s="1">
        <f>(Table2[[#This Row],[Current Week High]]/Table2[[#This Row],[Close Price]])-1</f>
        <v>3.1502112946599992E-2</v>
      </c>
      <c r="AG256" s="1">
        <f>(Table2[[#This Row],[Close Price]]/Table2[[#This Row],[Current Month Low]])-1</f>
        <v>3.5401750198886361E-2</v>
      </c>
      <c r="AH256" s="1">
        <f>(Table2[[#This Row],[Current Month High]]/Table2[[#This Row],[Close Price]])-1</f>
        <v>7.606607760276618E-2</v>
      </c>
      <c r="AI256">
        <v>7.60660776027661</v>
      </c>
      <c r="AJ256">
        <v>53.478773584905603</v>
      </c>
      <c r="AK256" t="str">
        <f>IF(AND(Table2[[#This Row],[20D EMA]]&gt;Table2[[#This Row],[50D EMA]],Table2[[#This Row],[50D EMA]]&gt;Table2[[#This Row],[200D EMA]]),"Uptrend","Downtrend/NoTrend")</f>
        <v>Uptrend</v>
      </c>
      <c r="AL256">
        <v>0.13</v>
      </c>
      <c r="AM256" t="s">
        <v>3154</v>
      </c>
      <c r="AN256">
        <v>-3.91</v>
      </c>
      <c r="AO256" t="s">
        <v>3153</v>
      </c>
      <c r="AP256">
        <v>1.4459556999428001E-2</v>
      </c>
      <c r="AQ256">
        <f>(Table2[[#This Row],[Sharpe Ratio]]-AVERAGE(Table2[Sharpe Ratio]))/_xlfn.STDEV.P(Table2[Sharpe Ratio])</f>
        <v>-0.50073097820785595</v>
      </c>
      <c r="AR2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1.5635785335857162</v>
      </c>
      <c r="AS256">
        <f>_xlfn.RANK.AVG(Table2[[#This Row],[1Y Return vs Nifty Z-Score]],Table2[1Y Return vs Nifty Z-Score])</f>
        <v>302</v>
      </c>
      <c r="AT256">
        <f>_xlfn.RANK.AVG(Table2[[#This Row],[6M Return vs Nifty Z-Score]],Table2[6M Return vs Nifty Z-Score])</f>
        <v>100</v>
      </c>
      <c r="AU256">
        <f>_xlfn.RANK.AVG(Table2[[#This Row],[Sharpe Ratio Z-Score]],Table2[Sharpe Ratio Z-Score])</f>
        <v>474</v>
      </c>
      <c r="AV256">
        <f>(Table2[[#This Row],[Rank 1Y]]+Table2[[#This Row],[Rank 6M]]+Table2[[#This Row],[Rank Sharpe]])/3</f>
        <v>292</v>
      </c>
    </row>
    <row r="257" spans="1:48" hidden="1" x14ac:dyDescent="0.3">
      <c r="A257" t="s">
        <v>933</v>
      </c>
      <c r="B257" t="s">
        <v>934</v>
      </c>
      <c r="C257" t="s">
        <v>3119</v>
      </c>
      <c r="D257" t="s">
        <v>796</v>
      </c>
      <c r="E257">
        <v>15404.9252175</v>
      </c>
      <c r="F257">
        <v>3699.15</v>
      </c>
      <c r="G257">
        <v>45.186158390886597</v>
      </c>
      <c r="H257">
        <f>(Table2[[#This Row],[1Y Return vs Nifty]]-AVERAGE(Table2[1Y Return vs Nifty]))/_xlfn.STDEV.P(Table2[1Y Return vs Nifty])</f>
        <v>0.63663900374577875</v>
      </c>
      <c r="I257">
        <v>-2.9143800724450299</v>
      </c>
      <c r="J257">
        <f>(Table2[[#This Row],[1M Return vs Nifty]]-AVERAGE(Table2[1M Return vs Nifty]))/_xlfn.STDEV.P(Table2[1M Return vs Nifty])</f>
        <v>1.4876006468797796E-2</v>
      </c>
      <c r="K257">
        <v>-15.7466909384635</v>
      </c>
      <c r="L257">
        <f>(Table2[[#This Row],[6M Return vs Nifty]]-AVERAGE(Table2[6M Return vs Nifty]))/_xlfn.STDEV.P(Table2[6M Return vs Nifty])</f>
        <v>-0.62949843496858982</v>
      </c>
      <c r="M257">
        <v>-7.2963686687010298</v>
      </c>
      <c r="N257">
        <f>(Table2[[#This Row],[1W Return vs Nifty]]-AVERAGE(Table2[1W Return vs Nifty]))/_xlfn.STDEV.P(Table2[1W Return vs Nifty])</f>
        <v>-0.92147005122123171</v>
      </c>
      <c r="O257">
        <v>3908.26</v>
      </c>
      <c r="P257">
        <v>3912.2794382020102</v>
      </c>
      <c r="Q257">
        <v>3701.32844342833</v>
      </c>
      <c r="R257">
        <v>29.706509499561498</v>
      </c>
      <c r="S257" s="1">
        <f>(Table2[[#This Row],[Close Price]]-Table2[[#This Row],[20D EMA]])/Table2[[#This Row],[20D EMA]]</f>
        <v>-5.3504628658277625E-2</v>
      </c>
      <c r="T257" s="1">
        <f>(Table2[[#This Row],[Close Price]]-Table2[[#This Row],[50D EMA]])/Table2[[#This Row],[50D EMA]]</f>
        <v>-5.4477048883798354E-2</v>
      </c>
      <c r="U257" s="1">
        <f>(Table2[[#This Row],[Close Price]]-Table2[[#This Row],[200D EMA]])/Table2[[#This Row],[200D EMA]]</f>
        <v>-5.8855717930078849E-4</v>
      </c>
      <c r="V257">
        <v>1.1769362664510901</v>
      </c>
      <c r="W257">
        <v>3670</v>
      </c>
      <c r="X257">
        <v>3845</v>
      </c>
      <c r="Y257">
        <v>3655.5</v>
      </c>
      <c r="Z257">
        <v>3845</v>
      </c>
      <c r="AA257">
        <v>3655.5</v>
      </c>
      <c r="AB257">
        <v>4349</v>
      </c>
      <c r="AC257" s="1">
        <f>(Table2[[#This Row],[Close Price]]/Table2[[#This Row],[Day Low]])-1</f>
        <v>7.9427792915531814E-3</v>
      </c>
      <c r="AD257" s="1">
        <f>(Table2[[#This Row],[Day High]]/Table2[[#This Row],[Close Price]])-1</f>
        <v>3.9427976697349321E-2</v>
      </c>
      <c r="AE257" s="1">
        <f>(Table2[[#This Row],[Close Price]]/Table2[[#This Row],[Current Week Low]])-1</f>
        <v>1.1940910956093509E-2</v>
      </c>
      <c r="AF257" s="1">
        <f>(Table2[[#This Row],[Current Week High]]/Table2[[#This Row],[Close Price]])-1</f>
        <v>3.9427976697349321E-2</v>
      </c>
      <c r="AG257" s="1">
        <f>(Table2[[#This Row],[Close Price]]/Table2[[#This Row],[Current Month Low]])-1</f>
        <v>1.1940910956093509E-2</v>
      </c>
      <c r="AH257" s="1">
        <f>(Table2[[#This Row],[Current Month High]]/Table2[[#This Row],[Close Price]])-1</f>
        <v>0.17567549301866636</v>
      </c>
      <c r="AI257">
        <v>48.358406660989601</v>
      </c>
      <c r="AJ257">
        <v>63.245807590467699</v>
      </c>
      <c r="AK257" t="str">
        <f>IF(AND(Table2[[#This Row],[20D EMA]]&gt;Table2[[#This Row],[50D EMA]],Table2[[#This Row],[50D EMA]]&gt;Table2[[#This Row],[200D EMA]]),"Uptrend","Downtrend/NoTrend")</f>
        <v>Downtrend/NoTrend</v>
      </c>
      <c r="AL257">
        <v>0.1</v>
      </c>
      <c r="AM257" t="s">
        <v>3154</v>
      </c>
      <c r="AN257">
        <v>-9.15</v>
      </c>
      <c r="AO257" t="s">
        <v>3153</v>
      </c>
      <c r="AP257">
        <v>0.106020499197979</v>
      </c>
      <c r="AQ257">
        <f>(Table2[[#This Row],[Sharpe Ratio]]-AVERAGE(Table2[Sharpe Ratio]))/_xlfn.STDEV.P(Table2[Sharpe Ratio])</f>
        <v>0.56906547802570506</v>
      </c>
      <c r="AR2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7">
        <f>_xlfn.RANK.AVG(Table2[[#This Row],[1Y Return vs Nifty Z-Score]],Table2[1Y Return vs Nifty Z-Score])</f>
        <v>140</v>
      </c>
      <c r="AT257">
        <f>_xlfn.RANK.AVG(Table2[[#This Row],[6M Return vs Nifty Z-Score]],Table2[6M Return vs Nifty Z-Score])</f>
        <v>534</v>
      </c>
      <c r="AU257">
        <f>_xlfn.RANK.AVG(Table2[[#This Row],[Sharpe Ratio Z-Score]],Table2[Sharpe Ratio Z-Score])</f>
        <v>206</v>
      </c>
      <c r="AV257">
        <f>(Table2[[#This Row],[Rank 1Y]]+Table2[[#This Row],[Rank 6M]]+Table2[[#This Row],[Rank Sharpe]])/3</f>
        <v>293.33333333333331</v>
      </c>
    </row>
    <row r="258" spans="1:48" hidden="1" x14ac:dyDescent="0.3">
      <c r="A258" t="s">
        <v>428</v>
      </c>
      <c r="B258" t="s">
        <v>429</v>
      </c>
      <c r="C258" t="s">
        <v>3108</v>
      </c>
      <c r="D258" t="s">
        <v>139</v>
      </c>
      <c r="E258">
        <v>51107.845884590002</v>
      </c>
      <c r="F258">
        <v>190.15</v>
      </c>
      <c r="G258">
        <v>193.59486852018901</v>
      </c>
      <c r="H258">
        <f>(Table2[[#This Row],[1Y Return vs Nifty]]-AVERAGE(Table2[1Y Return vs Nifty]))/_xlfn.STDEV.P(Table2[1Y Return vs Nifty])</f>
        <v>3.7014270419868427</v>
      </c>
      <c r="I258">
        <v>-7.6875422892024599</v>
      </c>
      <c r="J258">
        <f>(Table2[[#This Row],[1M Return vs Nifty]]-AVERAGE(Table2[1M Return vs Nifty]))/_xlfn.STDEV.P(Table2[1M Return vs Nifty])</f>
        <v>-0.50785896178653045</v>
      </c>
      <c r="K258">
        <v>-0.75672143418150195</v>
      </c>
      <c r="L258">
        <f>(Table2[[#This Row],[6M Return vs Nifty]]-AVERAGE(Table2[6M Return vs Nifty]))/_xlfn.STDEV.P(Table2[6M Return vs Nifty])</f>
        <v>-0.11145172610726932</v>
      </c>
      <c r="M258">
        <v>-4.0228146407192904</v>
      </c>
      <c r="N258">
        <f>(Table2[[#This Row],[1W Return vs Nifty]]-AVERAGE(Table2[1W Return vs Nifty]))/_xlfn.STDEV.P(Table2[1W Return vs Nifty])</f>
        <v>-0.24842959556865662</v>
      </c>
      <c r="O258">
        <v>201.01</v>
      </c>
      <c r="P258">
        <v>212.30474739532599</v>
      </c>
      <c r="Q258">
        <v>188.88436553806599</v>
      </c>
      <c r="R258">
        <v>34.343421761774998</v>
      </c>
      <c r="S258" s="1">
        <f>(Table2[[#This Row],[Close Price]]-Table2[[#This Row],[20D EMA]])/Table2[[#This Row],[20D EMA]]</f>
        <v>-5.4027162827719945E-2</v>
      </c>
      <c r="T258" s="1">
        <f>(Table2[[#This Row],[Close Price]]-Table2[[#This Row],[50D EMA]])/Table2[[#This Row],[50D EMA]]</f>
        <v>-0.10435351854884491</v>
      </c>
      <c r="U258" s="1">
        <f>(Table2[[#This Row],[Close Price]]-Table2[[#This Row],[200D EMA]])/Table2[[#This Row],[200D EMA]]</f>
        <v>6.7005781994113698E-3</v>
      </c>
      <c r="V258">
        <v>0.403274870062929</v>
      </c>
      <c r="W258">
        <v>187.65</v>
      </c>
      <c r="X258">
        <v>193.34</v>
      </c>
      <c r="Y258">
        <v>186</v>
      </c>
      <c r="Z258">
        <v>193.34</v>
      </c>
      <c r="AA258">
        <v>186</v>
      </c>
      <c r="AB258">
        <v>212.73</v>
      </c>
      <c r="AC258" s="1">
        <f>(Table2[[#This Row],[Close Price]]/Table2[[#This Row],[Day Low]])-1</f>
        <v>1.3322675193178757E-2</v>
      </c>
      <c r="AD258" s="1">
        <f>(Table2[[#This Row],[Day High]]/Table2[[#This Row],[Close Price]])-1</f>
        <v>1.6776229292663647E-2</v>
      </c>
      <c r="AE258" s="1">
        <f>(Table2[[#This Row],[Close Price]]/Table2[[#This Row],[Current Week Low]])-1</f>
        <v>2.2311827956989383E-2</v>
      </c>
      <c r="AF258" s="1">
        <f>(Table2[[#This Row],[Current Week High]]/Table2[[#This Row],[Close Price]])-1</f>
        <v>1.6776229292663647E-2</v>
      </c>
      <c r="AG258" s="1">
        <f>(Table2[[#This Row],[Close Price]]/Table2[[#This Row],[Current Month Low]])-1</f>
        <v>2.2311827956989383E-2</v>
      </c>
      <c r="AH258" s="1">
        <f>(Table2[[#This Row],[Current Month High]]/Table2[[#This Row],[Close Price]])-1</f>
        <v>0.11874835656061</v>
      </c>
      <c r="AI258">
        <v>63.0291874835656</v>
      </c>
      <c r="AJ258">
        <v>306.30341880341803</v>
      </c>
      <c r="AK258" t="str">
        <f>IF(AND(Table2[[#This Row],[20D EMA]]&gt;Table2[[#This Row],[50D EMA]],Table2[[#This Row],[50D EMA]]&gt;Table2[[#This Row],[200D EMA]]),"Uptrend","Downtrend/NoTrend")</f>
        <v>Downtrend/NoTrend</v>
      </c>
      <c r="AL258">
        <v>-0.2</v>
      </c>
      <c r="AM258" t="s">
        <v>3153</v>
      </c>
      <c r="AN258">
        <v>-9.4700000000000006</v>
      </c>
      <c r="AO258" t="s">
        <v>3153</v>
      </c>
      <c r="AQ258">
        <f>(Table2[[#This Row],[Sharpe Ratio]]-AVERAGE(Table2[Sharpe Ratio]))/_xlfn.STDEV.P(Table2[Sharpe Ratio])</f>
        <v>-0.66967619071070472</v>
      </c>
      <c r="AR2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8">
        <f>_xlfn.RANK.AVG(Table2[[#This Row],[1Y Return vs Nifty Z-Score]],Table2[1Y Return vs Nifty Z-Score])</f>
        <v>5</v>
      </c>
      <c r="AT258">
        <f>_xlfn.RANK.AVG(Table2[[#This Row],[6M Return vs Nifty Z-Score]],Table2[6M Return vs Nifty Z-Score])</f>
        <v>338</v>
      </c>
      <c r="AU258">
        <f>_xlfn.RANK.AVG(Table2[[#This Row],[Sharpe Ratio Z-Score]],Table2[Sharpe Ratio Z-Score])</f>
        <v>539</v>
      </c>
      <c r="AV258">
        <f>(Table2[[#This Row],[Rank 1Y]]+Table2[[#This Row],[Rank 6M]]+Table2[[#This Row],[Rank Sharpe]])/3</f>
        <v>294</v>
      </c>
    </row>
    <row r="259" spans="1:48" hidden="1" x14ac:dyDescent="0.3">
      <c r="A259" t="s">
        <v>1792</v>
      </c>
      <c r="B259" t="s">
        <v>1793</v>
      </c>
      <c r="C259" t="s">
        <v>572</v>
      </c>
      <c r="D259" t="s">
        <v>572</v>
      </c>
      <c r="E259">
        <v>4269.2829179</v>
      </c>
      <c r="F259">
        <v>204.75</v>
      </c>
      <c r="G259">
        <v>7.7240777170134596</v>
      </c>
      <c r="H259">
        <f>(Table2[[#This Row],[1Y Return vs Nifty]]-AVERAGE(Table2[1Y Return vs Nifty]))/_xlfn.STDEV.P(Table2[1Y Return vs Nifty])</f>
        <v>-0.1369903650215665</v>
      </c>
      <c r="I259">
        <v>-12.9335220209613</v>
      </c>
      <c r="J259">
        <f>(Table2[[#This Row],[1M Return vs Nifty]]-AVERAGE(Table2[1M Return vs Nifty]))/_xlfn.STDEV.P(Table2[1M Return vs Nifty])</f>
        <v>-1.0823747490190794</v>
      </c>
      <c r="K259">
        <v>4.9330651951888402</v>
      </c>
      <c r="L259">
        <f>(Table2[[#This Row],[6M Return vs Nifty]]-AVERAGE(Table2[6M Return vs Nifty]))/_xlfn.STDEV.P(Table2[6M Return vs Nifty])</f>
        <v>8.5184780499795776E-2</v>
      </c>
      <c r="M259">
        <v>-6.1788904564779399</v>
      </c>
      <c r="N259">
        <f>(Table2[[#This Row],[1W Return vs Nifty]]-AVERAGE(Table2[1W Return vs Nifty]))/_xlfn.STDEV.P(Table2[1W Return vs Nifty])</f>
        <v>-0.69171729971397944</v>
      </c>
      <c r="O259">
        <v>219.92</v>
      </c>
      <c r="P259">
        <v>221.256193453767</v>
      </c>
      <c r="Q259">
        <v>197.37049548821699</v>
      </c>
      <c r="R259">
        <v>31.018319680644399</v>
      </c>
      <c r="S259" s="1">
        <f>(Table2[[#This Row],[Close Price]]-Table2[[#This Row],[20D EMA]])/Table2[[#This Row],[20D EMA]]</f>
        <v>-6.8979628955983946E-2</v>
      </c>
      <c r="T259" s="1">
        <f>(Table2[[#This Row],[Close Price]]-Table2[[#This Row],[50D EMA]])/Table2[[#This Row],[50D EMA]]</f>
        <v>-7.4602175858259442E-2</v>
      </c>
      <c r="U259" s="1">
        <f>(Table2[[#This Row],[Close Price]]-Table2[[#This Row],[200D EMA]])/Table2[[#This Row],[200D EMA]]</f>
        <v>3.7389096549253827E-2</v>
      </c>
      <c r="V259">
        <v>0.57351057155067697</v>
      </c>
      <c r="W259">
        <v>205</v>
      </c>
      <c r="X259">
        <v>211.45</v>
      </c>
      <c r="Y259">
        <v>201.88</v>
      </c>
      <c r="Z259">
        <v>211.45</v>
      </c>
      <c r="AA259">
        <v>201.88</v>
      </c>
      <c r="AB259">
        <v>241.45</v>
      </c>
      <c r="AC259" s="1">
        <f>(Table2[[#This Row],[Close Price]]/Table2[[#This Row],[Day Low]])-1</f>
        <v>-1.2195121951219523E-3</v>
      </c>
      <c r="AD259" s="1">
        <f>(Table2[[#This Row],[Day High]]/Table2[[#This Row],[Close Price]])-1</f>
        <v>3.2722832722832607E-2</v>
      </c>
      <c r="AE259" s="1">
        <f>(Table2[[#This Row],[Close Price]]/Table2[[#This Row],[Current Week Low]])-1</f>
        <v>1.4216366158113836E-2</v>
      </c>
      <c r="AF259" s="1">
        <f>(Table2[[#This Row],[Current Week High]]/Table2[[#This Row],[Close Price]])-1</f>
        <v>3.2722832722832607E-2</v>
      </c>
      <c r="AG259" s="1">
        <f>(Table2[[#This Row],[Close Price]]/Table2[[#This Row],[Current Month Low]])-1</f>
        <v>1.4216366158113836E-2</v>
      </c>
      <c r="AH259" s="1">
        <f>(Table2[[#This Row],[Current Month High]]/Table2[[#This Row],[Close Price]])-1</f>
        <v>0.17924297924297927</v>
      </c>
      <c r="AI259">
        <v>25.2258852258852</v>
      </c>
      <c r="AJ259">
        <v>52.684563758389203</v>
      </c>
      <c r="AK259" t="str">
        <f>IF(AND(Table2[[#This Row],[20D EMA]]&gt;Table2[[#This Row],[50D EMA]],Table2[[#This Row],[50D EMA]]&gt;Table2[[#This Row],[200D EMA]]),"Uptrend","Downtrend/NoTrend")</f>
        <v>Downtrend/NoTrend</v>
      </c>
      <c r="AL259">
        <v>0.04</v>
      </c>
      <c r="AM259" t="s">
        <v>3154</v>
      </c>
      <c r="AN259">
        <v>-11.94</v>
      </c>
      <c r="AO259" t="s">
        <v>3153</v>
      </c>
      <c r="AP259">
        <v>9.2385436991853004E-2</v>
      </c>
      <c r="AQ259">
        <f>(Table2[[#This Row],[Sharpe Ratio]]-AVERAGE(Table2[Sharpe Ratio]))/_xlfn.STDEV.P(Table2[Sharpe Ratio])</f>
        <v>0.40975364834830585</v>
      </c>
      <c r="AR2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9">
        <f>_xlfn.RANK.AVG(Table2[[#This Row],[1Y Return vs Nifty Z-Score]],Table2[1Y Return vs Nifty Z-Score])</f>
        <v>354</v>
      </c>
      <c r="AT259">
        <f>_xlfn.RANK.AVG(Table2[[#This Row],[6M Return vs Nifty Z-Score]],Table2[6M Return vs Nifty Z-Score])</f>
        <v>286</v>
      </c>
      <c r="AU259">
        <f>_xlfn.RANK.AVG(Table2[[#This Row],[Sharpe Ratio Z-Score]],Table2[Sharpe Ratio Z-Score])</f>
        <v>244</v>
      </c>
      <c r="AV259">
        <f>(Table2[[#This Row],[Rank 1Y]]+Table2[[#This Row],[Rank 6M]]+Table2[[#This Row],[Rank Sharpe]])/3</f>
        <v>294.66666666666669</v>
      </c>
    </row>
    <row r="260" spans="1:48" hidden="1" x14ac:dyDescent="0.3">
      <c r="A260" t="s">
        <v>1524</v>
      </c>
      <c r="B260" t="s">
        <v>1525</v>
      </c>
      <c r="C260" t="s">
        <v>3117</v>
      </c>
      <c r="D260" t="s">
        <v>211</v>
      </c>
      <c r="E260">
        <v>6378.0636783600003</v>
      </c>
      <c r="F260">
        <v>1574.1</v>
      </c>
      <c r="G260">
        <v>36.798364514362397</v>
      </c>
      <c r="H260">
        <f>(Table2[[#This Row],[1Y Return vs Nifty]]-AVERAGE(Table2[1Y Return vs Nifty]))/_xlfn.STDEV.P(Table2[1Y Return vs Nifty])</f>
        <v>0.46342268566306161</v>
      </c>
      <c r="I260">
        <v>-23.563083769902999</v>
      </c>
      <c r="J260">
        <f>(Table2[[#This Row],[1M Return vs Nifty]]-AVERAGE(Table2[1M Return vs Nifty]))/_xlfn.STDEV.P(Table2[1M Return vs Nifty])</f>
        <v>-2.2464758985450159</v>
      </c>
      <c r="K260">
        <v>7.1999000287191599</v>
      </c>
      <c r="L260">
        <f>(Table2[[#This Row],[6M Return vs Nifty]]-AVERAGE(Table2[6M Return vs Nifty]))/_xlfn.STDEV.P(Table2[6M Return vs Nifty])</f>
        <v>0.16352558864534444</v>
      </c>
      <c r="M260">
        <v>-1.7538432355933</v>
      </c>
      <c r="N260">
        <f>(Table2[[#This Row],[1W Return vs Nifty]]-AVERAGE(Table2[1W Return vs Nifty]))/_xlfn.STDEV.P(Table2[1W Return vs Nifty])</f>
        <v>0.21806936406824193</v>
      </c>
      <c r="O260">
        <v>1695.8</v>
      </c>
      <c r="P260">
        <v>1788.52101937364</v>
      </c>
      <c r="Q260">
        <v>1621.94676551361</v>
      </c>
      <c r="R260">
        <v>35.151550963977698</v>
      </c>
      <c r="S260" s="1">
        <f>(Table2[[#This Row],[Close Price]]-Table2[[#This Row],[20D EMA]])/Table2[[#This Row],[20D EMA]]</f>
        <v>-7.1765538388960992E-2</v>
      </c>
      <c r="T260" s="1">
        <f>(Table2[[#This Row],[Close Price]]-Table2[[#This Row],[50D EMA]])/Table2[[#This Row],[50D EMA]]</f>
        <v>-0.11988733543021637</v>
      </c>
      <c r="U260" s="1">
        <f>(Table2[[#This Row],[Close Price]]-Table2[[#This Row],[200D EMA]])/Table2[[#This Row],[200D EMA]]</f>
        <v>-2.9499590572850148E-2</v>
      </c>
      <c r="V260">
        <v>0.815924921445211</v>
      </c>
      <c r="W260">
        <v>1562.4</v>
      </c>
      <c r="X260">
        <v>1625.25</v>
      </c>
      <c r="Y260">
        <v>1534.2</v>
      </c>
      <c r="Z260">
        <v>1630.65</v>
      </c>
      <c r="AA260">
        <v>1507.55</v>
      </c>
      <c r="AB260">
        <v>1728</v>
      </c>
      <c r="AC260" s="1">
        <f>(Table2[[#This Row],[Close Price]]/Table2[[#This Row],[Day Low]])-1</f>
        <v>7.4884792626725982E-3</v>
      </c>
      <c r="AD260" s="1">
        <f>(Table2[[#This Row],[Day High]]/Table2[[#This Row],[Close Price]])-1</f>
        <v>3.2494758909853205E-2</v>
      </c>
      <c r="AE260" s="1">
        <f>(Table2[[#This Row],[Close Price]]/Table2[[#This Row],[Current Week Low]])-1</f>
        <v>2.6007039499413187E-2</v>
      </c>
      <c r="AF260" s="1">
        <f>(Table2[[#This Row],[Current Week High]]/Table2[[#This Row],[Close Price]])-1</f>
        <v>3.592529064227179E-2</v>
      </c>
      <c r="AG260" s="1">
        <f>(Table2[[#This Row],[Close Price]]/Table2[[#This Row],[Current Month Low]])-1</f>
        <v>4.4144472820138558E-2</v>
      </c>
      <c r="AH260" s="1">
        <f>(Table2[[#This Row],[Current Month High]]/Table2[[#This Row],[Close Price]])-1</f>
        <v>9.7770154373927998E-2</v>
      </c>
      <c r="AI260">
        <v>49.920589543231003</v>
      </c>
      <c r="AJ260">
        <v>75.759267530147298</v>
      </c>
      <c r="AK260" t="str">
        <f>IF(AND(Table2[[#This Row],[20D EMA]]&gt;Table2[[#This Row],[50D EMA]],Table2[[#This Row],[50D EMA]]&gt;Table2[[#This Row],[200D EMA]]),"Uptrend","Downtrend/NoTrend")</f>
        <v>Downtrend/NoTrend</v>
      </c>
      <c r="AL260">
        <v>-0.14000000000000001</v>
      </c>
      <c r="AM260" t="s">
        <v>3153</v>
      </c>
      <c r="AN260">
        <v>1.41</v>
      </c>
      <c r="AO260" t="s">
        <v>3154</v>
      </c>
      <c r="AP260">
        <v>2.0017311447043998E-2</v>
      </c>
      <c r="AQ260">
        <f>(Table2[[#This Row],[Sharpe Ratio]]-AVERAGE(Table2[Sharpe Ratio]))/_xlfn.STDEV.P(Table2[Sharpe Ratio])</f>
        <v>-0.43579427190155057</v>
      </c>
      <c r="AR2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0">
        <f>_xlfn.RANK.AVG(Table2[[#This Row],[1Y Return vs Nifty Z-Score]],Table2[1Y Return vs Nifty Z-Score])</f>
        <v>177</v>
      </c>
      <c r="AT260">
        <f>_xlfn.RANK.AVG(Table2[[#This Row],[6M Return vs Nifty Z-Score]],Table2[6M Return vs Nifty Z-Score])</f>
        <v>257</v>
      </c>
      <c r="AU260">
        <f>_xlfn.RANK.AVG(Table2[[#This Row],[Sharpe Ratio Z-Score]],Table2[Sharpe Ratio Z-Score])</f>
        <v>452</v>
      </c>
      <c r="AV260">
        <f>(Table2[[#This Row],[Rank 1Y]]+Table2[[#This Row],[Rank 6M]]+Table2[[#This Row],[Rank Sharpe]])/3</f>
        <v>295.33333333333331</v>
      </c>
    </row>
    <row r="261" spans="1:48" x14ac:dyDescent="0.3">
      <c r="A261" t="s">
        <v>179</v>
      </c>
      <c r="B261" t="s">
        <v>180</v>
      </c>
      <c r="C261" t="s">
        <v>3114</v>
      </c>
      <c r="D261" t="s">
        <v>181</v>
      </c>
      <c r="E261">
        <v>136119.10235070001</v>
      </c>
      <c r="F261">
        <v>4965.45</v>
      </c>
      <c r="G261">
        <v>7.8186748870988003</v>
      </c>
      <c r="H261">
        <f>(Table2[[#This Row],[1Y Return vs Nifty]]-AVERAGE(Table2[1Y Return vs Nifty]))/_xlfn.STDEV.P(Table2[1Y Return vs Nifty])</f>
        <v>-0.13503683901169544</v>
      </c>
      <c r="I261">
        <v>7.0569562346674903</v>
      </c>
      <c r="J261">
        <f>(Table2[[#This Row],[1M Return vs Nifty]]-AVERAGE(Table2[1M Return vs Nifty]))/_xlfn.STDEV.P(Table2[1M Return vs Nifty])</f>
        <v>1.1068913060247809</v>
      </c>
      <c r="K261">
        <v>1.9633666962334599</v>
      </c>
      <c r="L261">
        <f>(Table2[[#This Row],[6M Return vs Nifty]]-AVERAGE(Table2[6M Return vs Nifty]))/_xlfn.STDEV.P(Table2[6M Return vs Nifty])</f>
        <v>-1.7446684711308919E-2</v>
      </c>
      <c r="M261">
        <v>3.4524591911509699</v>
      </c>
      <c r="N261">
        <f>(Table2[[#This Row],[1W Return vs Nifty]]-AVERAGE(Table2[1W Return vs Nifty]))/_xlfn.STDEV.P(Table2[1W Return vs Nifty])</f>
        <v>1.2884815606011464</v>
      </c>
      <c r="O261">
        <v>4820.3100000000004</v>
      </c>
      <c r="P261">
        <v>4810.73544044964</v>
      </c>
      <c r="Q261">
        <v>4552.9476906047703</v>
      </c>
      <c r="R261">
        <v>61.939626124351499</v>
      </c>
      <c r="S261" s="1">
        <f>(Table2[[#This Row],[Close Price]]-Table2[[#This Row],[20D EMA]])/Table2[[#This Row],[20D EMA]]</f>
        <v>3.0110096653534608E-2</v>
      </c>
      <c r="T261" s="1">
        <f>(Table2[[#This Row],[Close Price]]-Table2[[#This Row],[50D EMA]])/Table2[[#This Row],[50D EMA]]</f>
        <v>3.2160271847312238E-2</v>
      </c>
      <c r="U261" s="1">
        <f>(Table2[[#This Row],[Close Price]]-Table2[[#This Row],[200D EMA]])/Table2[[#This Row],[200D EMA]]</f>
        <v>9.0601152797438939E-2</v>
      </c>
      <c r="V261">
        <v>1.1374962571946099</v>
      </c>
      <c r="W261">
        <v>4880</v>
      </c>
      <c r="X261">
        <v>5014.05</v>
      </c>
      <c r="Y261">
        <v>4863</v>
      </c>
      <c r="Z261">
        <v>5014.05</v>
      </c>
      <c r="AA261">
        <v>4536.05</v>
      </c>
      <c r="AB261">
        <v>5015</v>
      </c>
      <c r="AC261" s="1">
        <f>(Table2[[#This Row],[Close Price]]/Table2[[#This Row],[Day Low]])-1</f>
        <v>1.751024590163941E-2</v>
      </c>
      <c r="AD261" s="1">
        <f>(Table2[[#This Row],[Day High]]/Table2[[#This Row],[Close Price]])-1</f>
        <v>9.7876325408574605E-3</v>
      </c>
      <c r="AE261" s="1">
        <f>(Table2[[#This Row],[Close Price]]/Table2[[#This Row],[Current Week Low]])-1</f>
        <v>2.106724244293634E-2</v>
      </c>
      <c r="AF261" s="1">
        <f>(Table2[[#This Row],[Current Week High]]/Table2[[#This Row],[Close Price]])-1</f>
        <v>9.7876325408574605E-3</v>
      </c>
      <c r="AG261" s="1">
        <f>(Table2[[#This Row],[Close Price]]/Table2[[#This Row],[Current Month Low]])-1</f>
        <v>9.4663859525357941E-2</v>
      </c>
      <c r="AH261" s="1">
        <f>(Table2[[#This Row],[Current Month High]]/Table2[[#This Row],[Close Price]])-1</f>
        <v>9.9789545761210796E-3</v>
      </c>
      <c r="AI261">
        <v>2.8104200022153099</v>
      </c>
      <c r="AJ261">
        <v>39.383008884335197</v>
      </c>
      <c r="AK261" t="str">
        <f>IF(AND(Table2[[#This Row],[20D EMA]]&gt;Table2[[#This Row],[50D EMA]],Table2[[#This Row],[50D EMA]]&gt;Table2[[#This Row],[200D EMA]]),"Uptrend","Downtrend/NoTrend")</f>
        <v>Uptrend</v>
      </c>
      <c r="AL261">
        <v>0.12</v>
      </c>
      <c r="AM261" t="s">
        <v>3154</v>
      </c>
      <c r="AN261">
        <v>1.45</v>
      </c>
      <c r="AO261" t="s">
        <v>3154</v>
      </c>
      <c r="AP261">
        <v>9.6952136524943999E-2</v>
      </c>
      <c r="AQ261">
        <f>(Table2[[#This Row],[Sharpe Ratio]]-AVERAGE(Table2[Sharpe Ratio]))/_xlfn.STDEV.P(Table2[Sharpe Ratio])</f>
        <v>0.46311088626958097</v>
      </c>
      <c r="AR2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2.706000229172504</v>
      </c>
      <c r="AS261">
        <f>_xlfn.RANK.AVG(Table2[[#This Row],[1Y Return vs Nifty Z-Score]],Table2[1Y Return vs Nifty Z-Score])</f>
        <v>352</v>
      </c>
      <c r="AT261">
        <f>_xlfn.RANK.AVG(Table2[[#This Row],[6M Return vs Nifty Z-Score]],Table2[6M Return vs Nifty Z-Score])</f>
        <v>309</v>
      </c>
      <c r="AU261">
        <f>_xlfn.RANK.AVG(Table2[[#This Row],[Sharpe Ratio Z-Score]],Table2[Sharpe Ratio Z-Score])</f>
        <v>229</v>
      </c>
      <c r="AV261">
        <f>(Table2[[#This Row],[Rank 1Y]]+Table2[[#This Row],[Rank 6M]]+Table2[[#This Row],[Rank Sharpe]])/3</f>
        <v>296.66666666666669</v>
      </c>
    </row>
    <row r="262" spans="1:48" hidden="1" x14ac:dyDescent="0.3">
      <c r="A262" t="s">
        <v>1880</v>
      </c>
      <c r="B262" t="s">
        <v>1881</v>
      </c>
      <c r="C262" t="s">
        <v>3120</v>
      </c>
      <c r="D262" t="s">
        <v>1442</v>
      </c>
      <c r="E262">
        <v>3820.1682302039999</v>
      </c>
      <c r="F262">
        <v>70.44</v>
      </c>
      <c r="G262">
        <v>18.8846644385563</v>
      </c>
      <c r="H262">
        <f>(Table2[[#This Row],[1Y Return vs Nifty]]-AVERAGE(Table2[1Y Return vs Nifty]))/_xlfn.STDEV.P(Table2[1Y Return vs Nifty])</f>
        <v>9.3486893719751885E-2</v>
      </c>
      <c r="I262">
        <v>-6.1087097267220196</v>
      </c>
      <c r="J262">
        <f>(Table2[[#This Row],[1M Return vs Nifty]]-AVERAGE(Table2[1M Return vs Nifty]))/_xlfn.STDEV.P(Table2[1M Return vs Nifty])</f>
        <v>-0.33495241640845341</v>
      </c>
      <c r="K262">
        <v>-14.9051996280533</v>
      </c>
      <c r="L262">
        <f>(Table2[[#This Row],[6M Return vs Nifty]]-AVERAGE(Table2[6M Return vs Nifty]))/_xlfn.STDEV.P(Table2[6M Return vs Nifty])</f>
        <v>-0.60041686787341475</v>
      </c>
      <c r="M262">
        <v>-2.7617583377492401</v>
      </c>
      <c r="N262">
        <f>(Table2[[#This Row],[1W Return vs Nifty]]-AVERAGE(Table2[1W Return vs Nifty]))/_xlfn.STDEV.P(Table2[1W Return vs Nifty])</f>
        <v>1.0842712601492497E-2</v>
      </c>
      <c r="O262">
        <v>74.89</v>
      </c>
      <c r="P262">
        <v>78.619689187690895</v>
      </c>
      <c r="Q262">
        <v>77.272155944103801</v>
      </c>
      <c r="R262">
        <v>26.164582532040701</v>
      </c>
      <c r="S262" s="1">
        <f>(Table2[[#This Row],[Close Price]]-Table2[[#This Row],[20D EMA]])/Table2[[#This Row],[20D EMA]]</f>
        <v>-5.942048337561761E-2</v>
      </c>
      <c r="T262" s="1">
        <f>(Table2[[#This Row],[Close Price]]-Table2[[#This Row],[50D EMA]])/Table2[[#This Row],[50D EMA]]</f>
        <v>-0.10404123028473575</v>
      </c>
      <c r="U262" s="1">
        <f>(Table2[[#This Row],[Close Price]]-Table2[[#This Row],[200D EMA]])/Table2[[#This Row],[200D EMA]]</f>
        <v>-8.8416789471306656E-2</v>
      </c>
      <c r="V262">
        <v>0.39251307316380502</v>
      </c>
      <c r="W262">
        <v>69.05</v>
      </c>
      <c r="X262">
        <v>72.89</v>
      </c>
      <c r="Y262">
        <v>69.05</v>
      </c>
      <c r="Z262">
        <v>72.89</v>
      </c>
      <c r="AA262">
        <v>69.05</v>
      </c>
      <c r="AB262">
        <v>79.400000000000006</v>
      </c>
      <c r="AC262" s="1">
        <f>(Table2[[#This Row],[Close Price]]/Table2[[#This Row],[Day Low]])-1</f>
        <v>2.0130340333091912E-2</v>
      </c>
      <c r="AD262" s="1">
        <f>(Table2[[#This Row],[Day High]]/Table2[[#This Row],[Close Price]])-1</f>
        <v>3.4781374219193584E-2</v>
      </c>
      <c r="AE262" s="1">
        <f>(Table2[[#This Row],[Close Price]]/Table2[[#This Row],[Current Week Low]])-1</f>
        <v>2.0130340333091912E-2</v>
      </c>
      <c r="AF262" s="1">
        <f>(Table2[[#This Row],[Current Week High]]/Table2[[#This Row],[Close Price]])-1</f>
        <v>3.4781374219193584E-2</v>
      </c>
      <c r="AG262" s="1">
        <f>(Table2[[#This Row],[Close Price]]/Table2[[#This Row],[Current Month Low]])-1</f>
        <v>2.0130340333091912E-2</v>
      </c>
      <c r="AH262" s="1">
        <f>(Table2[[#This Row],[Current Month High]]/Table2[[#This Row],[Close Price]])-1</f>
        <v>0.12720045428733684</v>
      </c>
      <c r="AI262">
        <v>46.578648495173098</v>
      </c>
      <c r="AJ262">
        <v>42.591093117408803</v>
      </c>
      <c r="AK262" t="str">
        <f>IF(AND(Table2[[#This Row],[20D EMA]]&gt;Table2[[#This Row],[50D EMA]],Table2[[#This Row],[50D EMA]]&gt;Table2[[#This Row],[200D EMA]]),"Uptrend","Downtrend/NoTrend")</f>
        <v>Downtrend/NoTrend</v>
      </c>
      <c r="AL262">
        <v>-0.22</v>
      </c>
      <c r="AM262" t="s">
        <v>3153</v>
      </c>
      <c r="AN262">
        <v>-8.44</v>
      </c>
      <c r="AO262" t="s">
        <v>3153</v>
      </c>
      <c r="AP262">
        <v>0.15243863678929101</v>
      </c>
      <c r="AQ262">
        <f>(Table2[[#This Row],[Sharpe Ratio]]-AVERAGE(Table2[Sharpe Ratio]))/_xlfn.STDEV.P(Table2[Sharpe Ratio])</f>
        <v>1.1114141903452393</v>
      </c>
      <c r="AR2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2">
        <f>_xlfn.RANK.AVG(Table2[[#This Row],[1Y Return vs Nifty Z-Score]],Table2[1Y Return vs Nifty Z-Score])</f>
        <v>279</v>
      </c>
      <c r="AT262">
        <f>_xlfn.RANK.AVG(Table2[[#This Row],[6M Return vs Nifty Z-Score]],Table2[6M Return vs Nifty Z-Score])</f>
        <v>521</v>
      </c>
      <c r="AU262">
        <f>_xlfn.RANK.AVG(Table2[[#This Row],[Sharpe Ratio Z-Score]],Table2[Sharpe Ratio Z-Score])</f>
        <v>93</v>
      </c>
      <c r="AV262">
        <f>(Table2[[#This Row],[Rank 1Y]]+Table2[[#This Row],[Rank 6M]]+Table2[[#This Row],[Rank Sharpe]])/3</f>
        <v>297.66666666666669</v>
      </c>
    </row>
    <row r="263" spans="1:48" hidden="1" x14ac:dyDescent="0.3">
      <c r="A263" t="s">
        <v>676</v>
      </c>
      <c r="B263" t="s">
        <v>677</v>
      </c>
      <c r="C263" t="s">
        <v>3122</v>
      </c>
      <c r="D263" t="s">
        <v>278</v>
      </c>
      <c r="E263">
        <v>25870.72349688</v>
      </c>
      <c r="F263">
        <v>518.29999999999995</v>
      </c>
      <c r="G263">
        <v>15.5451885340274</v>
      </c>
      <c r="H263">
        <f>(Table2[[#This Row],[1Y Return vs Nifty]]-AVERAGE(Table2[1Y Return vs Nifty]))/_xlfn.STDEV.P(Table2[1Y Return vs Nifty])</f>
        <v>2.4523382095149242E-2</v>
      </c>
      <c r="I263">
        <v>-0.382343487399671</v>
      </c>
      <c r="J263">
        <f>(Table2[[#This Row],[1M Return vs Nifty]]-AVERAGE(Table2[1M Return vs Nifty]))/_xlfn.STDEV.P(Table2[1M Return vs Nifty])</f>
        <v>0.29217311136463159</v>
      </c>
      <c r="K263">
        <v>21.321969420028399</v>
      </c>
      <c r="L263">
        <f>(Table2[[#This Row],[6M Return vs Nifty]]-AVERAGE(Table2[6M Return vs Nifty]))/_xlfn.STDEV.P(Table2[6M Return vs Nifty])</f>
        <v>0.65157805388812584</v>
      </c>
      <c r="M263">
        <v>-2.3058170833691798</v>
      </c>
      <c r="N263">
        <f>(Table2[[#This Row],[1W Return vs Nifty]]-AVERAGE(Table2[1W Return vs Nifty]))/_xlfn.STDEV.P(Table2[1W Return vs Nifty])</f>
        <v>0.10458392077332053</v>
      </c>
      <c r="O263">
        <v>537.35</v>
      </c>
      <c r="P263">
        <v>539.63355998031295</v>
      </c>
      <c r="Q263">
        <v>491.72958942723699</v>
      </c>
      <c r="R263">
        <v>36.775246175852999</v>
      </c>
      <c r="S263" s="1">
        <f>(Table2[[#This Row],[Close Price]]-Table2[[#This Row],[20D EMA]])/Table2[[#This Row],[20D EMA]]</f>
        <v>-3.5451753977854411E-2</v>
      </c>
      <c r="T263" s="1">
        <f>(Table2[[#This Row],[Close Price]]-Table2[[#This Row],[50D EMA]])/Table2[[#This Row],[50D EMA]]</f>
        <v>-3.9533419643306277E-2</v>
      </c>
      <c r="U263" s="1">
        <f>(Table2[[#This Row],[Close Price]]-Table2[[#This Row],[200D EMA]])/Table2[[#This Row],[200D EMA]]</f>
        <v>5.4034597762790695E-2</v>
      </c>
      <c r="V263">
        <v>0.58792787771150601</v>
      </c>
      <c r="W263">
        <v>515</v>
      </c>
      <c r="X263">
        <v>529.79999999999995</v>
      </c>
      <c r="Y263">
        <v>510.55</v>
      </c>
      <c r="Z263">
        <v>529.79999999999995</v>
      </c>
      <c r="AA263">
        <v>503</v>
      </c>
      <c r="AB263">
        <v>593</v>
      </c>
      <c r="AC263" s="1">
        <f>(Table2[[#This Row],[Close Price]]/Table2[[#This Row],[Day Low]])-1</f>
        <v>6.4077669902911083E-3</v>
      </c>
      <c r="AD263" s="1">
        <f>(Table2[[#This Row],[Day High]]/Table2[[#This Row],[Close Price]])-1</f>
        <v>2.2187922052865128E-2</v>
      </c>
      <c r="AE263" s="1">
        <f>(Table2[[#This Row],[Close Price]]/Table2[[#This Row],[Current Week Low]])-1</f>
        <v>1.5179708157868843E-2</v>
      </c>
      <c r="AF263" s="1">
        <f>(Table2[[#This Row],[Current Week High]]/Table2[[#This Row],[Close Price]])-1</f>
        <v>2.2187922052865128E-2</v>
      </c>
      <c r="AG263" s="1">
        <f>(Table2[[#This Row],[Close Price]]/Table2[[#This Row],[Current Month Low]])-1</f>
        <v>3.0417495029821051E-2</v>
      </c>
      <c r="AH263" s="1">
        <f>(Table2[[#This Row],[Current Month High]]/Table2[[#This Row],[Close Price]])-1</f>
        <v>0.14412502411730665</v>
      </c>
      <c r="AI263">
        <v>21.223229789697001</v>
      </c>
      <c r="AJ263">
        <v>54.210056530794297</v>
      </c>
      <c r="AK263" t="str">
        <f>IF(AND(Table2[[#This Row],[20D EMA]]&gt;Table2[[#This Row],[50D EMA]],Table2[[#This Row],[50D EMA]]&gt;Table2[[#This Row],[200D EMA]]),"Uptrend","Downtrend/NoTrend")</f>
        <v>Downtrend/NoTrend</v>
      </c>
      <c r="AL263">
        <v>0.15</v>
      </c>
      <c r="AM263" t="s">
        <v>3154</v>
      </c>
      <c r="AN263">
        <v>-9.59</v>
      </c>
      <c r="AO263" t="s">
        <v>3153</v>
      </c>
      <c r="AP263">
        <v>2.5895299370989999E-2</v>
      </c>
      <c r="AQ263">
        <f>(Table2[[#This Row],[Sharpe Ratio]]-AVERAGE(Table2[Sharpe Ratio]))/_xlfn.STDEV.P(Table2[Sharpe Ratio])</f>
        <v>-0.36711596322725853</v>
      </c>
      <c r="AR2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3">
        <f>_xlfn.RANK.AVG(Table2[[#This Row],[1Y Return vs Nifty Z-Score]],Table2[1Y Return vs Nifty Z-Score])</f>
        <v>301</v>
      </c>
      <c r="AT263">
        <f>_xlfn.RANK.AVG(Table2[[#This Row],[6M Return vs Nifty Z-Score]],Table2[6M Return vs Nifty Z-Score])</f>
        <v>156</v>
      </c>
      <c r="AU263">
        <f>_xlfn.RANK.AVG(Table2[[#This Row],[Sharpe Ratio Z-Score]],Table2[Sharpe Ratio Z-Score])</f>
        <v>437</v>
      </c>
      <c r="AV263">
        <f>(Table2[[#This Row],[Rank 1Y]]+Table2[[#This Row],[Rank 6M]]+Table2[[#This Row],[Rank Sharpe]])/3</f>
        <v>298</v>
      </c>
    </row>
    <row r="264" spans="1:48" x14ac:dyDescent="0.3">
      <c r="A264" t="s">
        <v>1191</v>
      </c>
      <c r="B264" t="s">
        <v>1192</v>
      </c>
      <c r="C264" t="s">
        <v>3112</v>
      </c>
      <c r="D264" t="s">
        <v>252</v>
      </c>
      <c r="E264">
        <v>9770.6485984399897</v>
      </c>
      <c r="F264">
        <v>1490.2</v>
      </c>
      <c r="G264">
        <v>30.0070624232375</v>
      </c>
      <c r="H264">
        <f>(Table2[[#This Row],[1Y Return vs Nifty]]-AVERAGE(Table2[1Y Return vs Nifty]))/_xlfn.STDEV.P(Table2[1Y Return vs Nifty])</f>
        <v>0.32317551691651819</v>
      </c>
      <c r="I264">
        <v>12.733535459938601</v>
      </c>
      <c r="J264">
        <f>(Table2[[#This Row],[1M Return vs Nifty]]-AVERAGE(Table2[1M Return vs Nifty]))/_xlfn.STDEV.P(Table2[1M Return vs Nifty])</f>
        <v>1.7285643869654008</v>
      </c>
      <c r="K264">
        <v>22.174276051224702</v>
      </c>
      <c r="L264">
        <f>(Table2[[#This Row],[6M Return vs Nifty]]-AVERAGE(Table2[6M Return vs Nifty]))/_xlfn.STDEV.P(Table2[6M Return vs Nifty])</f>
        <v>0.68103339368089832</v>
      </c>
      <c r="M264">
        <v>-1.6878545883849501</v>
      </c>
      <c r="N264">
        <f>(Table2[[#This Row],[1W Return vs Nifty]]-AVERAGE(Table2[1W Return vs Nifty]))/_xlfn.STDEV.P(Table2[1W Return vs Nifty])</f>
        <v>0.23163658452813674</v>
      </c>
      <c r="O264">
        <v>1425.15</v>
      </c>
      <c r="P264">
        <v>1388.3274459270301</v>
      </c>
      <c r="Q264">
        <v>1285.4001285495799</v>
      </c>
      <c r="R264">
        <v>67.151131865344396</v>
      </c>
      <c r="S264" s="1">
        <f>(Table2[[#This Row],[Close Price]]-Table2[[#This Row],[20D EMA]])/Table2[[#This Row],[20D EMA]]</f>
        <v>4.5644318141949934E-2</v>
      </c>
      <c r="T264" s="1">
        <f>(Table2[[#This Row],[Close Price]]-Table2[[#This Row],[50D EMA]])/Table2[[#This Row],[50D EMA]]</f>
        <v>7.3377901136965865E-2</v>
      </c>
      <c r="U264" s="1">
        <f>(Table2[[#This Row],[Close Price]]-Table2[[#This Row],[200D EMA]])/Table2[[#This Row],[200D EMA]]</f>
        <v>0.15932771975175719</v>
      </c>
      <c r="V264">
        <v>0.98702420111023803</v>
      </c>
      <c r="W264">
        <v>1480</v>
      </c>
      <c r="X264">
        <v>1505</v>
      </c>
      <c r="Y264">
        <v>1466.95</v>
      </c>
      <c r="Z264">
        <v>1505.4</v>
      </c>
      <c r="AA264">
        <v>1341.6</v>
      </c>
      <c r="AB264">
        <v>1565.8</v>
      </c>
      <c r="AC264" s="1">
        <f>(Table2[[#This Row],[Close Price]]/Table2[[#This Row],[Day Low]])-1</f>
        <v>6.891891891891877E-3</v>
      </c>
      <c r="AD264" s="1">
        <f>(Table2[[#This Row],[Day High]]/Table2[[#This Row],[Close Price]])-1</f>
        <v>9.9315528117029928E-3</v>
      </c>
      <c r="AE264" s="1">
        <f>(Table2[[#This Row],[Close Price]]/Table2[[#This Row],[Current Week Low]])-1</f>
        <v>1.5849210947885162E-2</v>
      </c>
      <c r="AF264" s="1">
        <f>(Table2[[#This Row],[Current Week High]]/Table2[[#This Row],[Close Price]])-1</f>
        <v>1.0199973157965392E-2</v>
      </c>
      <c r="AG264" s="1">
        <f>(Table2[[#This Row],[Close Price]]/Table2[[#This Row],[Current Month Low]])-1</f>
        <v>0.11076326774001211</v>
      </c>
      <c r="AH264" s="1">
        <f>(Table2[[#This Row],[Current Month High]]/Table2[[#This Row],[Close Price]])-1</f>
        <v>5.073144544356456E-2</v>
      </c>
      <c r="AI264">
        <v>10.9884579251107</v>
      </c>
      <c r="AJ264">
        <v>50.047827619191402</v>
      </c>
      <c r="AK264" t="str">
        <f>IF(AND(Table2[[#This Row],[20D EMA]]&gt;Table2[[#This Row],[50D EMA]],Table2[[#This Row],[50D EMA]]&gt;Table2[[#This Row],[200D EMA]]),"Uptrend","Downtrend/NoTrend")</f>
        <v>Uptrend</v>
      </c>
      <c r="AL264">
        <v>0.19</v>
      </c>
      <c r="AM264" t="s">
        <v>3154</v>
      </c>
      <c r="AN264">
        <v>10.82</v>
      </c>
      <c r="AO264" t="s">
        <v>3154</v>
      </c>
      <c r="AQ264">
        <f>(Table2[[#This Row],[Sharpe Ratio]]-AVERAGE(Table2[Sharpe Ratio]))/_xlfn.STDEV.P(Table2[Sharpe Ratio])</f>
        <v>-0.66967619071070472</v>
      </c>
      <c r="AR2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2.2947336913802499</v>
      </c>
      <c r="AS264">
        <f>_xlfn.RANK.AVG(Table2[[#This Row],[1Y Return vs Nifty Z-Score]],Table2[1Y Return vs Nifty Z-Score])</f>
        <v>204</v>
      </c>
      <c r="AT264">
        <f>_xlfn.RANK.AVG(Table2[[#This Row],[6M Return vs Nifty Z-Score]],Table2[6M Return vs Nifty Z-Score])</f>
        <v>151</v>
      </c>
      <c r="AU264">
        <f>_xlfn.RANK.AVG(Table2[[#This Row],[Sharpe Ratio Z-Score]],Table2[Sharpe Ratio Z-Score])</f>
        <v>539</v>
      </c>
      <c r="AV264">
        <f>(Table2[[#This Row],[Rank 1Y]]+Table2[[#This Row],[Rank 6M]]+Table2[[#This Row],[Rank Sharpe]])/3</f>
        <v>298</v>
      </c>
    </row>
    <row r="265" spans="1:48" hidden="1" x14ac:dyDescent="0.3">
      <c r="A265" t="s">
        <v>543</v>
      </c>
      <c r="B265" t="s">
        <v>544</v>
      </c>
      <c r="C265" t="s">
        <v>3114</v>
      </c>
      <c r="D265" t="s">
        <v>545</v>
      </c>
      <c r="E265">
        <v>35827.5</v>
      </c>
      <c r="F265">
        <v>421.5</v>
      </c>
      <c r="G265">
        <v>28.073416726135701</v>
      </c>
      <c r="H265">
        <f>(Table2[[#This Row],[1Y Return vs Nifty]]-AVERAGE(Table2[1Y Return vs Nifty]))/_xlfn.STDEV.P(Table2[1Y Return vs Nifty])</f>
        <v>0.28324380268282778</v>
      </c>
      <c r="I265">
        <v>-10.865934346993701</v>
      </c>
      <c r="J265">
        <f>(Table2[[#This Row],[1M Return vs Nifty]]-AVERAGE(Table2[1M Return vs Nifty]))/_xlfn.STDEV.P(Table2[1M Return vs Nifty])</f>
        <v>-0.85594197174573849</v>
      </c>
      <c r="K265">
        <v>-15.484431725186701</v>
      </c>
      <c r="L265">
        <f>(Table2[[#This Row],[6M Return vs Nifty]]-AVERAGE(Table2[6M Return vs Nifty]))/_xlfn.STDEV.P(Table2[6M Return vs Nifty])</f>
        <v>-0.62043487267996777</v>
      </c>
      <c r="M265">
        <v>-3.5205846965755998</v>
      </c>
      <c r="N265">
        <f>(Table2[[#This Row],[1W Return vs Nifty]]-AVERAGE(Table2[1W Return vs Nifty]))/_xlfn.STDEV.P(Table2[1W Return vs Nifty])</f>
        <v>-0.14517146463222033</v>
      </c>
      <c r="O265">
        <v>445.57</v>
      </c>
      <c r="P265">
        <v>467.84249238050597</v>
      </c>
      <c r="Q265">
        <v>445.62571498241198</v>
      </c>
      <c r="R265">
        <v>30.807892450295</v>
      </c>
      <c r="S265" s="1">
        <f>(Table2[[#This Row],[Close Price]]-Table2[[#This Row],[20D EMA]])/Table2[[#This Row],[20D EMA]]</f>
        <v>-5.4020692596000612E-2</v>
      </c>
      <c r="T265" s="1">
        <f>(Table2[[#This Row],[Close Price]]-Table2[[#This Row],[50D EMA]])/Table2[[#This Row],[50D EMA]]</f>
        <v>-9.9055757301358308E-2</v>
      </c>
      <c r="U265" s="1">
        <f>(Table2[[#This Row],[Close Price]]-Table2[[#This Row],[200D EMA]])/Table2[[#This Row],[200D EMA]]</f>
        <v>-5.4138964990752776E-2</v>
      </c>
      <c r="V265">
        <v>0.95533173039965702</v>
      </c>
      <c r="W265">
        <v>415</v>
      </c>
      <c r="X265">
        <v>430.8</v>
      </c>
      <c r="Y265">
        <v>412.6</v>
      </c>
      <c r="Z265">
        <v>430.8</v>
      </c>
      <c r="AA265">
        <v>412.35</v>
      </c>
      <c r="AB265">
        <v>463.45</v>
      </c>
      <c r="AC265" s="1">
        <f>(Table2[[#This Row],[Close Price]]/Table2[[#This Row],[Day Low]])-1</f>
        <v>1.5662650602409567E-2</v>
      </c>
      <c r="AD265" s="1">
        <f>(Table2[[#This Row],[Day High]]/Table2[[#This Row],[Close Price]])-1</f>
        <v>2.2064056939501864E-2</v>
      </c>
      <c r="AE265" s="1">
        <f>(Table2[[#This Row],[Close Price]]/Table2[[#This Row],[Current Week Low]])-1</f>
        <v>2.1570528356761987E-2</v>
      </c>
      <c r="AF265" s="1">
        <f>(Table2[[#This Row],[Current Week High]]/Table2[[#This Row],[Close Price]])-1</f>
        <v>2.2064056939501864E-2</v>
      </c>
      <c r="AG265" s="1">
        <f>(Table2[[#This Row],[Close Price]]/Table2[[#This Row],[Current Month Low]])-1</f>
        <v>2.2189887231720551E-2</v>
      </c>
      <c r="AH265" s="1">
        <f>(Table2[[#This Row],[Current Month High]]/Table2[[#This Row],[Close Price]])-1</f>
        <v>9.9525504151838584E-2</v>
      </c>
      <c r="AI265">
        <v>47.176749703440102</v>
      </c>
      <c r="AJ265">
        <v>51.346499102333901</v>
      </c>
      <c r="AK265" t="str">
        <f>IF(AND(Table2[[#This Row],[20D EMA]]&gt;Table2[[#This Row],[50D EMA]],Table2[[#This Row],[50D EMA]]&gt;Table2[[#This Row],[200D EMA]]),"Uptrend","Downtrend/NoTrend")</f>
        <v>Downtrend/NoTrend</v>
      </c>
      <c r="AL265">
        <v>-0.04</v>
      </c>
      <c r="AM265" t="s">
        <v>3153</v>
      </c>
      <c r="AN265">
        <v>-7.45</v>
      </c>
      <c r="AO265" t="s">
        <v>3153</v>
      </c>
      <c r="AP265">
        <v>0.12617894778969899</v>
      </c>
      <c r="AQ265">
        <f>(Table2[[#This Row],[Sharpe Ratio]]-AVERAGE(Table2[Sharpe Ratio]))/_xlfn.STDEV.P(Table2[Sharpe Ratio])</f>
        <v>0.80459644077861725</v>
      </c>
      <c r="AR2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5">
        <f>_xlfn.RANK.AVG(Table2[[#This Row],[1Y Return vs Nifty Z-Score]],Table2[1Y Return vs Nifty Z-Score])</f>
        <v>223</v>
      </c>
      <c r="AT265">
        <f>_xlfn.RANK.AVG(Table2[[#This Row],[6M Return vs Nifty Z-Score]],Table2[6M Return vs Nifty Z-Score])</f>
        <v>530</v>
      </c>
      <c r="AU265">
        <f>_xlfn.RANK.AVG(Table2[[#This Row],[Sharpe Ratio Z-Score]],Table2[Sharpe Ratio Z-Score])</f>
        <v>146</v>
      </c>
      <c r="AV265">
        <f>(Table2[[#This Row],[Rank 1Y]]+Table2[[#This Row],[Rank 6M]]+Table2[[#This Row],[Rank Sharpe]])/3</f>
        <v>299.66666666666669</v>
      </c>
    </row>
    <row r="266" spans="1:48" hidden="1" x14ac:dyDescent="0.3">
      <c r="A266" t="s">
        <v>803</v>
      </c>
      <c r="B266" t="s">
        <v>804</v>
      </c>
      <c r="C266" t="s">
        <v>3122</v>
      </c>
      <c r="D266" t="s">
        <v>414</v>
      </c>
      <c r="E266">
        <v>18570.233965949999</v>
      </c>
      <c r="F266">
        <v>463.5</v>
      </c>
      <c r="G266">
        <v>33.465933676926298</v>
      </c>
      <c r="H266">
        <f>(Table2[[#This Row],[1Y Return vs Nifty]]-AVERAGE(Table2[1Y Return vs Nifty]))/_xlfn.STDEV.P(Table2[1Y Return vs Nifty])</f>
        <v>0.39460466170785385</v>
      </c>
      <c r="I266">
        <v>-0.438205083382051</v>
      </c>
      <c r="J266">
        <f>(Table2[[#This Row],[1M Return vs Nifty]]-AVERAGE(Table2[1M Return vs Nifty]))/_xlfn.STDEV.P(Table2[1M Return vs Nifty])</f>
        <v>0.28605540400911278</v>
      </c>
      <c r="K266">
        <v>10.844913704023099</v>
      </c>
      <c r="L266">
        <f>(Table2[[#This Row],[6M Return vs Nifty]]-AVERAGE(Table2[6M Return vs Nifty]))/_xlfn.STDEV.P(Table2[6M Return vs Nifty])</f>
        <v>0.28949564733734567</v>
      </c>
      <c r="M266">
        <v>-1.53427517276607</v>
      </c>
      <c r="N266">
        <f>(Table2[[#This Row],[1W Return vs Nifty]]-AVERAGE(Table2[1W Return vs Nifty]))/_xlfn.STDEV.P(Table2[1W Return vs Nifty])</f>
        <v>0.26321240670288654</v>
      </c>
      <c r="O266">
        <v>479.27</v>
      </c>
      <c r="P266">
        <v>487.83762601736498</v>
      </c>
      <c r="Q266">
        <v>449.86185818127501</v>
      </c>
      <c r="R266">
        <v>39.489735896402102</v>
      </c>
      <c r="S266" s="1">
        <f>(Table2[[#This Row],[Close Price]]-Table2[[#This Row],[20D EMA]])/Table2[[#This Row],[20D EMA]]</f>
        <v>-3.2904208483735646E-2</v>
      </c>
      <c r="T266" s="1">
        <f>(Table2[[#This Row],[Close Price]]-Table2[[#This Row],[50D EMA]])/Table2[[#This Row],[50D EMA]]</f>
        <v>-4.9888784135110283E-2</v>
      </c>
      <c r="U266" s="1">
        <f>(Table2[[#This Row],[Close Price]]-Table2[[#This Row],[200D EMA]])/Table2[[#This Row],[200D EMA]]</f>
        <v>3.031628836874942E-2</v>
      </c>
      <c r="V266">
        <v>1.0299889389649299</v>
      </c>
      <c r="W266">
        <v>461.5</v>
      </c>
      <c r="X266">
        <v>472</v>
      </c>
      <c r="Y266">
        <v>461.5</v>
      </c>
      <c r="Z266">
        <v>472.15</v>
      </c>
      <c r="AA266">
        <v>459.6</v>
      </c>
      <c r="AB266">
        <v>531.95000000000005</v>
      </c>
      <c r="AC266" s="1">
        <f>(Table2[[#This Row],[Close Price]]/Table2[[#This Row],[Day Low]])-1</f>
        <v>4.3336944745395733E-3</v>
      </c>
      <c r="AD266" s="1">
        <f>(Table2[[#This Row],[Day High]]/Table2[[#This Row],[Close Price]])-1</f>
        <v>1.8338727076591121E-2</v>
      </c>
      <c r="AE266" s="1">
        <f>(Table2[[#This Row],[Close Price]]/Table2[[#This Row],[Current Week Low]])-1</f>
        <v>4.3336944745395733E-3</v>
      </c>
      <c r="AF266" s="1">
        <f>(Table2[[#This Row],[Current Week High]]/Table2[[#This Row],[Close Price]])-1</f>
        <v>1.8662351672060318E-2</v>
      </c>
      <c r="AG266" s="1">
        <f>(Table2[[#This Row],[Close Price]]/Table2[[#This Row],[Current Month Low]])-1</f>
        <v>8.4856396866839212E-3</v>
      </c>
      <c r="AH266" s="1">
        <f>(Table2[[#This Row],[Current Month High]]/Table2[[#This Row],[Close Price]])-1</f>
        <v>0.147680690399137</v>
      </c>
      <c r="AI266">
        <v>23.915857605178001</v>
      </c>
      <c r="AJ266">
        <v>52.970297029702898</v>
      </c>
      <c r="AK266" t="str">
        <f>IF(AND(Table2[[#This Row],[20D EMA]]&gt;Table2[[#This Row],[50D EMA]],Table2[[#This Row],[50D EMA]]&gt;Table2[[#This Row],[200D EMA]]),"Uptrend","Downtrend/NoTrend")</f>
        <v>Downtrend/NoTrend</v>
      </c>
      <c r="AL266">
        <v>0.01</v>
      </c>
      <c r="AM266" t="s">
        <v>3154</v>
      </c>
      <c r="AN266">
        <v>-4.16</v>
      </c>
      <c r="AO266" t="s">
        <v>3153</v>
      </c>
      <c r="AP266">
        <v>1.124515746295E-2</v>
      </c>
      <c r="AQ266">
        <f>(Table2[[#This Row],[Sharpe Ratio]]-AVERAGE(Table2[Sharpe Ratio]))/_xlfn.STDEV.P(Table2[Sharpe Ratio])</f>
        <v>-0.5382879664877056</v>
      </c>
      <c r="AR2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6">
        <f>_xlfn.RANK.AVG(Table2[[#This Row],[1Y Return vs Nifty Z-Score]],Table2[1Y Return vs Nifty Z-Score])</f>
        <v>194</v>
      </c>
      <c r="AT266">
        <f>_xlfn.RANK.AVG(Table2[[#This Row],[6M Return vs Nifty Z-Score]],Table2[6M Return vs Nifty Z-Score])</f>
        <v>222</v>
      </c>
      <c r="AU266">
        <f>_xlfn.RANK.AVG(Table2[[#This Row],[Sharpe Ratio Z-Score]],Table2[Sharpe Ratio Z-Score])</f>
        <v>483</v>
      </c>
      <c r="AV266">
        <f>(Table2[[#This Row],[Rank 1Y]]+Table2[[#This Row],[Rank 6M]]+Table2[[#This Row],[Rank Sharpe]])/3</f>
        <v>299.66666666666669</v>
      </c>
    </row>
    <row r="267" spans="1:48" hidden="1" x14ac:dyDescent="0.3">
      <c r="A267" t="s">
        <v>550</v>
      </c>
      <c r="B267" t="s">
        <v>551</v>
      </c>
      <c r="C267" t="s">
        <v>3119</v>
      </c>
      <c r="D267" t="s">
        <v>91</v>
      </c>
      <c r="E267">
        <v>35424.6</v>
      </c>
      <c r="F267">
        <v>966.4</v>
      </c>
      <c r="G267">
        <v>44.970653847184501</v>
      </c>
      <c r="H267">
        <f>(Table2[[#This Row],[1Y Return vs Nifty]]-AVERAGE(Table2[1Y Return vs Nifty]))/_xlfn.STDEV.P(Table2[1Y Return vs Nifty])</f>
        <v>0.63218861975450669</v>
      </c>
      <c r="I267">
        <v>-11.673967744786101</v>
      </c>
      <c r="J267">
        <f>(Table2[[#This Row],[1M Return vs Nifty]]-AVERAGE(Table2[1M Return vs Nifty]))/_xlfn.STDEV.P(Table2[1M Return vs Nifty])</f>
        <v>-0.94443410617631673</v>
      </c>
      <c r="K267">
        <v>-28.153610633987</v>
      </c>
      <c r="L267">
        <f>(Table2[[#This Row],[6M Return vs Nifty]]-AVERAGE(Table2[6M Return vs Nifty]))/_xlfn.STDEV.P(Table2[6M Return vs Nifty])</f>
        <v>-1.0582760861530447</v>
      </c>
      <c r="M267">
        <v>-8.0555985139395396</v>
      </c>
      <c r="N267">
        <f>(Table2[[#This Row],[1W Return vs Nifty]]-AVERAGE(Table2[1W Return vs Nifty]))/_xlfn.STDEV.P(Table2[1W Return vs Nifty])</f>
        <v>-1.0775671849836475</v>
      </c>
      <c r="O267">
        <v>1042.6500000000001</v>
      </c>
      <c r="P267">
        <v>1120.96963174959</v>
      </c>
      <c r="Q267">
        <v>1122.45714592629</v>
      </c>
      <c r="R267">
        <v>33.856707585791803</v>
      </c>
      <c r="S267" s="1">
        <f>(Table2[[#This Row],[Close Price]]-Table2[[#This Row],[20D EMA]])/Table2[[#This Row],[20D EMA]]</f>
        <v>-7.3130964369635162E-2</v>
      </c>
      <c r="T267" s="1">
        <f>(Table2[[#This Row],[Close Price]]-Table2[[#This Row],[50D EMA]])/Table2[[#This Row],[50D EMA]]</f>
        <v>-0.13788922319718905</v>
      </c>
      <c r="U267" s="1">
        <f>(Table2[[#This Row],[Close Price]]-Table2[[#This Row],[200D EMA]])/Table2[[#This Row],[200D EMA]]</f>
        <v>-0.13903171848712878</v>
      </c>
      <c r="V267">
        <v>0.80507160687030299</v>
      </c>
      <c r="W267">
        <v>946.15</v>
      </c>
      <c r="X267">
        <v>999.95</v>
      </c>
      <c r="Y267">
        <v>890</v>
      </c>
      <c r="Z267">
        <v>1016.7</v>
      </c>
      <c r="AA267">
        <v>890</v>
      </c>
      <c r="AB267">
        <v>1119.9000000000001</v>
      </c>
      <c r="AC267" s="1">
        <f>(Table2[[#This Row],[Close Price]]/Table2[[#This Row],[Day Low]])-1</f>
        <v>2.1402526026528479E-2</v>
      </c>
      <c r="AD267" s="1">
        <f>(Table2[[#This Row],[Day High]]/Table2[[#This Row],[Close Price]])-1</f>
        <v>3.4716473509933898E-2</v>
      </c>
      <c r="AE267" s="1">
        <f>(Table2[[#This Row],[Close Price]]/Table2[[#This Row],[Current Week Low]])-1</f>
        <v>8.58426966292134E-2</v>
      </c>
      <c r="AF267" s="1">
        <f>(Table2[[#This Row],[Current Week High]]/Table2[[#This Row],[Close Price]])-1</f>
        <v>5.2048841059602724E-2</v>
      </c>
      <c r="AG267" s="1">
        <f>(Table2[[#This Row],[Close Price]]/Table2[[#This Row],[Current Month Low]])-1</f>
        <v>8.58426966292134E-2</v>
      </c>
      <c r="AH267" s="1">
        <f>(Table2[[#This Row],[Current Month High]]/Table2[[#This Row],[Close Price]])-1</f>
        <v>0.15883692052980147</v>
      </c>
      <c r="AI267">
        <v>85.709850993377401</v>
      </c>
      <c r="AJ267">
        <v>78.458981579797793</v>
      </c>
      <c r="AK267" t="str">
        <f>IF(AND(Table2[[#This Row],[20D EMA]]&gt;Table2[[#This Row],[50D EMA]],Table2[[#This Row],[50D EMA]]&gt;Table2[[#This Row],[200D EMA]]),"Uptrend","Downtrend/NoTrend")</f>
        <v>Downtrend/NoTrend</v>
      </c>
      <c r="AL267">
        <v>0</v>
      </c>
      <c r="AM267">
        <v>0</v>
      </c>
      <c r="AN267">
        <v>-10.96</v>
      </c>
      <c r="AO267" t="s">
        <v>3153</v>
      </c>
      <c r="AP267">
        <v>0.16032425365266001</v>
      </c>
      <c r="AQ267">
        <f>(Table2[[#This Row],[Sharpe Ratio]]-AVERAGE(Table2[Sharpe Ratio]))/_xlfn.STDEV.P(Table2[Sharpe Ratio])</f>
        <v>1.2035496006313653</v>
      </c>
      <c r="AR2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7">
        <f>_xlfn.RANK.AVG(Table2[[#This Row],[1Y Return vs Nifty Z-Score]],Table2[1Y Return vs Nifty Z-Score])</f>
        <v>142</v>
      </c>
      <c r="AT267">
        <f>_xlfn.RANK.AVG(Table2[[#This Row],[6M Return vs Nifty Z-Score]],Table2[6M Return vs Nifty Z-Score])</f>
        <v>680</v>
      </c>
      <c r="AU267">
        <f>_xlfn.RANK.AVG(Table2[[#This Row],[Sharpe Ratio Z-Score]],Table2[Sharpe Ratio Z-Score])</f>
        <v>79</v>
      </c>
      <c r="AV267">
        <f>(Table2[[#This Row],[Rank 1Y]]+Table2[[#This Row],[Rank 6M]]+Table2[[#This Row],[Rank Sharpe]])/3</f>
        <v>300.33333333333331</v>
      </c>
    </row>
    <row r="268" spans="1:48" x14ac:dyDescent="0.3">
      <c r="A268" t="s">
        <v>1830</v>
      </c>
      <c r="B268" t="s">
        <v>1831</v>
      </c>
      <c r="C268" t="s">
        <v>3119</v>
      </c>
      <c r="D268" t="s">
        <v>270</v>
      </c>
      <c r="E268">
        <v>4057.7336020439998</v>
      </c>
      <c r="F268">
        <v>174.54</v>
      </c>
      <c r="G268">
        <v>9.8473047150846504</v>
      </c>
      <c r="H268">
        <f>(Table2[[#This Row],[1Y Return vs Nifty]]-AVERAGE(Table2[1Y Return vs Nifty]))/_xlfn.STDEV.P(Table2[1Y Return vs Nifty])</f>
        <v>-9.3143607641291593E-2</v>
      </c>
      <c r="I268">
        <v>-9.8552111881270505</v>
      </c>
      <c r="J268">
        <f>(Table2[[#This Row],[1M Return vs Nifty]]-AVERAGE(Table2[1M Return vs Nifty]))/_xlfn.STDEV.P(Table2[1M Return vs Nifty])</f>
        <v>-0.74525217861232962</v>
      </c>
      <c r="K268">
        <v>27.681253117765198</v>
      </c>
      <c r="L268">
        <f>(Table2[[#This Row],[6M Return vs Nifty]]-AVERAGE(Table2[6M Return vs Nifty]))/_xlfn.STDEV.P(Table2[6M Return vs Nifty])</f>
        <v>0.8713520827403477</v>
      </c>
      <c r="M268">
        <v>-8.3741031079887396</v>
      </c>
      <c r="N268">
        <f>(Table2[[#This Row],[1W Return vs Nifty]]-AVERAGE(Table2[1W Return vs Nifty]))/_xlfn.STDEV.P(Table2[1W Return vs Nifty])</f>
        <v>-1.1430515103602708</v>
      </c>
      <c r="O268">
        <v>177.92</v>
      </c>
      <c r="P268">
        <v>176.82832851021701</v>
      </c>
      <c r="Q268">
        <v>160.666323588376</v>
      </c>
      <c r="R268">
        <v>47.2421826681216</v>
      </c>
      <c r="S268" s="1">
        <f>(Table2[[#This Row],[Close Price]]-Table2[[#This Row],[20D EMA]])/Table2[[#This Row],[20D EMA]]</f>
        <v>-1.8997302158273357E-2</v>
      </c>
      <c r="T268" s="1">
        <f>(Table2[[#This Row],[Close Price]]-Table2[[#This Row],[50D EMA]])/Table2[[#This Row],[50D EMA]]</f>
        <v>-1.2940961041119583E-2</v>
      </c>
      <c r="U268" s="1">
        <f>(Table2[[#This Row],[Close Price]]-Table2[[#This Row],[200D EMA]])/Table2[[#This Row],[200D EMA]]</f>
        <v>8.635086744853937E-2</v>
      </c>
      <c r="V268">
        <v>0.92375003330819505</v>
      </c>
      <c r="W268">
        <v>165.5</v>
      </c>
      <c r="X268">
        <v>179</v>
      </c>
      <c r="Y268">
        <v>157.5</v>
      </c>
      <c r="Z268">
        <v>179</v>
      </c>
      <c r="AA268">
        <v>154.5</v>
      </c>
      <c r="AB268">
        <v>199.44</v>
      </c>
      <c r="AC268" s="1">
        <f>(Table2[[#This Row],[Close Price]]/Table2[[#This Row],[Day Low]])-1</f>
        <v>5.4622356495468205E-2</v>
      </c>
      <c r="AD268" s="1">
        <f>(Table2[[#This Row],[Day High]]/Table2[[#This Row],[Close Price]])-1</f>
        <v>2.5552881860891441E-2</v>
      </c>
      <c r="AE268" s="1">
        <f>(Table2[[#This Row],[Close Price]]/Table2[[#This Row],[Current Week Low]])-1</f>
        <v>0.10819047619047617</v>
      </c>
      <c r="AF268" s="1">
        <f>(Table2[[#This Row],[Current Week High]]/Table2[[#This Row],[Close Price]])-1</f>
        <v>2.5552881860891441E-2</v>
      </c>
      <c r="AG268" s="1">
        <f>(Table2[[#This Row],[Close Price]]/Table2[[#This Row],[Current Month Low]])-1</f>
        <v>0.12970873786407755</v>
      </c>
      <c r="AH268" s="1">
        <f>(Table2[[#This Row],[Current Month High]]/Table2[[#This Row],[Close Price]])-1</f>
        <v>0.14266070814712961</v>
      </c>
      <c r="AI268">
        <v>14.266070814712901</v>
      </c>
      <c r="AJ268">
        <v>55.769745649263697</v>
      </c>
      <c r="AK268" t="str">
        <f>IF(AND(Table2[[#This Row],[20D EMA]]&gt;Table2[[#This Row],[50D EMA]],Table2[[#This Row],[50D EMA]]&gt;Table2[[#This Row],[200D EMA]]),"Uptrend","Downtrend/NoTrend")</f>
        <v>Uptrend</v>
      </c>
      <c r="AL268">
        <v>0.16</v>
      </c>
      <c r="AM268" t="s">
        <v>3154</v>
      </c>
      <c r="AN268">
        <v>-6.2</v>
      </c>
      <c r="AO268" t="s">
        <v>3153</v>
      </c>
      <c r="AP268">
        <v>1.7029160163505998E-2</v>
      </c>
      <c r="AQ268">
        <f>(Table2[[#This Row],[Sharpe Ratio]]-AVERAGE(Table2[Sharpe Ratio]))/_xlfn.STDEV.P(Table2[Sharpe Ratio])</f>
        <v>-0.47070777952892529</v>
      </c>
      <c r="AR2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-1.5808029934024694</v>
      </c>
      <c r="AS268">
        <f>_xlfn.RANK.AVG(Table2[[#This Row],[1Y Return vs Nifty Z-Score]],Table2[1Y Return vs Nifty Z-Score])</f>
        <v>336</v>
      </c>
      <c r="AT268">
        <f>_xlfn.RANK.AVG(Table2[[#This Row],[6M Return vs Nifty Z-Score]],Table2[6M Return vs Nifty Z-Score])</f>
        <v>107</v>
      </c>
      <c r="AU268">
        <f>_xlfn.RANK.AVG(Table2[[#This Row],[Sharpe Ratio Z-Score]],Table2[Sharpe Ratio Z-Score])</f>
        <v>463</v>
      </c>
      <c r="AV268">
        <f>(Table2[[#This Row],[Rank 1Y]]+Table2[[#This Row],[Rank 6M]]+Table2[[#This Row],[Rank Sharpe]])/3</f>
        <v>302</v>
      </c>
    </row>
    <row r="269" spans="1:48" hidden="1" x14ac:dyDescent="0.3">
      <c r="A269" t="s">
        <v>159</v>
      </c>
      <c r="B269" t="s">
        <v>160</v>
      </c>
      <c r="C269" t="s">
        <v>3118</v>
      </c>
      <c r="D269" t="s">
        <v>161</v>
      </c>
      <c r="E269">
        <v>156295.28115190999</v>
      </c>
      <c r="F269">
        <v>3976.3</v>
      </c>
      <c r="G269">
        <v>32.179824973079</v>
      </c>
      <c r="H269">
        <f>(Table2[[#This Row],[1Y Return vs Nifty]]-AVERAGE(Table2[1Y Return vs Nifty]))/_xlfn.STDEV.P(Table2[1Y Return vs Nifty])</f>
        <v>0.36804523289808444</v>
      </c>
      <c r="I269">
        <v>-9.8527225979640498</v>
      </c>
      <c r="J269">
        <f>(Table2[[#This Row],[1M Return vs Nifty]]-AVERAGE(Table2[1M Return vs Nifty]))/_xlfn.STDEV.P(Table2[1M Return vs Nifty])</f>
        <v>-0.74497963956153224</v>
      </c>
      <c r="K269">
        <v>-12.1561019651019</v>
      </c>
      <c r="L269">
        <f>(Table2[[#This Row],[6M Return vs Nifty]]-AVERAGE(Table2[6M Return vs Nifty]))/_xlfn.STDEV.P(Table2[6M Return vs Nifty])</f>
        <v>-0.50540926987773516</v>
      </c>
      <c r="M269">
        <v>0.64580284049213499</v>
      </c>
      <c r="N269">
        <f>(Table2[[#This Row],[1W Return vs Nifty]]-AVERAGE(Table2[1W Return vs Nifty]))/_xlfn.STDEV.P(Table2[1W Return vs Nifty])</f>
        <v>0.71143494613844094</v>
      </c>
      <c r="O269">
        <v>4110.3999999999996</v>
      </c>
      <c r="P269">
        <v>4340.42127790226</v>
      </c>
      <c r="Q269">
        <v>4049.7574969868201</v>
      </c>
      <c r="R269">
        <v>50.944012548984503</v>
      </c>
      <c r="S269" s="1">
        <f>(Table2[[#This Row],[Close Price]]-Table2[[#This Row],[20D EMA]])/Table2[[#This Row],[20D EMA]]</f>
        <v>-3.2624562086414816E-2</v>
      </c>
      <c r="T269" s="1">
        <f>(Table2[[#This Row],[Close Price]]-Table2[[#This Row],[50D EMA]])/Table2[[#This Row],[50D EMA]]</f>
        <v>-8.3890768796120382E-2</v>
      </c>
      <c r="U269" s="1">
        <f>(Table2[[#This Row],[Close Price]]-Table2[[#This Row],[200D EMA]])/Table2[[#This Row],[200D EMA]]</f>
        <v>-1.8138739675517664E-2</v>
      </c>
      <c r="V269">
        <v>0.57363795532077499</v>
      </c>
      <c r="W269">
        <v>3982.05</v>
      </c>
      <c r="X269">
        <v>4114</v>
      </c>
      <c r="Y269">
        <v>3907.05</v>
      </c>
      <c r="Z269">
        <v>4114</v>
      </c>
      <c r="AA269">
        <v>3830</v>
      </c>
      <c r="AB269">
        <v>4114</v>
      </c>
      <c r="AC269" s="1">
        <f>(Table2[[#This Row],[Close Price]]/Table2[[#This Row],[Day Low]])-1</f>
        <v>-1.4439798596200815E-3</v>
      </c>
      <c r="AD269" s="1">
        <f>(Table2[[#This Row],[Day High]]/Table2[[#This Row],[Close Price]])-1</f>
        <v>3.4630183839247541E-2</v>
      </c>
      <c r="AE269" s="1">
        <f>(Table2[[#This Row],[Close Price]]/Table2[[#This Row],[Current Week Low]])-1</f>
        <v>1.7724370049013949E-2</v>
      </c>
      <c r="AF269" s="1">
        <f>(Table2[[#This Row],[Current Week High]]/Table2[[#This Row],[Close Price]])-1</f>
        <v>3.4630183839247541E-2</v>
      </c>
      <c r="AG269" s="1">
        <f>(Table2[[#This Row],[Close Price]]/Table2[[#This Row],[Current Month Low]])-1</f>
        <v>3.8198433420365552E-2</v>
      </c>
      <c r="AH269" s="1">
        <f>(Table2[[#This Row],[Current Month High]]/Table2[[#This Row],[Close Price]])-1</f>
        <v>3.4630183839247541E-2</v>
      </c>
      <c r="AI269">
        <v>26.6252546337046</v>
      </c>
      <c r="AJ269">
        <v>55.184794910822298</v>
      </c>
      <c r="AK269" t="str">
        <f>IF(AND(Table2[[#This Row],[20D EMA]]&gt;Table2[[#This Row],[50D EMA]],Table2[[#This Row],[50D EMA]]&gt;Table2[[#This Row],[200D EMA]]),"Uptrend","Downtrend/NoTrend")</f>
        <v>Downtrend/NoTrend</v>
      </c>
      <c r="AL269">
        <v>-0.06</v>
      </c>
      <c r="AM269" t="s">
        <v>3153</v>
      </c>
      <c r="AN269">
        <v>-0.16</v>
      </c>
      <c r="AO269" t="s">
        <v>3153</v>
      </c>
      <c r="AP269">
        <v>9.9237369843943005E-2</v>
      </c>
      <c r="AQ269">
        <f>(Table2[[#This Row],[Sharpe Ratio]]-AVERAGE(Table2[Sharpe Ratio]))/_xlfn.STDEV.P(Table2[Sharpe Ratio])</f>
        <v>0.48981151262432682</v>
      </c>
      <c r="AR2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9">
        <f>_xlfn.RANK.AVG(Table2[[#This Row],[1Y Return vs Nifty Z-Score]],Table2[1Y Return vs Nifty Z-Score])</f>
        <v>195</v>
      </c>
      <c r="AT269">
        <f>_xlfn.RANK.AVG(Table2[[#This Row],[6M Return vs Nifty Z-Score]],Table2[6M Return vs Nifty Z-Score])</f>
        <v>492</v>
      </c>
      <c r="AU269">
        <f>_xlfn.RANK.AVG(Table2[[#This Row],[Sharpe Ratio Z-Score]],Table2[Sharpe Ratio Z-Score])</f>
        <v>221</v>
      </c>
      <c r="AV269">
        <f>(Table2[[#This Row],[Rank 1Y]]+Table2[[#This Row],[Rank 6M]]+Table2[[#This Row],[Rank Sharpe]])/3</f>
        <v>302.66666666666669</v>
      </c>
    </row>
    <row r="270" spans="1:48" hidden="1" x14ac:dyDescent="0.3">
      <c r="A270" t="s">
        <v>1559</v>
      </c>
      <c r="B270" t="s">
        <v>1560</v>
      </c>
      <c r="C270" t="s">
        <v>3114</v>
      </c>
      <c r="D270" t="s">
        <v>211</v>
      </c>
      <c r="E270">
        <v>6127.8504804000004</v>
      </c>
      <c r="F270">
        <v>426.6</v>
      </c>
      <c r="G270">
        <v>-16.184509021381899</v>
      </c>
      <c r="H270">
        <f>(Table2[[#This Row],[1Y Return vs Nifty]]-AVERAGE(Table2[1Y Return vs Nifty]))/_xlfn.STDEV.P(Table2[1Y Return vs Nifty])</f>
        <v>-0.63072655195588956</v>
      </c>
      <c r="I270">
        <v>1.20118886704465</v>
      </c>
      <c r="J270">
        <f>(Table2[[#This Row],[1M Return vs Nifty]]-AVERAGE(Table2[1M Return vs Nifty]))/_xlfn.STDEV.P(Table2[1M Return vs Nifty])</f>
        <v>0.46559435653531589</v>
      </c>
      <c r="K270">
        <v>9.8444056552089396</v>
      </c>
      <c r="L270">
        <f>(Table2[[#This Row],[6M Return vs Nifty]]-AVERAGE(Table2[6M Return vs Nifty]))/_xlfn.STDEV.P(Table2[6M Return vs Nifty])</f>
        <v>0.25491853217180926</v>
      </c>
      <c r="M270">
        <v>-2.89348668248206</v>
      </c>
      <c r="N270">
        <f>(Table2[[#This Row],[1W Return vs Nifty]]-AVERAGE(Table2[1W Return vs Nifty]))/_xlfn.STDEV.P(Table2[1W Return vs Nifty])</f>
        <v>-1.6240544434591209E-2</v>
      </c>
      <c r="O270">
        <v>442.39</v>
      </c>
      <c r="P270">
        <v>461.33016373360402</v>
      </c>
      <c r="Q270">
        <v>433.09372026229101</v>
      </c>
      <c r="R270">
        <v>39.211291433189601</v>
      </c>
      <c r="S270" s="1">
        <f>(Table2[[#This Row],[Close Price]]-Table2[[#This Row],[20D EMA]])/Table2[[#This Row],[20D EMA]]</f>
        <v>-3.5692488528221621E-2</v>
      </c>
      <c r="T270" s="1">
        <f>(Table2[[#This Row],[Close Price]]-Table2[[#This Row],[50D EMA]])/Table2[[#This Row],[50D EMA]]</f>
        <v>-7.5282664052418222E-2</v>
      </c>
      <c r="U270" s="1">
        <f>(Table2[[#This Row],[Close Price]]-Table2[[#This Row],[200D EMA]])/Table2[[#This Row],[200D EMA]]</f>
        <v>-1.4993799167437139E-2</v>
      </c>
      <c r="V270">
        <v>0.43574803024237502</v>
      </c>
      <c r="W270">
        <v>423.15</v>
      </c>
      <c r="X270">
        <v>434.7</v>
      </c>
      <c r="Y270">
        <v>413.8</v>
      </c>
      <c r="Z270">
        <v>434.7</v>
      </c>
      <c r="AA270">
        <v>405.05</v>
      </c>
      <c r="AB270">
        <v>470.1</v>
      </c>
      <c r="AC270" s="1">
        <f>(Table2[[#This Row],[Close Price]]/Table2[[#This Row],[Day Low]])-1</f>
        <v>8.1531371853953427E-3</v>
      </c>
      <c r="AD270" s="1">
        <f>(Table2[[#This Row],[Day High]]/Table2[[#This Row],[Close Price]])-1</f>
        <v>1.8987341772151778E-2</v>
      </c>
      <c r="AE270" s="1">
        <f>(Table2[[#This Row],[Close Price]]/Table2[[#This Row],[Current Week Low]])-1</f>
        <v>3.0932817786370359E-2</v>
      </c>
      <c r="AF270" s="1">
        <f>(Table2[[#This Row],[Current Week High]]/Table2[[#This Row],[Close Price]])-1</f>
        <v>1.8987341772151778E-2</v>
      </c>
      <c r="AG270" s="1">
        <f>(Table2[[#This Row],[Close Price]]/Table2[[#This Row],[Current Month Low]])-1</f>
        <v>5.3203308233551461E-2</v>
      </c>
      <c r="AH270" s="1">
        <f>(Table2[[#This Row],[Current Month High]]/Table2[[#This Row],[Close Price]])-1</f>
        <v>0.1019690576652601</v>
      </c>
      <c r="AI270">
        <v>31.1650257852789</v>
      </c>
      <c r="AJ270">
        <v>57.098140305652699</v>
      </c>
      <c r="AK270" t="str">
        <f>IF(AND(Table2[[#This Row],[20D EMA]]&gt;Table2[[#This Row],[50D EMA]],Table2[[#This Row],[50D EMA]]&gt;Table2[[#This Row],[200D EMA]]),"Uptrend","Downtrend/NoTrend")</f>
        <v>Downtrend/NoTrend</v>
      </c>
      <c r="AL270">
        <v>-0.13</v>
      </c>
      <c r="AM270" t="s">
        <v>3153</v>
      </c>
      <c r="AN270">
        <v>-6.23</v>
      </c>
      <c r="AO270" t="s">
        <v>3153</v>
      </c>
      <c r="AP270">
        <v>0.134875994323857</v>
      </c>
      <c r="AQ270">
        <f>(Table2[[#This Row],[Sharpe Ratio]]-AVERAGE(Table2[Sharpe Ratio]))/_xlfn.STDEV.P(Table2[Sharpe Ratio])</f>
        <v>0.90621258122597781</v>
      </c>
      <c r="AR2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0">
        <f>_xlfn.RANK.AVG(Table2[[#This Row],[1Y Return vs Nifty Z-Score]],Table2[1Y Return vs Nifty Z-Score])</f>
        <v>547</v>
      </c>
      <c r="AT270">
        <f>_xlfn.RANK.AVG(Table2[[#This Row],[6M Return vs Nifty Z-Score]],Table2[6M Return vs Nifty Z-Score])</f>
        <v>233</v>
      </c>
      <c r="AU270">
        <f>_xlfn.RANK.AVG(Table2[[#This Row],[Sharpe Ratio Z-Score]],Table2[Sharpe Ratio Z-Score])</f>
        <v>131</v>
      </c>
      <c r="AV270">
        <f>(Table2[[#This Row],[Rank 1Y]]+Table2[[#This Row],[Rank 6M]]+Table2[[#This Row],[Rank Sharpe]])/3</f>
        <v>303.66666666666669</v>
      </c>
    </row>
    <row r="271" spans="1:48" hidden="1" x14ac:dyDescent="0.3">
      <c r="A271" t="s">
        <v>915</v>
      </c>
      <c r="B271" t="s">
        <v>916</v>
      </c>
      <c r="C271" t="s">
        <v>3107</v>
      </c>
      <c r="D271" t="s">
        <v>21</v>
      </c>
      <c r="E271">
        <v>15939.1600629</v>
      </c>
      <c r="F271">
        <v>702.6</v>
      </c>
      <c r="G271">
        <v>12.6468896207914</v>
      </c>
      <c r="H271">
        <f>(Table2[[#This Row],[1Y Return vs Nifty]]-AVERAGE(Table2[1Y Return vs Nifty]))/_xlfn.STDEV.P(Table2[1Y Return vs Nifty])</f>
        <v>-3.5329384179779363E-2</v>
      </c>
      <c r="I271">
        <v>6.1702050334218796</v>
      </c>
      <c r="J271">
        <f>(Table2[[#This Row],[1M Return vs Nifty]]-AVERAGE(Table2[1M Return vs Nifty]))/_xlfn.STDEV.P(Table2[1M Return vs Nifty])</f>
        <v>1.0097783565829759</v>
      </c>
      <c r="K271">
        <v>11.7498536884167</v>
      </c>
      <c r="L271">
        <f>(Table2[[#This Row],[6M Return vs Nifty]]-AVERAGE(Table2[6M Return vs Nifty]))/_xlfn.STDEV.P(Table2[6M Return vs Nifty])</f>
        <v>0.32076997251180334</v>
      </c>
      <c r="M271">
        <v>-4.8976597351521702</v>
      </c>
      <c r="N271">
        <f>(Table2[[#This Row],[1W Return vs Nifty]]-AVERAGE(Table2[1W Return vs Nifty]))/_xlfn.STDEV.P(Table2[1W Return vs Nifty])</f>
        <v>-0.42829714501171412</v>
      </c>
      <c r="O271">
        <v>709.55</v>
      </c>
      <c r="P271">
        <v>713.87111120079703</v>
      </c>
      <c r="Q271">
        <v>669.31954195056005</v>
      </c>
      <c r="R271">
        <v>44.9435736908721</v>
      </c>
      <c r="S271" s="1">
        <f>(Table2[[#This Row],[Close Price]]-Table2[[#This Row],[20D EMA]])/Table2[[#This Row],[20D EMA]]</f>
        <v>-9.7949404552180007E-3</v>
      </c>
      <c r="T271" s="1">
        <f>(Table2[[#This Row],[Close Price]]-Table2[[#This Row],[50D EMA]])/Table2[[#This Row],[50D EMA]]</f>
        <v>-1.5788720154031672E-2</v>
      </c>
      <c r="U271" s="1">
        <f>(Table2[[#This Row],[Close Price]]-Table2[[#This Row],[200D EMA]])/Table2[[#This Row],[200D EMA]]</f>
        <v>4.9722824396330363E-2</v>
      </c>
      <c r="V271">
        <v>0.74156127167409303</v>
      </c>
      <c r="W271">
        <v>698.8</v>
      </c>
      <c r="X271">
        <v>718.5</v>
      </c>
      <c r="Y271">
        <v>682.1</v>
      </c>
      <c r="Z271">
        <v>718.5</v>
      </c>
      <c r="AA271">
        <v>682.1</v>
      </c>
      <c r="AB271">
        <v>758.95</v>
      </c>
      <c r="AC271" s="1">
        <f>(Table2[[#This Row],[Close Price]]/Table2[[#This Row],[Day Low]])-1</f>
        <v>5.4378935317689336E-3</v>
      </c>
      <c r="AD271" s="1">
        <f>(Table2[[#This Row],[Day High]]/Table2[[#This Row],[Close Price]])-1</f>
        <v>2.2630230572160404E-2</v>
      </c>
      <c r="AE271" s="1">
        <f>(Table2[[#This Row],[Close Price]]/Table2[[#This Row],[Current Week Low]])-1</f>
        <v>3.0054244245711681E-2</v>
      </c>
      <c r="AF271" s="1">
        <f>(Table2[[#This Row],[Current Week High]]/Table2[[#This Row],[Close Price]])-1</f>
        <v>2.2630230572160404E-2</v>
      </c>
      <c r="AG271" s="1">
        <f>(Table2[[#This Row],[Close Price]]/Table2[[#This Row],[Current Month Low]])-1</f>
        <v>3.0054244245711681E-2</v>
      </c>
      <c r="AH271" s="1">
        <f>(Table2[[#This Row],[Current Month High]]/Table2[[#This Row],[Close Price]])-1</f>
        <v>8.0202106461713774E-2</v>
      </c>
      <c r="AI271">
        <v>19.484770851124299</v>
      </c>
      <c r="AJ271">
        <v>36.692607003890998</v>
      </c>
      <c r="AK271" t="str">
        <f>IF(AND(Table2[[#This Row],[20D EMA]]&gt;Table2[[#This Row],[50D EMA]],Table2[[#This Row],[50D EMA]]&gt;Table2[[#This Row],[200D EMA]]),"Uptrend","Downtrend/NoTrend")</f>
        <v>Downtrend/NoTrend</v>
      </c>
      <c r="AL271">
        <v>-0.06</v>
      </c>
      <c r="AM271" t="s">
        <v>3153</v>
      </c>
      <c r="AN271">
        <v>-0.17</v>
      </c>
      <c r="AO271" t="s">
        <v>3153</v>
      </c>
      <c r="AP271">
        <v>4.9446364087118999E-2</v>
      </c>
      <c r="AQ271">
        <f>(Table2[[#This Row],[Sharpe Ratio]]-AVERAGE(Table2[Sharpe Ratio]))/_xlfn.STDEV.P(Table2[Sharpe Ratio])</f>
        <v>-9.1945732680627251E-2</v>
      </c>
      <c r="AR2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1">
        <f>_xlfn.RANK.AVG(Table2[[#This Row],[1Y Return vs Nifty Z-Score]],Table2[1Y Return vs Nifty Z-Score])</f>
        <v>316</v>
      </c>
      <c r="AT271">
        <f>_xlfn.RANK.AVG(Table2[[#This Row],[6M Return vs Nifty Z-Score]],Table2[6M Return vs Nifty Z-Score])</f>
        <v>214</v>
      </c>
      <c r="AU271">
        <f>_xlfn.RANK.AVG(Table2[[#This Row],[Sharpe Ratio Z-Score]],Table2[Sharpe Ratio Z-Score])</f>
        <v>384</v>
      </c>
      <c r="AV271">
        <f>(Table2[[#This Row],[Rank 1Y]]+Table2[[#This Row],[Rank 6M]]+Table2[[#This Row],[Rank Sharpe]])/3</f>
        <v>304.66666666666669</v>
      </c>
    </row>
    <row r="272" spans="1:48" hidden="1" x14ac:dyDescent="0.3">
      <c r="A272" t="s">
        <v>1220</v>
      </c>
      <c r="B272" t="s">
        <v>1221</v>
      </c>
      <c r="C272" t="s">
        <v>3110</v>
      </c>
      <c r="D272" t="s">
        <v>275</v>
      </c>
      <c r="E272">
        <v>9367.6512275999994</v>
      </c>
      <c r="F272">
        <v>701.55</v>
      </c>
      <c r="G272">
        <v>-6.9165187101912302</v>
      </c>
      <c r="H272">
        <f>(Table2[[#This Row],[1Y Return vs Nifty]]-AVERAGE(Table2[1Y Return vs Nifty]))/_xlfn.STDEV.P(Table2[1Y Return vs Nifty])</f>
        <v>-0.43933329869249543</v>
      </c>
      <c r="I272">
        <v>12.209885366066599</v>
      </c>
      <c r="J272">
        <f>(Table2[[#This Row],[1M Return vs Nifty]]-AVERAGE(Table2[1M Return vs Nifty]))/_xlfn.STDEV.P(Table2[1M Return vs Nifty])</f>
        <v>1.6712166156627455</v>
      </c>
      <c r="K272">
        <v>22.371807789795501</v>
      </c>
      <c r="L272">
        <f>(Table2[[#This Row],[6M Return vs Nifty]]-AVERAGE(Table2[6M Return vs Nifty]))/_xlfn.STDEV.P(Table2[6M Return vs Nifty])</f>
        <v>0.68786000310348761</v>
      </c>
      <c r="M272">
        <v>-1.1725327485236401</v>
      </c>
      <c r="N272">
        <f>(Table2[[#This Row],[1W Return vs Nifty]]-AVERAGE(Table2[1W Return vs Nifty]))/_xlfn.STDEV.P(Table2[1W Return vs Nifty])</f>
        <v>0.33758640021571035</v>
      </c>
      <c r="O272">
        <v>684.61</v>
      </c>
      <c r="P272">
        <v>681.24478218885804</v>
      </c>
      <c r="Q272">
        <v>650.265313247069</v>
      </c>
      <c r="R272">
        <v>59.098730454563203</v>
      </c>
      <c r="S272" s="1">
        <f>(Table2[[#This Row],[Close Price]]-Table2[[#This Row],[20D EMA]])/Table2[[#This Row],[20D EMA]]</f>
        <v>2.4744014840566073E-2</v>
      </c>
      <c r="T272" s="1">
        <f>(Table2[[#This Row],[Close Price]]-Table2[[#This Row],[50D EMA]])/Table2[[#This Row],[50D EMA]]</f>
        <v>2.9806052599626081E-2</v>
      </c>
      <c r="U272" s="1">
        <f>(Table2[[#This Row],[Close Price]]-Table2[[#This Row],[200D EMA]])/Table2[[#This Row],[200D EMA]]</f>
        <v>7.8867326471472543E-2</v>
      </c>
      <c r="V272">
        <v>2.0356265346528302</v>
      </c>
      <c r="W272">
        <v>689.1</v>
      </c>
      <c r="X272">
        <v>713.75</v>
      </c>
      <c r="Y272">
        <v>685.8</v>
      </c>
      <c r="Z272">
        <v>713.75</v>
      </c>
      <c r="AA272">
        <v>659.65</v>
      </c>
      <c r="AB272">
        <v>751.7</v>
      </c>
      <c r="AC272" s="1">
        <f>(Table2[[#This Row],[Close Price]]/Table2[[#This Row],[Day Low]])-1</f>
        <v>1.8067043970396046E-2</v>
      </c>
      <c r="AD272" s="1">
        <f>(Table2[[#This Row],[Day High]]/Table2[[#This Row],[Close Price]])-1</f>
        <v>1.7390064856389387E-2</v>
      </c>
      <c r="AE272" s="1">
        <f>(Table2[[#This Row],[Close Price]]/Table2[[#This Row],[Current Week Low]])-1</f>
        <v>2.2965879265091971E-2</v>
      </c>
      <c r="AF272" s="1">
        <f>(Table2[[#This Row],[Current Week High]]/Table2[[#This Row],[Close Price]])-1</f>
        <v>1.7390064856389387E-2</v>
      </c>
      <c r="AG272" s="1">
        <f>(Table2[[#This Row],[Close Price]]/Table2[[#This Row],[Current Month Low]])-1</f>
        <v>6.3518532555142837E-2</v>
      </c>
      <c r="AH272" s="1">
        <f>(Table2[[#This Row],[Current Month High]]/Table2[[#This Row],[Close Price]])-1</f>
        <v>7.1484569880978066E-2</v>
      </c>
      <c r="AI272">
        <v>21.8729955099422</v>
      </c>
      <c r="AJ272">
        <v>27.184554024655501</v>
      </c>
      <c r="AK272" t="str">
        <f>IF(AND(Table2[[#This Row],[20D EMA]]&gt;Table2[[#This Row],[50D EMA]],Table2[[#This Row],[50D EMA]]&gt;Table2[[#This Row],[200D EMA]]),"Uptrend","Downtrend/NoTrend")</f>
        <v>Uptrend</v>
      </c>
      <c r="AL272">
        <v>0.09</v>
      </c>
      <c r="AM272" t="s">
        <v>3154</v>
      </c>
      <c r="AN272">
        <v>3.45</v>
      </c>
      <c r="AO272" t="s">
        <v>3154</v>
      </c>
      <c r="AP272">
        <v>7.1488335130337005E-2</v>
      </c>
      <c r="AQ272">
        <f>(Table2[[#This Row],[Sharpe Ratio]]-AVERAGE(Table2[Sharpe Ratio]))/_xlfn.STDEV.P(Table2[Sharpe Ratio])</f>
        <v>0.16559227363764503</v>
      </c>
      <c r="AR2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2.4229219939270932</v>
      </c>
      <c r="AS272">
        <f>_xlfn.RANK.AVG(Table2[[#This Row],[1Y Return vs Nifty Z-Score]],Table2[1Y Return vs Nifty Z-Score])</f>
        <v>466</v>
      </c>
      <c r="AT272">
        <f>_xlfn.RANK.AVG(Table2[[#This Row],[6M Return vs Nifty Z-Score]],Table2[6M Return vs Nifty Z-Score])</f>
        <v>149</v>
      </c>
      <c r="AU272">
        <f>_xlfn.RANK.AVG(Table2[[#This Row],[Sharpe Ratio Z-Score]],Table2[Sharpe Ratio Z-Score])</f>
        <v>301</v>
      </c>
      <c r="AV272">
        <f>(Table2[[#This Row],[Rank 1Y]]+Table2[[#This Row],[Rank 6M]]+Table2[[#This Row],[Rank Sharpe]])/3</f>
        <v>305.33333333333331</v>
      </c>
    </row>
    <row r="273" spans="1:48" hidden="1" x14ac:dyDescent="0.3">
      <c r="A273" t="s">
        <v>410</v>
      </c>
      <c r="B273" t="s">
        <v>411</v>
      </c>
      <c r="C273" t="s">
        <v>3121</v>
      </c>
      <c r="D273" t="s">
        <v>142</v>
      </c>
      <c r="E273">
        <v>52958.290645649999</v>
      </c>
      <c r="F273">
        <v>1481.35</v>
      </c>
      <c r="G273">
        <v>8.4626158910565099</v>
      </c>
      <c r="H273">
        <f>(Table2[[#This Row],[1Y Return vs Nifty]]-AVERAGE(Table2[1Y Return vs Nifty]))/_xlfn.STDEV.P(Table2[1Y Return vs Nifty])</f>
        <v>-0.12173881435705715</v>
      </c>
      <c r="I273">
        <v>-4.3333041034305904</v>
      </c>
      <c r="J273">
        <f>(Table2[[#This Row],[1M Return vs Nifty]]-AVERAGE(Table2[1M Return vs Nifty]))/_xlfn.STDEV.P(Table2[1M Return vs Nifty])</f>
        <v>-0.14051808545834304</v>
      </c>
      <c r="K273">
        <v>-10.070094535322999</v>
      </c>
      <c r="L273">
        <f>(Table2[[#This Row],[6M Return vs Nifty]]-AVERAGE(Table2[6M Return vs Nifty]))/_xlfn.STDEV.P(Table2[6M Return vs Nifty])</f>
        <v>-0.43331777673970545</v>
      </c>
      <c r="M273">
        <v>1.17873503131555</v>
      </c>
      <c r="N273">
        <f>(Table2[[#This Row],[1W Return vs Nifty]]-AVERAGE(Table2[1W Return vs Nifty]))/_xlfn.STDEV.P(Table2[1W Return vs Nifty])</f>
        <v>0.82100543786631319</v>
      </c>
      <c r="O273">
        <v>1510.84</v>
      </c>
      <c r="P273">
        <v>1597.53361018499</v>
      </c>
      <c r="Q273">
        <v>1554.2811017174799</v>
      </c>
      <c r="R273">
        <v>48.338385404957201</v>
      </c>
      <c r="S273" s="1">
        <f>(Table2[[#This Row],[Close Price]]-Table2[[#This Row],[20D EMA]])/Table2[[#This Row],[20D EMA]]</f>
        <v>-1.9518943104498167E-2</v>
      </c>
      <c r="T273" s="1">
        <f>(Table2[[#This Row],[Close Price]]-Table2[[#This Row],[50D EMA]])/Table2[[#This Row],[50D EMA]]</f>
        <v>-7.272686436408457E-2</v>
      </c>
      <c r="U273" s="1">
        <f>(Table2[[#This Row],[Close Price]]-Table2[[#This Row],[200D EMA]])/Table2[[#This Row],[200D EMA]]</f>
        <v>-4.6922723075569273E-2</v>
      </c>
      <c r="V273">
        <v>0.71755253556002796</v>
      </c>
      <c r="W273">
        <v>1450.85</v>
      </c>
      <c r="X273">
        <v>1499.9</v>
      </c>
      <c r="Y273">
        <v>1406.3</v>
      </c>
      <c r="Z273">
        <v>1499.9</v>
      </c>
      <c r="AA273">
        <v>1392.1</v>
      </c>
      <c r="AB273">
        <v>1560</v>
      </c>
      <c r="AC273" s="1">
        <f>(Table2[[#This Row],[Close Price]]/Table2[[#This Row],[Day Low]])-1</f>
        <v>2.1022159423786047E-2</v>
      </c>
      <c r="AD273" s="1">
        <f>(Table2[[#This Row],[Day High]]/Table2[[#This Row],[Close Price]])-1</f>
        <v>1.2522361359570855E-2</v>
      </c>
      <c r="AE273" s="1">
        <f>(Table2[[#This Row],[Close Price]]/Table2[[#This Row],[Current Week Low]])-1</f>
        <v>5.3366991395861429E-2</v>
      </c>
      <c r="AF273" s="1">
        <f>(Table2[[#This Row],[Current Week High]]/Table2[[#This Row],[Close Price]])-1</f>
        <v>1.2522361359570855E-2</v>
      </c>
      <c r="AG273" s="1">
        <f>(Table2[[#This Row],[Close Price]]/Table2[[#This Row],[Current Month Low]])-1</f>
        <v>6.4111773579484277E-2</v>
      </c>
      <c r="AH273" s="1">
        <f>(Table2[[#This Row],[Current Month High]]/Table2[[#This Row],[Close Price]])-1</f>
        <v>5.3093462044756512E-2</v>
      </c>
      <c r="AI273">
        <v>39.6361427076653</v>
      </c>
      <c r="AJ273">
        <v>38.314659197012098</v>
      </c>
      <c r="AK273" t="str">
        <f>IF(AND(Table2[[#This Row],[20D EMA]]&gt;Table2[[#This Row],[50D EMA]],Table2[[#This Row],[50D EMA]]&gt;Table2[[#This Row],[200D EMA]]),"Uptrend","Downtrend/NoTrend")</f>
        <v>Downtrend/NoTrend</v>
      </c>
      <c r="AL273">
        <v>-0.14000000000000001</v>
      </c>
      <c r="AM273" t="s">
        <v>3153</v>
      </c>
      <c r="AN273">
        <v>-2.68</v>
      </c>
      <c r="AO273" t="s">
        <v>3153</v>
      </c>
      <c r="AP273">
        <v>0.14769385199511501</v>
      </c>
      <c r="AQ273">
        <f>(Table2[[#This Row],[Sharpe Ratio]]-AVERAGE(Table2[Sharpe Ratio]))/_xlfn.STDEV.P(Table2[Sharpe Ratio])</f>
        <v>1.0559762073306793</v>
      </c>
      <c r="AR2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3">
        <f>_xlfn.RANK.AVG(Table2[[#This Row],[1Y Return vs Nifty Z-Score]],Table2[1Y Return vs Nifty Z-Score])</f>
        <v>347</v>
      </c>
      <c r="AT273">
        <f>_xlfn.RANK.AVG(Table2[[#This Row],[6M Return vs Nifty Z-Score]],Table2[6M Return vs Nifty Z-Score])</f>
        <v>466</v>
      </c>
      <c r="AU273">
        <f>_xlfn.RANK.AVG(Table2[[#This Row],[Sharpe Ratio Z-Score]],Table2[Sharpe Ratio Z-Score])</f>
        <v>104</v>
      </c>
      <c r="AV273">
        <f>(Table2[[#This Row],[Rank 1Y]]+Table2[[#This Row],[Rank 6M]]+Table2[[#This Row],[Rank Sharpe]])/3</f>
        <v>305.66666666666669</v>
      </c>
    </row>
    <row r="274" spans="1:48" x14ac:dyDescent="0.3">
      <c r="A274" t="s">
        <v>521</v>
      </c>
      <c r="B274" t="s">
        <v>522</v>
      </c>
      <c r="C274" t="s">
        <v>3108</v>
      </c>
      <c r="D274" t="s">
        <v>374</v>
      </c>
      <c r="E274">
        <v>38531.281288500002</v>
      </c>
      <c r="F274">
        <v>5268.9</v>
      </c>
      <c r="G274">
        <v>5.8884778003175899</v>
      </c>
      <c r="H274">
        <f>(Table2[[#This Row],[1Y Return vs Nifty]]-AVERAGE(Table2[1Y Return vs Nifty]))/_xlfn.STDEV.P(Table2[1Y Return vs Nifty])</f>
        <v>-0.17489733599910773</v>
      </c>
      <c r="I274">
        <v>17.558637895422802</v>
      </c>
      <c r="J274">
        <f>(Table2[[#This Row],[1M Return vs Nifty]]-AVERAGE(Table2[1M Return vs Nifty]))/_xlfn.STDEV.P(Table2[1M Return vs Nifty])</f>
        <v>2.2569876112142069</v>
      </c>
      <c r="K274">
        <v>14.8330057886826</v>
      </c>
      <c r="L274">
        <f>(Table2[[#This Row],[6M Return vs Nifty]]-AVERAGE(Table2[6M Return vs Nifty]))/_xlfn.STDEV.P(Table2[6M Return vs Nifty])</f>
        <v>0.42732234394960777</v>
      </c>
      <c r="M274">
        <v>-3.0643427403336401</v>
      </c>
      <c r="N274">
        <f>(Table2[[#This Row],[1W Return vs Nifty]]-AVERAGE(Table2[1W Return vs Nifty]))/_xlfn.STDEV.P(Table2[1W Return vs Nifty])</f>
        <v>-5.1368432364495772E-2</v>
      </c>
      <c r="O274">
        <v>5244.27</v>
      </c>
      <c r="P274">
        <v>4984.9348926714802</v>
      </c>
      <c r="Q274">
        <v>4565.8793668366898</v>
      </c>
      <c r="R274">
        <v>46.606445647426703</v>
      </c>
      <c r="S274" s="1">
        <f>(Table2[[#This Row],[Close Price]]-Table2[[#This Row],[20D EMA]])/Table2[[#This Row],[20D EMA]]</f>
        <v>4.6965545252245205E-3</v>
      </c>
      <c r="T274" s="1">
        <f>(Table2[[#This Row],[Close Price]]-Table2[[#This Row],[50D EMA]])/Table2[[#This Row],[50D EMA]]</f>
        <v>5.6964657200635878E-2</v>
      </c>
      <c r="U274" s="1">
        <f>(Table2[[#This Row],[Close Price]]-Table2[[#This Row],[200D EMA]])/Table2[[#This Row],[200D EMA]]</f>
        <v>0.1539726691575676</v>
      </c>
      <c r="V274">
        <v>0.65369615741443698</v>
      </c>
      <c r="W274">
        <v>5230</v>
      </c>
      <c r="X274">
        <v>5353.25</v>
      </c>
      <c r="Y274">
        <v>5111</v>
      </c>
      <c r="Z274">
        <v>5363.75</v>
      </c>
      <c r="AA274">
        <v>5111</v>
      </c>
      <c r="AB274">
        <v>5634.95</v>
      </c>
      <c r="AC274" s="1">
        <f>(Table2[[#This Row],[Close Price]]/Table2[[#This Row],[Day Low]])-1</f>
        <v>7.4378585086041227E-3</v>
      </c>
      <c r="AD274" s="1">
        <f>(Table2[[#This Row],[Day High]]/Table2[[#This Row],[Close Price]])-1</f>
        <v>1.6009034143749323E-2</v>
      </c>
      <c r="AE274" s="1">
        <f>(Table2[[#This Row],[Close Price]]/Table2[[#This Row],[Current Week Low]])-1</f>
        <v>3.089414987282324E-2</v>
      </c>
      <c r="AF274" s="1">
        <f>(Table2[[#This Row],[Current Week High]]/Table2[[#This Row],[Close Price]])-1</f>
        <v>1.8001859970771861E-2</v>
      </c>
      <c r="AG274" s="1">
        <f>(Table2[[#This Row],[Close Price]]/Table2[[#This Row],[Current Month Low]])-1</f>
        <v>3.089414987282324E-2</v>
      </c>
      <c r="AH274" s="1">
        <f>(Table2[[#This Row],[Current Month High]]/Table2[[#This Row],[Close Price]])-1</f>
        <v>6.9473704188730112E-2</v>
      </c>
      <c r="AI274">
        <v>6.9473704188730103</v>
      </c>
      <c r="AJ274">
        <v>43.931488513125799</v>
      </c>
      <c r="AK274" t="str">
        <f>IF(AND(Table2[[#This Row],[20D EMA]]&gt;Table2[[#This Row],[50D EMA]],Table2[[#This Row],[50D EMA]]&gt;Table2[[#This Row],[200D EMA]]),"Uptrend","Downtrend/NoTrend")</f>
        <v>Uptrend</v>
      </c>
      <c r="AL274">
        <v>0.19</v>
      </c>
      <c r="AM274" t="s">
        <v>3154</v>
      </c>
      <c r="AN274">
        <v>-3.76</v>
      </c>
      <c r="AO274" t="s">
        <v>3153</v>
      </c>
      <c r="AP274">
        <v>5.3620704593835E-2</v>
      </c>
      <c r="AQ274">
        <f>(Table2[[#This Row],[Sharpe Ratio]]-AVERAGE(Table2[Sharpe Ratio]))/_xlfn.STDEV.P(Table2[Sharpe Ratio])</f>
        <v>-4.3172810799667651E-2</v>
      </c>
      <c r="AR2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2.4148713760005434</v>
      </c>
      <c r="AS274">
        <f>_xlfn.RANK.AVG(Table2[[#This Row],[1Y Return vs Nifty Z-Score]],Table2[1Y Return vs Nifty Z-Score])</f>
        <v>370</v>
      </c>
      <c r="AT274">
        <f>_xlfn.RANK.AVG(Table2[[#This Row],[6M Return vs Nifty Z-Score]],Table2[6M Return vs Nifty Z-Score])</f>
        <v>189</v>
      </c>
      <c r="AU274">
        <f>_xlfn.RANK.AVG(Table2[[#This Row],[Sharpe Ratio Z-Score]],Table2[Sharpe Ratio Z-Score])</f>
        <v>362</v>
      </c>
      <c r="AV274">
        <f>(Table2[[#This Row],[Rank 1Y]]+Table2[[#This Row],[Rank 6M]]+Table2[[#This Row],[Rank Sharpe]])/3</f>
        <v>307</v>
      </c>
    </row>
    <row r="275" spans="1:48" hidden="1" x14ac:dyDescent="0.3">
      <c r="A275" t="s">
        <v>566</v>
      </c>
      <c r="B275" t="s">
        <v>567</v>
      </c>
      <c r="C275" t="s">
        <v>3114</v>
      </c>
      <c r="D275" t="s">
        <v>211</v>
      </c>
      <c r="E275">
        <v>33151.420016639997</v>
      </c>
      <c r="F275">
        <v>2356.8000000000002</v>
      </c>
      <c r="G275">
        <v>26.013635407931599</v>
      </c>
      <c r="H275">
        <f>(Table2[[#This Row],[1Y Return vs Nifty]]-AVERAGE(Table2[1Y Return vs Nifty]))/_xlfn.STDEV.P(Table2[1Y Return vs Nifty])</f>
        <v>0.2407072619371784</v>
      </c>
      <c r="I275">
        <v>4.7504112538410901</v>
      </c>
      <c r="J275">
        <f>(Table2[[#This Row],[1M Return vs Nifty]]-AVERAGE(Table2[1M Return vs Nifty]))/_xlfn.STDEV.P(Table2[1M Return vs Nifty])</f>
        <v>0.85428901375430044</v>
      </c>
      <c r="K275">
        <v>8.8185735056320897</v>
      </c>
      <c r="L275">
        <f>(Table2[[#This Row],[6M Return vs Nifty]]-AVERAGE(Table2[6M Return vs Nifty]))/_xlfn.STDEV.P(Table2[6M Return vs Nifty])</f>
        <v>0.21946622729683177</v>
      </c>
      <c r="M275">
        <v>-5.1234595961654996</v>
      </c>
      <c r="N275">
        <f>(Table2[[#This Row],[1W Return vs Nifty]]-AVERAGE(Table2[1W Return vs Nifty]))/_xlfn.STDEV.P(Table2[1W Return vs Nifty])</f>
        <v>-0.47472144106538139</v>
      </c>
      <c r="O275">
        <v>2392.96</v>
      </c>
      <c r="P275">
        <v>2403.7439027836999</v>
      </c>
      <c r="Q275">
        <v>2264.22270211559</v>
      </c>
      <c r="R275">
        <v>39.961734148776699</v>
      </c>
      <c r="S275" s="1">
        <f>(Table2[[#This Row],[Close Price]]-Table2[[#This Row],[20D EMA]])/Table2[[#This Row],[20D EMA]]</f>
        <v>-1.5110992243915424E-2</v>
      </c>
      <c r="T275" s="1">
        <f>(Table2[[#This Row],[Close Price]]-Table2[[#This Row],[50D EMA]])/Table2[[#This Row],[50D EMA]]</f>
        <v>-1.9529494273219161E-2</v>
      </c>
      <c r="U275" s="1">
        <f>(Table2[[#This Row],[Close Price]]-Table2[[#This Row],[200D EMA]])/Table2[[#This Row],[200D EMA]]</f>
        <v>4.0887010715823159E-2</v>
      </c>
      <c r="V275">
        <v>1.3228565277498101</v>
      </c>
      <c r="W275">
        <v>2337.8000000000002</v>
      </c>
      <c r="X275">
        <v>2403.8000000000002</v>
      </c>
      <c r="Y275">
        <v>2337.8000000000002</v>
      </c>
      <c r="Z275">
        <v>2403.8000000000002</v>
      </c>
      <c r="AA275">
        <v>2337.8000000000002</v>
      </c>
      <c r="AB275">
        <v>2648</v>
      </c>
      <c r="AC275" s="1">
        <f>(Table2[[#This Row],[Close Price]]/Table2[[#This Row],[Day Low]])-1</f>
        <v>8.1272991701599739E-3</v>
      </c>
      <c r="AD275" s="1">
        <f>(Table2[[#This Row],[Day High]]/Table2[[#This Row],[Close Price]])-1</f>
        <v>1.9942294636795754E-2</v>
      </c>
      <c r="AE275" s="1">
        <f>(Table2[[#This Row],[Close Price]]/Table2[[#This Row],[Current Week Low]])-1</f>
        <v>8.1272991701599739E-3</v>
      </c>
      <c r="AF275" s="1">
        <f>(Table2[[#This Row],[Current Week High]]/Table2[[#This Row],[Close Price]])-1</f>
        <v>1.9942294636795754E-2</v>
      </c>
      <c r="AG275" s="1">
        <f>(Table2[[#This Row],[Close Price]]/Table2[[#This Row],[Current Month Low]])-1</f>
        <v>8.1272991701599739E-3</v>
      </c>
      <c r="AH275" s="1">
        <f>(Table2[[#This Row],[Current Month High]]/Table2[[#This Row],[Close Price]])-1</f>
        <v>0.12355736591989119</v>
      </c>
      <c r="AI275">
        <v>29.892226748133002</v>
      </c>
      <c r="AJ275">
        <v>49.890291601742597</v>
      </c>
      <c r="AK275" t="str">
        <f>IF(AND(Table2[[#This Row],[20D EMA]]&gt;Table2[[#This Row],[50D EMA]],Table2[[#This Row],[50D EMA]]&gt;Table2[[#This Row],[200D EMA]]),"Uptrend","Downtrend/NoTrend")</f>
        <v>Downtrend/NoTrend</v>
      </c>
      <c r="AL275">
        <v>7.0000000000000007E-2</v>
      </c>
      <c r="AM275" t="s">
        <v>3154</v>
      </c>
      <c r="AN275">
        <v>-0.75</v>
      </c>
      <c r="AO275" t="s">
        <v>3153</v>
      </c>
      <c r="AP275">
        <v>2.1772861457436999E-2</v>
      </c>
      <c r="AQ275">
        <f>(Table2[[#This Row],[Sharpe Ratio]]-AVERAGE(Table2[Sharpe Ratio]))/_xlfn.STDEV.P(Table2[Sharpe Ratio])</f>
        <v>-0.41528245611238379</v>
      </c>
      <c r="AR2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5">
        <f>_xlfn.RANK.AVG(Table2[[#This Row],[1Y Return vs Nifty Z-Score]],Table2[1Y Return vs Nifty Z-Score])</f>
        <v>234</v>
      </c>
      <c r="AT275">
        <f>_xlfn.RANK.AVG(Table2[[#This Row],[6M Return vs Nifty Z-Score]],Table2[6M Return vs Nifty Z-Score])</f>
        <v>240</v>
      </c>
      <c r="AU275">
        <f>_xlfn.RANK.AVG(Table2[[#This Row],[Sharpe Ratio Z-Score]],Table2[Sharpe Ratio Z-Score])</f>
        <v>450</v>
      </c>
      <c r="AV275">
        <f>(Table2[[#This Row],[Rank 1Y]]+Table2[[#This Row],[Rank 6M]]+Table2[[#This Row],[Rank Sharpe]])/3</f>
        <v>308</v>
      </c>
    </row>
    <row r="276" spans="1:48" hidden="1" x14ac:dyDescent="0.3">
      <c r="A276" t="s">
        <v>1016</v>
      </c>
      <c r="B276" t="s">
        <v>1017</v>
      </c>
      <c r="C276" t="s">
        <v>3119</v>
      </c>
      <c r="D276" t="s">
        <v>270</v>
      </c>
      <c r="E276">
        <v>13150.28176</v>
      </c>
      <c r="F276">
        <v>4165.7</v>
      </c>
      <c r="G276">
        <v>17.480858825564098</v>
      </c>
      <c r="H276">
        <f>(Table2[[#This Row],[1Y Return vs Nifty]]-AVERAGE(Table2[1Y Return vs Nifty]))/_xlfn.STDEV.P(Table2[1Y Return vs Nifty])</f>
        <v>6.4496906225313802E-2</v>
      </c>
      <c r="I276">
        <v>-4.8273788631975796</v>
      </c>
      <c r="J276">
        <f>(Table2[[#This Row],[1M Return vs Nifty]]-AVERAGE(Table2[1M Return vs Nifty]))/_xlfn.STDEV.P(Table2[1M Return vs Nifty])</f>
        <v>-0.19462690098441743</v>
      </c>
      <c r="K276">
        <v>-17.3040398515876</v>
      </c>
      <c r="L276">
        <f>(Table2[[#This Row],[6M Return vs Nifty]]-AVERAGE(Table2[6M Return vs Nifty]))/_xlfn.STDEV.P(Table2[6M Return vs Nifty])</f>
        <v>-0.68331972384861261</v>
      </c>
      <c r="M276">
        <v>-4.1229266169503003</v>
      </c>
      <c r="N276">
        <f>(Table2[[#This Row],[1W Return vs Nifty]]-AVERAGE(Table2[1W Return vs Nifty]))/_xlfn.STDEV.P(Table2[1W Return vs Nifty])</f>
        <v>-0.26901254899568172</v>
      </c>
      <c r="O276">
        <v>4210.8100000000004</v>
      </c>
      <c r="P276">
        <v>4240.4484670141501</v>
      </c>
      <c r="Q276">
        <v>4024.0565265324399</v>
      </c>
      <c r="R276">
        <v>47.672648904044301</v>
      </c>
      <c r="S276" s="1">
        <f>(Table2[[#This Row],[Close Price]]-Table2[[#This Row],[20D EMA]])/Table2[[#This Row],[20D EMA]]</f>
        <v>-1.0712903218145815E-2</v>
      </c>
      <c r="T276" s="1">
        <f>(Table2[[#This Row],[Close Price]]-Table2[[#This Row],[50D EMA]])/Table2[[#This Row],[50D EMA]]</f>
        <v>-1.7627490958941734E-2</v>
      </c>
      <c r="U276" s="1">
        <f>(Table2[[#This Row],[Close Price]]-Table2[[#This Row],[200D EMA]])/Table2[[#This Row],[200D EMA]]</f>
        <v>3.5199175889712268E-2</v>
      </c>
      <c r="V276">
        <v>1.31083385271513</v>
      </c>
      <c r="W276">
        <v>4033.4</v>
      </c>
      <c r="X276">
        <v>4240</v>
      </c>
      <c r="Y276">
        <v>3997.6</v>
      </c>
      <c r="Z276">
        <v>4240</v>
      </c>
      <c r="AA276">
        <v>3990.95</v>
      </c>
      <c r="AB276">
        <v>4408.8999999999996</v>
      </c>
      <c r="AC276" s="1">
        <f>(Table2[[#This Row],[Close Price]]/Table2[[#This Row],[Day Low]])-1</f>
        <v>3.2801110725442451E-2</v>
      </c>
      <c r="AD276" s="1">
        <f>(Table2[[#This Row],[Day High]]/Table2[[#This Row],[Close Price]])-1</f>
        <v>1.7836137984012401E-2</v>
      </c>
      <c r="AE276" s="1">
        <f>(Table2[[#This Row],[Close Price]]/Table2[[#This Row],[Current Week Low]])-1</f>
        <v>4.2050230138082734E-2</v>
      </c>
      <c r="AF276" s="1">
        <f>(Table2[[#This Row],[Current Week High]]/Table2[[#This Row],[Close Price]])-1</f>
        <v>1.7836137984012401E-2</v>
      </c>
      <c r="AG276" s="1">
        <f>(Table2[[#This Row],[Close Price]]/Table2[[#This Row],[Current Month Low]])-1</f>
        <v>4.3786567108081931E-2</v>
      </c>
      <c r="AH276" s="1">
        <f>(Table2[[#This Row],[Current Month High]]/Table2[[#This Row],[Close Price]])-1</f>
        <v>5.8381544518328221E-2</v>
      </c>
      <c r="AI276">
        <v>20.0278464603788</v>
      </c>
      <c r="AJ276">
        <v>44.589646135957302</v>
      </c>
      <c r="AK276" t="str">
        <f>IF(AND(Table2[[#This Row],[20D EMA]]&gt;Table2[[#This Row],[50D EMA]],Table2[[#This Row],[50D EMA]]&gt;Table2[[#This Row],[200D EMA]]),"Uptrend","Downtrend/NoTrend")</f>
        <v>Downtrend/NoTrend</v>
      </c>
      <c r="AL276">
        <v>0.11</v>
      </c>
      <c r="AM276" t="s">
        <v>3154</v>
      </c>
      <c r="AN276">
        <v>-3.1</v>
      </c>
      <c r="AO276" t="s">
        <v>3153</v>
      </c>
      <c r="AP276">
        <v>0.16524288774173401</v>
      </c>
      <c r="AQ276">
        <f>(Table2[[#This Row],[Sharpe Ratio]]-AVERAGE(Table2[Sharpe Ratio]))/_xlfn.STDEV.P(Table2[Sharpe Ratio])</f>
        <v>1.2610188357839522</v>
      </c>
      <c r="AR2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6">
        <f>_xlfn.RANK.AVG(Table2[[#This Row],[1Y Return vs Nifty Z-Score]],Table2[1Y Return vs Nifty Z-Score])</f>
        <v>290</v>
      </c>
      <c r="AT276">
        <f>_xlfn.RANK.AVG(Table2[[#This Row],[6M Return vs Nifty Z-Score]],Table2[6M Return vs Nifty Z-Score])</f>
        <v>562</v>
      </c>
      <c r="AU276">
        <f>_xlfn.RANK.AVG(Table2[[#This Row],[Sharpe Ratio Z-Score]],Table2[Sharpe Ratio Z-Score])</f>
        <v>72</v>
      </c>
      <c r="AV276">
        <f>(Table2[[#This Row],[Rank 1Y]]+Table2[[#This Row],[Rank 6M]]+Table2[[#This Row],[Rank Sharpe]])/3</f>
        <v>308</v>
      </c>
    </row>
    <row r="277" spans="1:48" hidden="1" x14ac:dyDescent="0.3">
      <c r="A277" t="s">
        <v>1246</v>
      </c>
      <c r="B277" t="s">
        <v>1247</v>
      </c>
      <c r="C277" t="s">
        <v>3119</v>
      </c>
      <c r="D277" t="s">
        <v>470</v>
      </c>
      <c r="E277">
        <v>9104.0044716569992</v>
      </c>
      <c r="F277">
        <v>147.27000000000001</v>
      </c>
      <c r="G277">
        <v>19.608543733864199</v>
      </c>
      <c r="H277">
        <f>(Table2[[#This Row],[1Y Return vs Nifty]]-AVERAGE(Table2[1Y Return vs Nifty]))/_xlfn.STDEV.P(Table2[1Y Return vs Nifty])</f>
        <v>0.10843572390267781</v>
      </c>
      <c r="I277">
        <v>-18.504951923902901</v>
      </c>
      <c r="J277">
        <f>(Table2[[#This Row],[1M Return vs Nifty]]-AVERAGE(Table2[1M Return vs Nifty]))/_xlfn.STDEV.P(Table2[1M Return vs Nifty])</f>
        <v>-1.6925323554851432</v>
      </c>
      <c r="K277">
        <v>-18.549337681386099</v>
      </c>
      <c r="L277">
        <f>(Table2[[#This Row],[6M Return vs Nifty]]-AVERAGE(Table2[6M Return vs Nifty]))/_xlfn.STDEV.P(Table2[6M Return vs Nifty])</f>
        <v>-0.7263566654577982</v>
      </c>
      <c r="M277">
        <v>-0.53434216097616305</v>
      </c>
      <c r="N277">
        <f>(Table2[[#This Row],[1W Return vs Nifty]]-AVERAGE(Table2[1W Return vs Nifty]))/_xlfn.STDEV.P(Table2[1W Return vs Nifty])</f>
        <v>0.46879794588277773</v>
      </c>
      <c r="O277">
        <v>161.65</v>
      </c>
      <c r="P277">
        <v>179.402397332986</v>
      </c>
      <c r="Q277">
        <v>174.16148494220201</v>
      </c>
      <c r="R277">
        <v>34.851004121683602</v>
      </c>
      <c r="S277" s="1">
        <f>(Table2[[#This Row],[Close Price]]-Table2[[#This Row],[20D EMA]])/Table2[[#This Row],[20D EMA]]</f>
        <v>-8.8957624497370838E-2</v>
      </c>
      <c r="T277" s="1">
        <f>(Table2[[#This Row],[Close Price]]-Table2[[#This Row],[50D EMA]])/Table2[[#This Row],[50D EMA]]</f>
        <v>-0.17910795959624523</v>
      </c>
      <c r="U277" s="1">
        <f>(Table2[[#This Row],[Close Price]]-Table2[[#This Row],[200D EMA]])/Table2[[#This Row],[200D EMA]]</f>
        <v>-0.15440546428004059</v>
      </c>
      <c r="V277">
        <v>1.21192441809194</v>
      </c>
      <c r="W277">
        <v>145.69999999999999</v>
      </c>
      <c r="X277">
        <v>150.69999999999999</v>
      </c>
      <c r="Y277">
        <v>140.9</v>
      </c>
      <c r="Z277">
        <v>150.69999999999999</v>
      </c>
      <c r="AA277">
        <v>140.6</v>
      </c>
      <c r="AB277">
        <v>171.94</v>
      </c>
      <c r="AC277" s="1">
        <f>(Table2[[#This Row],[Close Price]]/Table2[[#This Row],[Day Low]])-1</f>
        <v>1.0775566231983724E-2</v>
      </c>
      <c r="AD277" s="1">
        <f>(Table2[[#This Row],[Day High]]/Table2[[#This Row],[Close Price]])-1</f>
        <v>2.3290554763359728E-2</v>
      </c>
      <c r="AE277" s="1">
        <f>(Table2[[#This Row],[Close Price]]/Table2[[#This Row],[Current Week Low]])-1</f>
        <v>4.5209368346345036E-2</v>
      </c>
      <c r="AF277" s="1">
        <f>(Table2[[#This Row],[Current Week High]]/Table2[[#This Row],[Close Price]])-1</f>
        <v>2.3290554763359728E-2</v>
      </c>
      <c r="AG277" s="1">
        <f>(Table2[[#This Row],[Close Price]]/Table2[[#This Row],[Current Month Low]])-1</f>
        <v>4.7439544807966083E-2</v>
      </c>
      <c r="AH277" s="1">
        <f>(Table2[[#This Row],[Current Month High]]/Table2[[#This Row],[Close Price]])-1</f>
        <v>0.16751544781693473</v>
      </c>
      <c r="AI277">
        <v>60.657296122767598</v>
      </c>
      <c r="AJ277">
        <v>41.742059672762203</v>
      </c>
      <c r="AK277" t="str">
        <f>IF(AND(Table2[[#This Row],[20D EMA]]&gt;Table2[[#This Row],[50D EMA]],Table2[[#This Row],[50D EMA]]&gt;Table2[[#This Row],[200D EMA]]),"Uptrend","Downtrend/NoTrend")</f>
        <v>Downtrend/NoTrend</v>
      </c>
      <c r="AL277">
        <v>-0.23</v>
      </c>
      <c r="AM277" t="s">
        <v>3153</v>
      </c>
      <c r="AN277">
        <v>-10.62</v>
      </c>
      <c r="AO277" t="s">
        <v>3153</v>
      </c>
      <c r="AP277">
        <v>0.16458651492176801</v>
      </c>
      <c r="AQ277">
        <f>(Table2[[#This Row],[Sharpe Ratio]]-AVERAGE(Table2[Sharpe Ratio]))/_xlfn.STDEV.P(Table2[Sharpe Ratio])</f>
        <v>1.2533497871710082</v>
      </c>
      <c r="AR2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7">
        <f>_xlfn.RANK.AVG(Table2[[#This Row],[1Y Return vs Nifty Z-Score]],Table2[1Y Return vs Nifty Z-Score])</f>
        <v>272</v>
      </c>
      <c r="AT277">
        <f>_xlfn.RANK.AVG(Table2[[#This Row],[6M Return vs Nifty Z-Score]],Table2[6M Return vs Nifty Z-Score])</f>
        <v>579</v>
      </c>
      <c r="AU277">
        <f>_xlfn.RANK.AVG(Table2[[#This Row],[Sharpe Ratio Z-Score]],Table2[Sharpe Ratio Z-Score])</f>
        <v>73</v>
      </c>
      <c r="AV277">
        <f>(Table2[[#This Row],[Rank 1Y]]+Table2[[#This Row],[Rank 6M]]+Table2[[#This Row],[Rank Sharpe]])/3</f>
        <v>308</v>
      </c>
    </row>
    <row r="278" spans="1:48" hidden="1" x14ac:dyDescent="0.3">
      <c r="A278" t="s">
        <v>1856</v>
      </c>
      <c r="B278" t="s">
        <v>1857</v>
      </c>
      <c r="C278" t="s">
        <v>3119</v>
      </c>
      <c r="D278" t="s">
        <v>91</v>
      </c>
      <c r="E278">
        <v>3938.9072220749999</v>
      </c>
      <c r="F278">
        <v>977.55</v>
      </c>
      <c r="G278">
        <v>15.8615915090184</v>
      </c>
      <c r="H278">
        <f>(Table2[[#This Row],[1Y Return vs Nifty]]-AVERAGE(Table2[1Y Return vs Nifty]))/_xlfn.STDEV.P(Table2[1Y Return vs Nifty])</f>
        <v>3.1057419431444643E-2</v>
      </c>
      <c r="I278">
        <v>-3.7206730062876998</v>
      </c>
      <c r="J278">
        <f>(Table2[[#This Row],[1M Return vs Nifty]]-AVERAGE(Table2[1M Return vs Nifty]))/_xlfn.STDEV.P(Table2[1M Return vs Nifty])</f>
        <v>-7.342552028364252E-2</v>
      </c>
      <c r="K278">
        <v>20.5586535654685</v>
      </c>
      <c r="L278">
        <f>(Table2[[#This Row],[6M Return vs Nifty]]-AVERAGE(Table2[6M Return vs Nifty]))/_xlfn.STDEV.P(Table2[6M Return vs Nifty])</f>
        <v>0.62519819593288029</v>
      </c>
      <c r="M278">
        <v>-3.8502268492946699</v>
      </c>
      <c r="N278">
        <f>(Table2[[#This Row],[1W Return vs Nifty]]-AVERAGE(Table2[1W Return vs Nifty]))/_xlfn.STDEV.P(Table2[1W Return vs Nifty])</f>
        <v>-0.21294566440772386</v>
      </c>
      <c r="O278">
        <v>1007.63</v>
      </c>
      <c r="P278">
        <v>1058.4345312973801</v>
      </c>
      <c r="Q278">
        <v>1012.18897252031</v>
      </c>
      <c r="R278">
        <v>44.691312743310903</v>
      </c>
      <c r="S278" s="1">
        <f>(Table2[[#This Row],[Close Price]]-Table2[[#This Row],[20D EMA]])/Table2[[#This Row],[20D EMA]]</f>
        <v>-2.9852227504143427E-2</v>
      </c>
      <c r="T278" s="1">
        <f>(Table2[[#This Row],[Close Price]]-Table2[[#This Row],[50D EMA]])/Table2[[#This Row],[50D EMA]]</f>
        <v>-7.6419021588643388E-2</v>
      </c>
      <c r="U278" s="1">
        <f>(Table2[[#This Row],[Close Price]]-Table2[[#This Row],[200D EMA]])/Table2[[#This Row],[200D EMA]]</f>
        <v>-3.4221843411374464E-2</v>
      </c>
      <c r="V278">
        <v>1.1028023692304201</v>
      </c>
      <c r="W278">
        <v>960</v>
      </c>
      <c r="X278">
        <v>1004.8</v>
      </c>
      <c r="Y278">
        <v>938.35</v>
      </c>
      <c r="Z278">
        <v>1004.8</v>
      </c>
      <c r="AA278">
        <v>925.05</v>
      </c>
      <c r="AB278">
        <v>1091</v>
      </c>
      <c r="AC278" s="1">
        <f>(Table2[[#This Row],[Close Price]]/Table2[[#This Row],[Day Low]])-1</f>
        <v>1.8281250000000027E-2</v>
      </c>
      <c r="AD278" s="1">
        <f>(Table2[[#This Row],[Day High]]/Table2[[#This Row],[Close Price]])-1</f>
        <v>2.7875811978926857E-2</v>
      </c>
      <c r="AE278" s="1">
        <f>(Table2[[#This Row],[Close Price]]/Table2[[#This Row],[Current Week Low]])-1</f>
        <v>4.1775456919060039E-2</v>
      </c>
      <c r="AF278" s="1">
        <f>(Table2[[#This Row],[Current Week High]]/Table2[[#This Row],[Close Price]])-1</f>
        <v>2.7875811978926857E-2</v>
      </c>
      <c r="AG278" s="1">
        <f>(Table2[[#This Row],[Close Price]]/Table2[[#This Row],[Current Month Low]])-1</f>
        <v>5.675368898978439E-2</v>
      </c>
      <c r="AH278" s="1">
        <f>(Table2[[#This Row],[Current Month High]]/Table2[[#This Row],[Close Price]])-1</f>
        <v>0.11605544473428475</v>
      </c>
      <c r="AI278">
        <v>62.927727481970201</v>
      </c>
      <c r="AJ278">
        <v>60.254098360655703</v>
      </c>
      <c r="AK278" t="str">
        <f>IF(AND(Table2[[#This Row],[20D EMA]]&gt;Table2[[#This Row],[50D EMA]],Table2[[#This Row],[50D EMA]]&gt;Table2[[#This Row],[200D EMA]]),"Uptrend","Downtrend/NoTrend")</f>
        <v>Downtrend/NoTrend</v>
      </c>
      <c r="AL278">
        <v>0</v>
      </c>
      <c r="AM278">
        <v>0</v>
      </c>
      <c r="AN278">
        <v>-6.19</v>
      </c>
      <c r="AO278" t="s">
        <v>3153</v>
      </c>
      <c r="AP278">
        <v>1.6729328105898E-2</v>
      </c>
      <c r="AQ278">
        <f>(Table2[[#This Row],[Sharpe Ratio]]-AVERAGE(Table2[Sharpe Ratio]))/_xlfn.STDEV.P(Table2[Sharpe Ratio])</f>
        <v>-0.47421101207538247</v>
      </c>
      <c r="AR2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8">
        <f>_xlfn.RANK.AVG(Table2[[#This Row],[1Y Return vs Nifty Z-Score]],Table2[1Y Return vs Nifty Z-Score])</f>
        <v>300</v>
      </c>
      <c r="AT278">
        <f>_xlfn.RANK.AVG(Table2[[#This Row],[6M Return vs Nifty Z-Score]],Table2[6M Return vs Nifty Z-Score])</f>
        <v>159</v>
      </c>
      <c r="AU278">
        <f>_xlfn.RANK.AVG(Table2[[#This Row],[Sharpe Ratio Z-Score]],Table2[Sharpe Ratio Z-Score])</f>
        <v>465</v>
      </c>
      <c r="AV278">
        <f>(Table2[[#This Row],[Rank 1Y]]+Table2[[#This Row],[Rank 6M]]+Table2[[#This Row],[Rank Sharpe]])/3</f>
        <v>308</v>
      </c>
    </row>
    <row r="279" spans="1:48" hidden="1" x14ac:dyDescent="0.3">
      <c r="A279" t="s">
        <v>1169</v>
      </c>
      <c r="B279" t="s">
        <v>1170</v>
      </c>
      <c r="C279" t="s">
        <v>3119</v>
      </c>
      <c r="D279" t="s">
        <v>132</v>
      </c>
      <c r="E279">
        <v>9966.1591912799995</v>
      </c>
      <c r="F279">
        <v>559.4</v>
      </c>
      <c r="G279">
        <v>-14.989751629087699</v>
      </c>
      <c r="H279">
        <f>(Table2[[#This Row],[1Y Return vs Nifty]]-AVERAGE(Table2[1Y Return vs Nifty]))/_xlfn.STDEV.P(Table2[1Y Return vs Nifty])</f>
        <v>-0.60605361893657372</v>
      </c>
      <c r="I279">
        <v>42.517705946779401</v>
      </c>
      <c r="J279">
        <f>(Table2[[#This Row],[1M Return vs Nifty]]-AVERAGE(Table2[1M Return vs Nifty]))/_xlfn.STDEV.P(Table2[1M Return vs Nifty])</f>
        <v>4.9903909721357484</v>
      </c>
      <c r="K279">
        <v>29.547698643240501</v>
      </c>
      <c r="L279">
        <f>(Table2[[#This Row],[6M Return vs Nifty]]-AVERAGE(Table2[6M Return vs Nifty]))/_xlfn.STDEV.P(Table2[6M Return vs Nifty])</f>
        <v>0.93585561368250292</v>
      </c>
      <c r="M279">
        <v>4.46007948106244</v>
      </c>
      <c r="N279">
        <f>(Table2[[#This Row],[1W Return vs Nifty]]-AVERAGE(Table2[1W Return vs Nifty]))/_xlfn.STDEV.P(Table2[1W Return vs Nifty])</f>
        <v>1.4956475988732902</v>
      </c>
      <c r="O279">
        <v>512.07000000000005</v>
      </c>
      <c r="P279">
        <v>475.83199865498801</v>
      </c>
      <c r="Q279">
        <v>472.09344605829301</v>
      </c>
      <c r="R279">
        <v>72.249883202648306</v>
      </c>
      <c r="S279" s="1">
        <f>(Table2[[#This Row],[Close Price]]-Table2[[#This Row],[20D EMA]])/Table2[[#This Row],[20D EMA]]</f>
        <v>9.24287695041692E-2</v>
      </c>
      <c r="T279" s="1">
        <f>(Table2[[#This Row],[Close Price]]-Table2[[#This Row],[50D EMA]])/Table2[[#This Row],[50D EMA]]</f>
        <v>0.17562501383099438</v>
      </c>
      <c r="U279" s="1">
        <f>(Table2[[#This Row],[Close Price]]-Table2[[#This Row],[200D EMA]])/Table2[[#This Row],[200D EMA]]</f>
        <v>0.18493489937355867</v>
      </c>
      <c r="V279">
        <v>1.1426450081272701</v>
      </c>
      <c r="W279">
        <v>552.79999999999995</v>
      </c>
      <c r="X279">
        <v>584</v>
      </c>
      <c r="Y279">
        <v>533.35</v>
      </c>
      <c r="Z279">
        <v>584</v>
      </c>
      <c r="AA279">
        <v>496.1</v>
      </c>
      <c r="AB279">
        <v>584</v>
      </c>
      <c r="AC279" s="1">
        <f>(Table2[[#This Row],[Close Price]]/Table2[[#This Row],[Day Low]])-1</f>
        <v>1.193921852387847E-2</v>
      </c>
      <c r="AD279" s="1">
        <f>(Table2[[#This Row],[Day High]]/Table2[[#This Row],[Close Price]])-1</f>
        <v>4.397568823739717E-2</v>
      </c>
      <c r="AE279" s="1">
        <f>(Table2[[#This Row],[Close Price]]/Table2[[#This Row],[Current Week Low]])-1</f>
        <v>4.8842223680509944E-2</v>
      </c>
      <c r="AF279" s="1">
        <f>(Table2[[#This Row],[Current Week High]]/Table2[[#This Row],[Close Price]])-1</f>
        <v>4.397568823739717E-2</v>
      </c>
      <c r="AG279" s="1">
        <f>(Table2[[#This Row],[Close Price]]/Table2[[#This Row],[Current Month Low]])-1</f>
        <v>0.12759524289457769</v>
      </c>
      <c r="AH279" s="1">
        <f>(Table2[[#This Row],[Current Month High]]/Table2[[#This Row],[Close Price]])-1</f>
        <v>4.397568823739717E-2</v>
      </c>
      <c r="AI279">
        <v>26.063639613871999</v>
      </c>
      <c r="AJ279">
        <v>48.638235684867801</v>
      </c>
      <c r="AK279" t="str">
        <f>IF(AND(Table2[[#This Row],[20D EMA]]&gt;Table2[[#This Row],[50D EMA]],Table2[[#This Row],[50D EMA]]&gt;Table2[[#This Row],[200D EMA]]),"Uptrend","Downtrend/NoTrend")</f>
        <v>Uptrend</v>
      </c>
      <c r="AL279">
        <v>0.38</v>
      </c>
      <c r="AM279" t="s">
        <v>3154</v>
      </c>
      <c r="AN279">
        <v>8.01</v>
      </c>
      <c r="AO279" t="s">
        <v>3154</v>
      </c>
      <c r="AP279">
        <v>7.3677529497309005E-2</v>
      </c>
      <c r="AQ279">
        <f>(Table2[[#This Row],[Sharpe Ratio]]-AVERAGE(Table2[Sharpe Ratio]))/_xlfn.STDEV.P(Table2[Sharpe Ratio])</f>
        <v>0.19117078254720257</v>
      </c>
      <c r="AR2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7.0070113483021705</v>
      </c>
      <c r="AS279">
        <f>_xlfn.RANK.AVG(Table2[[#This Row],[1Y Return vs Nifty Z-Score]],Table2[1Y Return vs Nifty Z-Score])</f>
        <v>539</v>
      </c>
      <c r="AT279">
        <f>_xlfn.RANK.AVG(Table2[[#This Row],[6M Return vs Nifty Z-Score]],Table2[6M Return vs Nifty Z-Score])</f>
        <v>98</v>
      </c>
      <c r="AU279">
        <f>_xlfn.RANK.AVG(Table2[[#This Row],[Sharpe Ratio Z-Score]],Table2[Sharpe Ratio Z-Score])</f>
        <v>294</v>
      </c>
      <c r="AV279">
        <f>(Table2[[#This Row],[Rank 1Y]]+Table2[[#This Row],[Rank 6M]]+Table2[[#This Row],[Rank Sharpe]])/3</f>
        <v>310.33333333333331</v>
      </c>
    </row>
    <row r="280" spans="1:48" hidden="1" x14ac:dyDescent="0.3">
      <c r="A280" t="s">
        <v>1226</v>
      </c>
      <c r="B280" t="s">
        <v>1227</v>
      </c>
      <c r="C280" t="s">
        <v>3119</v>
      </c>
      <c r="D280" t="s">
        <v>305</v>
      </c>
      <c r="E280">
        <v>9317.6855216250005</v>
      </c>
      <c r="F280">
        <v>1576.25</v>
      </c>
      <c r="G280">
        <v>114.079985371357</v>
      </c>
      <c r="H280">
        <f>(Table2[[#This Row],[1Y Return vs Nifty]]-AVERAGE(Table2[1Y Return vs Nifty]))/_xlfn.STDEV.P(Table2[1Y Return vs Nifty])</f>
        <v>2.0593653157960161</v>
      </c>
      <c r="I280">
        <v>4.8632488417064303</v>
      </c>
      <c r="J280">
        <f>(Table2[[#This Row],[1M Return vs Nifty]]-AVERAGE(Table2[1M Return vs Nifty]))/_xlfn.STDEV.P(Table2[1M Return vs Nifty])</f>
        <v>0.86664647202456779</v>
      </c>
      <c r="K280">
        <v>-2.2205542183756299</v>
      </c>
      <c r="L280">
        <f>(Table2[[#This Row],[6M Return vs Nifty]]-AVERAGE(Table2[6M Return vs Nifty]))/_xlfn.STDEV.P(Table2[6M Return vs Nifty])</f>
        <v>-0.16204113897821928</v>
      </c>
      <c r="M280">
        <v>-5.0698172821718197</v>
      </c>
      <c r="N280">
        <f>(Table2[[#This Row],[1W Return vs Nifty]]-AVERAGE(Table2[1W Return vs Nifty]))/_xlfn.STDEV.P(Table2[1W Return vs Nifty])</f>
        <v>-0.46369261821903179</v>
      </c>
      <c r="O280">
        <v>1561.59</v>
      </c>
      <c r="P280">
        <v>1542.2318710658999</v>
      </c>
      <c r="Q280">
        <v>1401.1377997616801</v>
      </c>
      <c r="R280">
        <v>50.2688341586326</v>
      </c>
      <c r="S280" s="1">
        <f>(Table2[[#This Row],[Close Price]]-Table2[[#This Row],[20D EMA]])/Table2[[#This Row],[20D EMA]]</f>
        <v>9.3878674940285744E-3</v>
      </c>
      <c r="T280" s="1">
        <f>(Table2[[#This Row],[Close Price]]-Table2[[#This Row],[50D EMA]])/Table2[[#This Row],[50D EMA]]</f>
        <v>2.2057726579459661E-2</v>
      </c>
      <c r="U280" s="1">
        <f>(Table2[[#This Row],[Close Price]]-Table2[[#This Row],[200D EMA]])/Table2[[#This Row],[200D EMA]]</f>
        <v>0.12497857117844141</v>
      </c>
      <c r="V280">
        <v>1.7308813190077701</v>
      </c>
      <c r="W280">
        <v>1539.9</v>
      </c>
      <c r="X280">
        <v>1606</v>
      </c>
      <c r="Y280">
        <v>1539.9</v>
      </c>
      <c r="Z280">
        <v>1609.6</v>
      </c>
      <c r="AA280">
        <v>1450.05</v>
      </c>
      <c r="AB280">
        <v>1720</v>
      </c>
      <c r="AC280" s="1">
        <f>(Table2[[#This Row],[Close Price]]/Table2[[#This Row],[Day Low]])-1</f>
        <v>2.3605428923956007E-2</v>
      </c>
      <c r="AD280" s="1">
        <f>(Table2[[#This Row],[Day High]]/Table2[[#This Row],[Close Price]])-1</f>
        <v>1.8873909595559013E-2</v>
      </c>
      <c r="AE280" s="1">
        <f>(Table2[[#This Row],[Close Price]]/Table2[[#This Row],[Current Week Low]])-1</f>
        <v>2.3605428923956007E-2</v>
      </c>
      <c r="AF280" s="1">
        <f>(Table2[[#This Row],[Current Week High]]/Table2[[#This Row],[Close Price]])-1</f>
        <v>2.115781126090388E-2</v>
      </c>
      <c r="AG280" s="1">
        <f>(Table2[[#This Row],[Close Price]]/Table2[[#This Row],[Current Month Low]])-1</f>
        <v>8.7031481673045752E-2</v>
      </c>
      <c r="AH280" s="1">
        <f>(Table2[[#This Row],[Current Month High]]/Table2[[#This Row],[Close Price]])-1</f>
        <v>9.1197462331482848E-2</v>
      </c>
      <c r="AI280">
        <v>31.958762886597899</v>
      </c>
      <c r="AJ280">
        <v>145.36892901618901</v>
      </c>
      <c r="AK280" t="str">
        <f>IF(AND(Table2[[#This Row],[20D EMA]]&gt;Table2[[#This Row],[50D EMA]],Table2[[#This Row],[50D EMA]]&gt;Table2[[#This Row],[200D EMA]]),"Uptrend","Downtrend/NoTrend")</f>
        <v>Uptrend</v>
      </c>
      <c r="AL280">
        <v>0.15</v>
      </c>
      <c r="AM280" t="s">
        <v>3154</v>
      </c>
      <c r="AN280">
        <v>9.09</v>
      </c>
      <c r="AO280" t="s">
        <v>3154</v>
      </c>
      <c r="AQ280">
        <f>(Table2[[#This Row],[Sharpe Ratio]]-AVERAGE(Table2[Sharpe Ratio]))/_xlfn.STDEV.P(Table2[Sharpe Ratio])</f>
        <v>-0.66967619071070472</v>
      </c>
      <c r="AR2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1.6306018399126281</v>
      </c>
      <c r="AS280">
        <f>_xlfn.RANK.AVG(Table2[[#This Row],[1Y Return vs Nifty Z-Score]],Table2[1Y Return vs Nifty Z-Score])</f>
        <v>34</v>
      </c>
      <c r="AT280">
        <f>_xlfn.RANK.AVG(Table2[[#This Row],[6M Return vs Nifty Z-Score]],Table2[6M Return vs Nifty Z-Score])</f>
        <v>358</v>
      </c>
      <c r="AU280">
        <f>_xlfn.RANK.AVG(Table2[[#This Row],[Sharpe Ratio Z-Score]],Table2[Sharpe Ratio Z-Score])</f>
        <v>539</v>
      </c>
      <c r="AV280">
        <f>(Table2[[#This Row],[Rank 1Y]]+Table2[[#This Row],[Rank 6M]]+Table2[[#This Row],[Rank Sharpe]])/3</f>
        <v>310.33333333333331</v>
      </c>
    </row>
    <row r="281" spans="1:48" hidden="1" x14ac:dyDescent="0.3">
      <c r="A281" t="s">
        <v>1377</v>
      </c>
      <c r="B281" t="s">
        <v>1378</v>
      </c>
      <c r="C281" t="s">
        <v>3118</v>
      </c>
      <c r="D281" t="s">
        <v>255</v>
      </c>
      <c r="E281">
        <v>7772.8227888899901</v>
      </c>
      <c r="F281">
        <v>472.9</v>
      </c>
      <c r="G281">
        <v>1.49548541021246</v>
      </c>
      <c r="H281">
        <f>(Table2[[#This Row],[1Y Return vs Nifty]]-AVERAGE(Table2[1Y Return vs Nifty]))/_xlfn.STDEV.P(Table2[1Y Return vs Nifty])</f>
        <v>-0.26561701490170009</v>
      </c>
      <c r="I281">
        <v>-13.7971607613787</v>
      </c>
      <c r="J281">
        <f>(Table2[[#This Row],[1M Return vs Nifty]]-AVERAGE(Table2[1M Return vs Nifty]))/_xlfn.STDEV.P(Table2[1M Return vs Nifty])</f>
        <v>-1.1769565271055675</v>
      </c>
      <c r="K281">
        <v>4.22946812198958</v>
      </c>
      <c r="L281">
        <f>(Table2[[#This Row],[6M Return vs Nifty]]-AVERAGE(Table2[6M Return vs Nifty]))/_xlfn.STDEV.P(Table2[6M Return vs Nifty])</f>
        <v>6.0868777186299163E-2</v>
      </c>
      <c r="M281">
        <v>-7.2701920805127802</v>
      </c>
      <c r="N281">
        <f>(Table2[[#This Row],[1W Return vs Nifty]]-AVERAGE(Table2[1W Return vs Nifty]))/_xlfn.STDEV.P(Table2[1W Return vs Nifty])</f>
        <v>-0.91608816270158155</v>
      </c>
      <c r="O281">
        <v>520.12</v>
      </c>
      <c r="P281">
        <v>540.50584061738505</v>
      </c>
      <c r="Q281">
        <v>492.84721996547199</v>
      </c>
      <c r="R281">
        <v>21.496886249879001</v>
      </c>
      <c r="S281" s="1">
        <f>(Table2[[#This Row],[Close Price]]-Table2[[#This Row],[20D EMA]])/Table2[[#This Row],[20D EMA]]</f>
        <v>-9.0786741521187472E-2</v>
      </c>
      <c r="T281" s="1">
        <f>(Table2[[#This Row],[Close Price]]-Table2[[#This Row],[50D EMA]])/Table2[[#This Row],[50D EMA]]</f>
        <v>-0.12507883456016547</v>
      </c>
      <c r="U281" s="1">
        <f>(Table2[[#This Row],[Close Price]]-Table2[[#This Row],[200D EMA]])/Table2[[#This Row],[200D EMA]]</f>
        <v>-4.0473435087793504E-2</v>
      </c>
      <c r="V281">
        <v>0.90248907135144896</v>
      </c>
      <c r="W281">
        <v>450.2</v>
      </c>
      <c r="X281">
        <v>483.75</v>
      </c>
      <c r="Y281">
        <v>450.2</v>
      </c>
      <c r="Z281">
        <v>492.6</v>
      </c>
      <c r="AA281">
        <v>450.2</v>
      </c>
      <c r="AB281">
        <v>547.9</v>
      </c>
      <c r="AC281" s="1">
        <f>(Table2[[#This Row],[Close Price]]/Table2[[#This Row],[Day Low]])-1</f>
        <v>5.0422034651266046E-2</v>
      </c>
      <c r="AD281" s="1">
        <f>(Table2[[#This Row],[Day High]]/Table2[[#This Row],[Close Price]])-1</f>
        <v>2.2943539860435624E-2</v>
      </c>
      <c r="AE281" s="1">
        <f>(Table2[[#This Row],[Close Price]]/Table2[[#This Row],[Current Week Low]])-1</f>
        <v>5.0422034651266046E-2</v>
      </c>
      <c r="AF281" s="1">
        <f>(Table2[[#This Row],[Current Week High]]/Table2[[#This Row],[Close Price]])-1</f>
        <v>4.1657855783463926E-2</v>
      </c>
      <c r="AG281" s="1">
        <f>(Table2[[#This Row],[Close Price]]/Table2[[#This Row],[Current Month Low]])-1</f>
        <v>5.0422034651266046E-2</v>
      </c>
      <c r="AH281" s="1">
        <f>(Table2[[#This Row],[Current Month High]]/Table2[[#This Row],[Close Price]])-1</f>
        <v>0.15859589765278082</v>
      </c>
      <c r="AI281">
        <v>30.365827870585701</v>
      </c>
      <c r="AJ281">
        <v>33.173753872148602</v>
      </c>
      <c r="AK281" t="str">
        <f>IF(AND(Table2[[#This Row],[20D EMA]]&gt;Table2[[#This Row],[50D EMA]],Table2[[#This Row],[50D EMA]]&gt;Table2[[#This Row],[200D EMA]]),"Uptrend","Downtrend/NoTrend")</f>
        <v>Downtrend/NoTrend</v>
      </c>
      <c r="AL281">
        <v>-0.12</v>
      </c>
      <c r="AM281" t="s">
        <v>3153</v>
      </c>
      <c r="AN281">
        <v>-11.95</v>
      </c>
      <c r="AO281" t="s">
        <v>3153</v>
      </c>
      <c r="AP281">
        <v>9.4295211428882003E-2</v>
      </c>
      <c r="AQ281">
        <f>(Table2[[#This Row],[Sharpe Ratio]]-AVERAGE(Table2[Sharpe Ratio]))/_xlfn.STDEV.P(Table2[Sharpe Ratio])</f>
        <v>0.43206741965603929</v>
      </c>
      <c r="AR2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1">
        <f>_xlfn.RANK.AVG(Table2[[#This Row],[1Y Return vs Nifty Z-Score]],Table2[1Y Return vs Nifty Z-Score])</f>
        <v>403</v>
      </c>
      <c r="AT281">
        <f>_xlfn.RANK.AVG(Table2[[#This Row],[6M Return vs Nifty Z-Score]],Table2[6M Return vs Nifty Z-Score])</f>
        <v>290</v>
      </c>
      <c r="AU281">
        <f>_xlfn.RANK.AVG(Table2[[#This Row],[Sharpe Ratio Z-Score]],Table2[Sharpe Ratio Z-Score])</f>
        <v>238</v>
      </c>
      <c r="AV281">
        <f>(Table2[[#This Row],[Rank 1Y]]+Table2[[#This Row],[Rank 6M]]+Table2[[#This Row],[Rank Sharpe]])/3</f>
        <v>310.33333333333331</v>
      </c>
    </row>
    <row r="282" spans="1:48" hidden="1" x14ac:dyDescent="0.3">
      <c r="A282" t="s">
        <v>1224</v>
      </c>
      <c r="B282" t="s">
        <v>1225</v>
      </c>
      <c r="C282" t="s">
        <v>3120</v>
      </c>
      <c r="D282" t="s">
        <v>900</v>
      </c>
      <c r="E282">
        <v>9339.6062631759996</v>
      </c>
      <c r="F282">
        <v>200.62</v>
      </c>
      <c r="G282">
        <v>10.8899977027388</v>
      </c>
      <c r="H282">
        <f>(Table2[[#This Row],[1Y Return vs Nifty]]-AVERAGE(Table2[1Y Return vs Nifty]))/_xlfn.STDEV.P(Table2[1Y Return vs Nifty])</f>
        <v>-7.1610956401778433E-2</v>
      </c>
      <c r="I282">
        <v>9.5741442383066904</v>
      </c>
      <c r="J282">
        <f>(Table2[[#This Row],[1M Return vs Nifty]]-AVERAGE(Table2[1M Return vs Nifty]))/_xlfn.STDEV.P(Table2[1M Return vs Nifty])</f>
        <v>1.3825622619699809</v>
      </c>
      <c r="K282">
        <v>-9.2154938518366496</v>
      </c>
      <c r="L282">
        <f>(Table2[[#This Row],[6M Return vs Nifty]]-AVERAGE(Table2[6M Return vs Nifty]))/_xlfn.STDEV.P(Table2[6M Return vs Nifty])</f>
        <v>-0.40378315551554139</v>
      </c>
      <c r="M282">
        <v>5.4675226275723201</v>
      </c>
      <c r="N282">
        <f>(Table2[[#This Row],[1W Return vs Nifty]]-AVERAGE(Table2[1W Return vs Nifty]))/_xlfn.STDEV.P(Table2[1W Return vs Nifty])</f>
        <v>1.7027772165839579</v>
      </c>
      <c r="O282">
        <v>195.5</v>
      </c>
      <c r="P282">
        <v>199.37415572654399</v>
      </c>
      <c r="Q282">
        <v>194.30382016214801</v>
      </c>
      <c r="R282">
        <v>57.915068090822501</v>
      </c>
      <c r="S282" s="1">
        <f>(Table2[[#This Row],[Close Price]]-Table2[[#This Row],[20D EMA]])/Table2[[#This Row],[20D EMA]]</f>
        <v>2.6189258312020482E-2</v>
      </c>
      <c r="T282" s="1">
        <f>(Table2[[#This Row],[Close Price]]-Table2[[#This Row],[50D EMA]])/Table2[[#This Row],[50D EMA]]</f>
        <v>6.248775168055283E-3</v>
      </c>
      <c r="U282" s="1">
        <f>(Table2[[#This Row],[Close Price]]-Table2[[#This Row],[200D EMA]])/Table2[[#This Row],[200D EMA]]</f>
        <v>3.2506719798823774E-2</v>
      </c>
      <c r="V282">
        <v>0.95989845481170299</v>
      </c>
      <c r="W282">
        <v>199</v>
      </c>
      <c r="X282">
        <v>207.5</v>
      </c>
      <c r="Y282">
        <v>197.46</v>
      </c>
      <c r="Z282">
        <v>207.5</v>
      </c>
      <c r="AA282">
        <v>186.1</v>
      </c>
      <c r="AB282">
        <v>207.5</v>
      </c>
      <c r="AC282" s="1">
        <f>(Table2[[#This Row],[Close Price]]/Table2[[#This Row],[Day Low]])-1</f>
        <v>8.1407035175879994E-3</v>
      </c>
      <c r="AD282" s="1">
        <f>(Table2[[#This Row],[Day High]]/Table2[[#This Row],[Close Price]])-1</f>
        <v>3.4293689562356677E-2</v>
      </c>
      <c r="AE282" s="1">
        <f>(Table2[[#This Row],[Close Price]]/Table2[[#This Row],[Current Week Low]])-1</f>
        <v>1.6003241162767079E-2</v>
      </c>
      <c r="AF282" s="1">
        <f>(Table2[[#This Row],[Current Week High]]/Table2[[#This Row],[Close Price]])-1</f>
        <v>3.4293689562356677E-2</v>
      </c>
      <c r="AG282" s="1">
        <f>(Table2[[#This Row],[Close Price]]/Table2[[#This Row],[Current Month Low]])-1</f>
        <v>7.8022568511552981E-2</v>
      </c>
      <c r="AH282" s="1">
        <f>(Table2[[#This Row],[Current Month High]]/Table2[[#This Row],[Close Price]])-1</f>
        <v>3.4293689562356677E-2</v>
      </c>
      <c r="AI282">
        <v>31.592064599740699</v>
      </c>
      <c r="AJ282">
        <v>48.9383815887156</v>
      </c>
      <c r="AK282" t="str">
        <f>IF(AND(Table2[[#This Row],[20D EMA]]&gt;Table2[[#This Row],[50D EMA]],Table2[[#This Row],[50D EMA]]&gt;Table2[[#This Row],[200D EMA]]),"Uptrend","Downtrend/NoTrend")</f>
        <v>Downtrend/NoTrend</v>
      </c>
      <c r="AL282">
        <v>-0.1</v>
      </c>
      <c r="AM282" t="s">
        <v>3153</v>
      </c>
      <c r="AN282">
        <v>2.93</v>
      </c>
      <c r="AO282" t="s">
        <v>3154</v>
      </c>
      <c r="AP282">
        <v>0.12493048984356001</v>
      </c>
      <c r="AQ282">
        <f>(Table2[[#This Row],[Sharpe Ratio]]-AVERAGE(Table2[Sharpe Ratio]))/_xlfn.STDEV.P(Table2[Sharpe Ratio])</f>
        <v>0.79000947984892467</v>
      </c>
      <c r="AR2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2">
        <f>_xlfn.RANK.AVG(Table2[[#This Row],[1Y Return vs Nifty Z-Score]],Table2[1Y Return vs Nifty Z-Score])</f>
        <v>330</v>
      </c>
      <c r="AT282">
        <f>_xlfn.RANK.AVG(Table2[[#This Row],[6M Return vs Nifty Z-Score]],Table2[6M Return vs Nifty Z-Score])</f>
        <v>453</v>
      </c>
      <c r="AU282">
        <f>_xlfn.RANK.AVG(Table2[[#This Row],[Sharpe Ratio Z-Score]],Table2[Sharpe Ratio Z-Score])</f>
        <v>150</v>
      </c>
      <c r="AV282">
        <f>(Table2[[#This Row],[Rank 1Y]]+Table2[[#This Row],[Rank 6M]]+Table2[[#This Row],[Rank Sharpe]])/3</f>
        <v>311</v>
      </c>
    </row>
    <row r="283" spans="1:48" hidden="1" x14ac:dyDescent="0.3">
      <c r="A283" t="s">
        <v>858</v>
      </c>
      <c r="B283" t="s">
        <v>859</v>
      </c>
      <c r="C283" t="s">
        <v>3121</v>
      </c>
      <c r="D283" t="s">
        <v>142</v>
      </c>
      <c r="E283">
        <v>17192.798531879998</v>
      </c>
      <c r="F283">
        <v>1532.95</v>
      </c>
      <c r="G283">
        <v>59.632681664796699</v>
      </c>
      <c r="H283">
        <f>(Table2[[#This Row],[1Y Return vs Nifty]]-AVERAGE(Table2[1Y Return vs Nifty]))/_xlfn.STDEV.P(Table2[1Y Return vs Nifty])</f>
        <v>0.93497413303485721</v>
      </c>
      <c r="I283">
        <v>-7.0448267368685702</v>
      </c>
      <c r="J283">
        <f>(Table2[[#This Row],[1M Return vs Nifty]]-AVERAGE(Table2[1M Return vs Nifty]))/_xlfn.STDEV.P(Table2[1M Return vs Nifty])</f>
        <v>-0.43747168421466176</v>
      </c>
      <c r="K283">
        <v>-15.1523726243694</v>
      </c>
      <c r="L283">
        <f>(Table2[[#This Row],[6M Return vs Nifty]]-AVERAGE(Table2[6M Return vs Nifty]))/_xlfn.STDEV.P(Table2[6M Return vs Nifty])</f>
        <v>-0.60895905718369792</v>
      </c>
      <c r="M283">
        <v>-3.4139372591373598</v>
      </c>
      <c r="N283">
        <f>(Table2[[#This Row],[1W Return vs Nifty]]-AVERAGE(Table2[1W Return vs Nifty]))/_xlfn.STDEV.P(Table2[1W Return vs Nifty])</f>
        <v>-0.12324482487797554</v>
      </c>
      <c r="O283">
        <v>1605.34</v>
      </c>
      <c r="P283">
        <v>1680.6152470786999</v>
      </c>
      <c r="Q283">
        <v>1604.7483847426799</v>
      </c>
      <c r="R283">
        <v>35.318893987432901</v>
      </c>
      <c r="S283" s="1">
        <f>(Table2[[#This Row],[Close Price]]-Table2[[#This Row],[20D EMA]])/Table2[[#This Row],[20D EMA]]</f>
        <v>-4.5093251273873369E-2</v>
      </c>
      <c r="T283" s="1">
        <f>(Table2[[#This Row],[Close Price]]-Table2[[#This Row],[50D EMA]])/Table2[[#This Row],[50D EMA]]</f>
        <v>-8.7863803053897307E-2</v>
      </c>
      <c r="U283" s="1">
        <f>(Table2[[#This Row],[Close Price]]-Table2[[#This Row],[200D EMA]])/Table2[[#This Row],[200D EMA]]</f>
        <v>-4.4741210164354027E-2</v>
      </c>
      <c r="V283">
        <v>0.79380197546536801</v>
      </c>
      <c r="W283">
        <v>1525</v>
      </c>
      <c r="X283">
        <v>1606</v>
      </c>
      <c r="Y283">
        <v>1504.7</v>
      </c>
      <c r="Z283">
        <v>1633.9</v>
      </c>
      <c r="AA283">
        <v>1490</v>
      </c>
      <c r="AB283">
        <v>1695.65</v>
      </c>
      <c r="AC283" s="1">
        <f>(Table2[[#This Row],[Close Price]]/Table2[[#This Row],[Day Low]])-1</f>
        <v>5.213114754098358E-3</v>
      </c>
      <c r="AD283" s="1">
        <f>(Table2[[#This Row],[Day High]]/Table2[[#This Row],[Close Price]])-1</f>
        <v>4.7653217652239066E-2</v>
      </c>
      <c r="AE283" s="1">
        <f>(Table2[[#This Row],[Close Price]]/Table2[[#This Row],[Current Week Low]])-1</f>
        <v>1.8774506546155312E-2</v>
      </c>
      <c r="AF283" s="1">
        <f>(Table2[[#This Row],[Current Week High]]/Table2[[#This Row],[Close Price]])-1</f>
        <v>6.585341987670823E-2</v>
      </c>
      <c r="AG283" s="1">
        <f>(Table2[[#This Row],[Close Price]]/Table2[[#This Row],[Current Month Low]])-1</f>
        <v>2.8825503355704774E-2</v>
      </c>
      <c r="AH283" s="1">
        <f>(Table2[[#This Row],[Current Month High]]/Table2[[#This Row],[Close Price]])-1</f>
        <v>0.10613522945953879</v>
      </c>
      <c r="AI283">
        <v>40.957201048435799</v>
      </c>
      <c r="AJ283">
        <v>82.285433119626802</v>
      </c>
      <c r="AK283" t="str">
        <f>IF(AND(Table2[[#This Row],[20D EMA]]&gt;Table2[[#This Row],[50D EMA]],Table2[[#This Row],[50D EMA]]&gt;Table2[[#This Row],[200D EMA]]),"Uptrend","Downtrend/NoTrend")</f>
        <v>Downtrend/NoTrend</v>
      </c>
      <c r="AL283">
        <v>-0.01</v>
      </c>
      <c r="AM283" t="s">
        <v>3153</v>
      </c>
      <c r="AN283">
        <v>-3.49</v>
      </c>
      <c r="AO283" t="s">
        <v>3153</v>
      </c>
      <c r="AP283">
        <v>6.9898304492995E-2</v>
      </c>
      <c r="AQ283">
        <f>(Table2[[#This Row],[Sharpe Ratio]]-AVERAGE(Table2[Sharpe Ratio]))/_xlfn.STDEV.P(Table2[Sharpe Ratio])</f>
        <v>0.14701438332451774</v>
      </c>
      <c r="AR2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3">
        <f>_xlfn.RANK.AVG(Table2[[#This Row],[1Y Return vs Nifty Z-Score]],Table2[1Y Return vs Nifty Z-Score])</f>
        <v>99</v>
      </c>
      <c r="AT283">
        <f>_xlfn.RANK.AVG(Table2[[#This Row],[6M Return vs Nifty Z-Score]],Table2[6M Return vs Nifty Z-Score])</f>
        <v>526</v>
      </c>
      <c r="AU283">
        <f>_xlfn.RANK.AVG(Table2[[#This Row],[Sharpe Ratio Z-Score]],Table2[Sharpe Ratio Z-Score])</f>
        <v>311</v>
      </c>
      <c r="AV283">
        <f>(Table2[[#This Row],[Rank 1Y]]+Table2[[#This Row],[Rank 6M]]+Table2[[#This Row],[Rank Sharpe]])/3</f>
        <v>312</v>
      </c>
    </row>
    <row r="284" spans="1:48" hidden="1" x14ac:dyDescent="0.3">
      <c r="A284" t="s">
        <v>1094</v>
      </c>
      <c r="B284" t="s">
        <v>1095</v>
      </c>
      <c r="C284" t="s">
        <v>3118</v>
      </c>
      <c r="D284" t="s">
        <v>69</v>
      </c>
      <c r="E284">
        <v>11290.5</v>
      </c>
      <c r="F284">
        <v>75.27</v>
      </c>
      <c r="G284">
        <v>27.883692621258</v>
      </c>
      <c r="H284">
        <f>(Table2[[#This Row],[1Y Return vs Nifty]]-AVERAGE(Table2[1Y Return vs Nifty]))/_xlfn.STDEV.P(Table2[1Y Return vs Nifty])</f>
        <v>0.27932581049295857</v>
      </c>
      <c r="I284">
        <v>-3.1831556020593701</v>
      </c>
      <c r="J284">
        <f>(Table2[[#This Row],[1M Return vs Nifty]]-AVERAGE(Table2[1M Return vs Nifty]))/_xlfn.STDEV.P(Table2[1M Return vs Nifty])</f>
        <v>-1.4559064362758067E-2</v>
      </c>
      <c r="K284">
        <v>-4.5346311606849996</v>
      </c>
      <c r="L284">
        <f>(Table2[[#This Row],[6M Return vs Nifty]]-AVERAGE(Table2[6M Return vs Nifty]))/_xlfn.STDEV.P(Table2[6M Return vs Nifty])</f>
        <v>-0.24201461348547501</v>
      </c>
      <c r="M284">
        <v>-2.4004976769961801</v>
      </c>
      <c r="N284">
        <f>(Table2[[#This Row],[1W Return vs Nifty]]-AVERAGE(Table2[1W Return vs Nifty]))/_xlfn.STDEV.P(Table2[1W Return vs Nifty])</f>
        <v>8.5117655872398584E-2</v>
      </c>
      <c r="O284">
        <v>78.33</v>
      </c>
      <c r="P284">
        <v>82.870506289621602</v>
      </c>
      <c r="Q284">
        <v>80.439351746070301</v>
      </c>
      <c r="R284">
        <v>36.338461300656498</v>
      </c>
      <c r="S284" s="1">
        <f>(Table2[[#This Row],[Close Price]]-Table2[[#This Row],[20D EMA]])/Table2[[#This Row],[20D EMA]]</f>
        <v>-3.9065492148602096E-2</v>
      </c>
      <c r="T284" s="1">
        <f>(Table2[[#This Row],[Close Price]]-Table2[[#This Row],[50D EMA]])/Table2[[#This Row],[50D EMA]]</f>
        <v>-9.1715456196910738E-2</v>
      </c>
      <c r="U284" s="1">
        <f>(Table2[[#This Row],[Close Price]]-Table2[[#This Row],[200D EMA]])/Table2[[#This Row],[200D EMA]]</f>
        <v>-6.4263965756323274E-2</v>
      </c>
      <c r="V284">
        <v>1.18546303099068</v>
      </c>
      <c r="W284">
        <v>74.61</v>
      </c>
      <c r="X284">
        <v>77.87</v>
      </c>
      <c r="Y284">
        <v>73.81</v>
      </c>
      <c r="Z284">
        <v>77.87</v>
      </c>
      <c r="AA284">
        <v>73.81</v>
      </c>
      <c r="AB284">
        <v>85.44</v>
      </c>
      <c r="AC284" s="1">
        <f>(Table2[[#This Row],[Close Price]]/Table2[[#This Row],[Day Low]])-1</f>
        <v>8.8459991958182993E-3</v>
      </c>
      <c r="AD284" s="1">
        <f>(Table2[[#This Row],[Day High]]/Table2[[#This Row],[Close Price]])-1</f>
        <v>3.4542314335060498E-2</v>
      </c>
      <c r="AE284" s="1">
        <f>(Table2[[#This Row],[Close Price]]/Table2[[#This Row],[Current Week Low]])-1</f>
        <v>1.978051754504806E-2</v>
      </c>
      <c r="AF284" s="1">
        <f>(Table2[[#This Row],[Current Week High]]/Table2[[#This Row],[Close Price]])-1</f>
        <v>3.4542314335060498E-2</v>
      </c>
      <c r="AG284" s="1">
        <f>(Table2[[#This Row],[Close Price]]/Table2[[#This Row],[Current Month Low]])-1</f>
        <v>1.978051754504806E-2</v>
      </c>
      <c r="AH284" s="1">
        <f>(Table2[[#This Row],[Current Month High]]/Table2[[#This Row],[Close Price]])-1</f>
        <v>0.13511359107214038</v>
      </c>
      <c r="AI284">
        <v>75.1029626677295</v>
      </c>
      <c r="AJ284">
        <v>50.841683366733399</v>
      </c>
      <c r="AK284" t="str">
        <f>IF(AND(Table2[[#This Row],[20D EMA]]&gt;Table2[[#This Row],[50D EMA]],Table2[[#This Row],[50D EMA]]&gt;Table2[[#This Row],[200D EMA]]),"Uptrend","Downtrend/NoTrend")</f>
        <v>Downtrend/NoTrend</v>
      </c>
      <c r="AL284">
        <v>-0.23</v>
      </c>
      <c r="AM284" t="s">
        <v>3153</v>
      </c>
      <c r="AN284">
        <v>-4.4800000000000004</v>
      </c>
      <c r="AO284" t="s">
        <v>3153</v>
      </c>
      <c r="AP284">
        <v>6.7762846425046999E-2</v>
      </c>
      <c r="AQ284">
        <f>(Table2[[#This Row],[Sharpe Ratio]]-AVERAGE(Table2[Sharpe Ratio]))/_xlfn.STDEV.P(Table2[Sharpe Ratio])</f>
        <v>0.12206372839818289</v>
      </c>
      <c r="AR2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4">
        <f>_xlfn.RANK.AVG(Table2[[#This Row],[1Y Return vs Nifty Z-Score]],Table2[1Y Return vs Nifty Z-Score])</f>
        <v>225</v>
      </c>
      <c r="AT284">
        <f>_xlfn.RANK.AVG(Table2[[#This Row],[6M Return vs Nifty Z-Score]],Table2[6M Return vs Nifty Z-Score])</f>
        <v>394</v>
      </c>
      <c r="AU284">
        <f>_xlfn.RANK.AVG(Table2[[#This Row],[Sharpe Ratio Z-Score]],Table2[Sharpe Ratio Z-Score])</f>
        <v>317</v>
      </c>
      <c r="AV284">
        <f>(Table2[[#This Row],[Rank 1Y]]+Table2[[#This Row],[Rank 6M]]+Table2[[#This Row],[Rank Sharpe]])/3</f>
        <v>312</v>
      </c>
    </row>
    <row r="285" spans="1:48" hidden="1" x14ac:dyDescent="0.3">
      <c r="A285" t="s">
        <v>188</v>
      </c>
      <c r="B285" t="s">
        <v>189</v>
      </c>
      <c r="C285" t="s">
        <v>3121</v>
      </c>
      <c r="D285" t="s">
        <v>142</v>
      </c>
      <c r="E285">
        <v>125585.877088019</v>
      </c>
      <c r="F285">
        <v>1260.1500000000001</v>
      </c>
      <c r="G285">
        <v>25.004016411749401</v>
      </c>
      <c r="H285">
        <f>(Table2[[#This Row],[1Y Return vs Nifty]]-AVERAGE(Table2[1Y Return vs Nifty]))/_xlfn.STDEV.P(Table2[1Y Return vs Nifty])</f>
        <v>0.21985762164326142</v>
      </c>
      <c r="I285">
        <v>11.213761216769999</v>
      </c>
      <c r="J285">
        <f>(Table2[[#This Row],[1M Return vs Nifty]]-AVERAGE(Table2[1M Return vs Nifty]))/_xlfn.STDEV.P(Table2[1M Return vs Nifty])</f>
        <v>1.5621256395101144</v>
      </c>
      <c r="K285">
        <v>-2.8918620411141598</v>
      </c>
      <c r="L285">
        <f>(Table2[[#This Row],[6M Return vs Nifty]]-AVERAGE(Table2[6M Return vs Nifty]))/_xlfn.STDEV.P(Table2[6M Return vs Nifty])</f>
        <v>-0.18524124009271534</v>
      </c>
      <c r="M285">
        <v>5.2750841237163302</v>
      </c>
      <c r="N285">
        <f>(Table2[[#This Row],[1W Return vs Nifty]]-AVERAGE(Table2[1W Return vs Nifty]))/_xlfn.STDEV.P(Table2[1W Return vs Nifty])</f>
        <v>1.6632119926062163</v>
      </c>
      <c r="O285">
        <v>1202.2</v>
      </c>
      <c r="P285">
        <v>1215.12226571669</v>
      </c>
      <c r="Q285">
        <v>1193.80169979981</v>
      </c>
      <c r="R285">
        <v>64.723501235892797</v>
      </c>
      <c r="S285" s="1">
        <f>(Table2[[#This Row],[Close Price]]-Table2[[#This Row],[20D EMA]])/Table2[[#This Row],[20D EMA]]</f>
        <v>4.8203293961071404E-2</v>
      </c>
      <c r="T285" s="1">
        <f>(Table2[[#This Row],[Close Price]]-Table2[[#This Row],[50D EMA]])/Table2[[#This Row],[50D EMA]]</f>
        <v>3.7056134640700004E-2</v>
      </c>
      <c r="U285" s="1">
        <f>(Table2[[#This Row],[Close Price]]-Table2[[#This Row],[200D EMA]])/Table2[[#This Row],[200D EMA]]</f>
        <v>5.5577320933046209E-2</v>
      </c>
      <c r="V285">
        <v>1.17179579372623</v>
      </c>
      <c r="W285">
        <v>1240.05</v>
      </c>
      <c r="X285">
        <v>1294</v>
      </c>
      <c r="Y285">
        <v>1218.25</v>
      </c>
      <c r="Z285">
        <v>1294</v>
      </c>
      <c r="AA285">
        <v>1152.05</v>
      </c>
      <c r="AB285">
        <v>1294</v>
      </c>
      <c r="AC285" s="1">
        <f>(Table2[[#This Row],[Close Price]]/Table2[[#This Row],[Day Low]])-1</f>
        <v>1.6209023829684366E-2</v>
      </c>
      <c r="AD285" s="1">
        <f>(Table2[[#This Row],[Day High]]/Table2[[#This Row],[Close Price]])-1</f>
        <v>2.6861881522040942E-2</v>
      </c>
      <c r="AE285" s="1">
        <f>(Table2[[#This Row],[Close Price]]/Table2[[#This Row],[Current Week Low]])-1</f>
        <v>3.4393597373281404E-2</v>
      </c>
      <c r="AF285" s="1">
        <f>(Table2[[#This Row],[Current Week High]]/Table2[[#This Row],[Close Price]])-1</f>
        <v>2.6861881522040942E-2</v>
      </c>
      <c r="AG285" s="1">
        <f>(Table2[[#This Row],[Close Price]]/Table2[[#This Row],[Current Month Low]])-1</f>
        <v>9.3832732954298947E-2</v>
      </c>
      <c r="AH285" s="1">
        <f>(Table2[[#This Row],[Current Month High]]/Table2[[#This Row],[Close Price]])-1</f>
        <v>2.6861881522040942E-2</v>
      </c>
      <c r="AI285">
        <v>30.9328254572868</v>
      </c>
      <c r="AJ285">
        <v>49.448529411764703</v>
      </c>
      <c r="AK285" t="str">
        <f>IF(AND(Table2[[#This Row],[20D EMA]]&gt;Table2[[#This Row],[50D EMA]],Table2[[#This Row],[50D EMA]]&gt;Table2[[#This Row],[200D EMA]]),"Uptrend","Downtrend/NoTrend")</f>
        <v>Downtrend/NoTrend</v>
      </c>
      <c r="AL285">
        <v>0.1</v>
      </c>
      <c r="AM285" t="s">
        <v>3154</v>
      </c>
      <c r="AN285">
        <v>4.47</v>
      </c>
      <c r="AO285" t="s">
        <v>3154</v>
      </c>
      <c r="AP285">
        <v>6.5557131769648003E-2</v>
      </c>
      <c r="AQ285">
        <f>(Table2[[#This Row],[Sharpe Ratio]]-AVERAGE(Table2[Sharpe Ratio]))/_xlfn.STDEV.P(Table2[Sharpe Ratio])</f>
        <v>9.6292196725962717E-2</v>
      </c>
      <c r="AR2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5">
        <f>_xlfn.RANK.AVG(Table2[[#This Row],[1Y Return vs Nifty Z-Score]],Table2[1Y Return vs Nifty Z-Score])</f>
        <v>239</v>
      </c>
      <c r="AT285">
        <f>_xlfn.RANK.AVG(Table2[[#This Row],[6M Return vs Nifty Z-Score]],Table2[6M Return vs Nifty Z-Score])</f>
        <v>373</v>
      </c>
      <c r="AU285">
        <f>_xlfn.RANK.AVG(Table2[[#This Row],[Sharpe Ratio Z-Score]],Table2[Sharpe Ratio Z-Score])</f>
        <v>325</v>
      </c>
      <c r="AV285">
        <f>(Table2[[#This Row],[Rank 1Y]]+Table2[[#This Row],[Rank 6M]]+Table2[[#This Row],[Rank Sharpe]])/3</f>
        <v>312.33333333333331</v>
      </c>
    </row>
    <row r="286" spans="1:48" hidden="1" x14ac:dyDescent="0.3">
      <c r="A286" t="s">
        <v>960</v>
      </c>
      <c r="B286" t="s">
        <v>961</v>
      </c>
      <c r="C286" t="s">
        <v>3119</v>
      </c>
      <c r="D286" t="s">
        <v>962</v>
      </c>
      <c r="E286">
        <v>14780.960028</v>
      </c>
      <c r="F286">
        <v>1242</v>
      </c>
      <c r="G286">
        <v>23.737856863530599</v>
      </c>
      <c r="H286">
        <f>(Table2[[#This Row],[1Y Return vs Nifty]]-AVERAGE(Table2[1Y Return vs Nifty]))/_xlfn.STDEV.P(Table2[1Y Return vs Nifty])</f>
        <v>0.19371016281483575</v>
      </c>
      <c r="I286">
        <v>-8.3214618782725402</v>
      </c>
      <c r="J286">
        <f>(Table2[[#This Row],[1M Return vs Nifty]]-AVERAGE(Table2[1M Return vs Nifty]))/_xlfn.STDEV.P(Table2[1M Return vs Nifty])</f>
        <v>-0.57728294555678905</v>
      </c>
      <c r="K286">
        <v>-25.200377171801801</v>
      </c>
      <c r="L286">
        <f>(Table2[[#This Row],[6M Return vs Nifty]]-AVERAGE(Table2[6M Return vs Nifty]))/_xlfn.STDEV.P(Table2[6M Return vs Nifty])</f>
        <v>-0.95621364532238573</v>
      </c>
      <c r="M286">
        <v>-7.8410852988760604</v>
      </c>
      <c r="N286">
        <f>(Table2[[#This Row],[1W Return vs Nifty]]-AVERAGE(Table2[1W Return vs Nifty]))/_xlfn.STDEV.P(Table2[1W Return vs Nifty])</f>
        <v>-1.0334634155710389</v>
      </c>
      <c r="O286">
        <v>1288.8499999999999</v>
      </c>
      <c r="P286">
        <v>1312.5501405667101</v>
      </c>
      <c r="Q286">
        <v>1261.5347292525501</v>
      </c>
      <c r="R286">
        <v>41.271870794195003</v>
      </c>
      <c r="S286" s="1">
        <f>(Table2[[#This Row],[Close Price]]-Table2[[#This Row],[20D EMA]])/Table2[[#This Row],[20D EMA]]</f>
        <v>-3.635023470535742E-2</v>
      </c>
      <c r="T286" s="1">
        <f>(Table2[[#This Row],[Close Price]]-Table2[[#This Row],[50D EMA]])/Table2[[#This Row],[50D EMA]]</f>
        <v>-5.3750434658632662E-2</v>
      </c>
      <c r="U286" s="1">
        <f>(Table2[[#This Row],[Close Price]]-Table2[[#This Row],[200D EMA]])/Table2[[#This Row],[200D EMA]]</f>
        <v>-1.5484892171081356E-2</v>
      </c>
      <c r="V286">
        <v>0.70905333636266699</v>
      </c>
      <c r="W286">
        <v>1206.6500000000001</v>
      </c>
      <c r="X286">
        <v>1263.9000000000001</v>
      </c>
      <c r="Y286">
        <v>1197.6500000000001</v>
      </c>
      <c r="Z286">
        <v>1263.9000000000001</v>
      </c>
      <c r="AA286">
        <v>1197.6500000000001</v>
      </c>
      <c r="AB286">
        <v>1406</v>
      </c>
      <c r="AC286" s="1">
        <f>(Table2[[#This Row],[Close Price]]/Table2[[#This Row],[Day Low]])-1</f>
        <v>2.9295984751170456E-2</v>
      </c>
      <c r="AD286" s="1">
        <f>(Table2[[#This Row],[Day High]]/Table2[[#This Row],[Close Price]])-1</f>
        <v>1.7632850241545928E-2</v>
      </c>
      <c r="AE286" s="1">
        <f>(Table2[[#This Row],[Close Price]]/Table2[[#This Row],[Current Week Low]])-1</f>
        <v>3.7030852085333743E-2</v>
      </c>
      <c r="AF286" s="1">
        <f>(Table2[[#This Row],[Current Week High]]/Table2[[#This Row],[Close Price]])-1</f>
        <v>1.7632850241545928E-2</v>
      </c>
      <c r="AG286" s="1">
        <f>(Table2[[#This Row],[Close Price]]/Table2[[#This Row],[Current Month Low]])-1</f>
        <v>3.7030852085333743E-2</v>
      </c>
      <c r="AH286" s="1">
        <f>(Table2[[#This Row],[Current Month High]]/Table2[[#This Row],[Close Price]])-1</f>
        <v>0.13204508856682762</v>
      </c>
      <c r="AI286">
        <v>36.473429951690797</v>
      </c>
      <c r="AJ286">
        <v>59.230769230769198</v>
      </c>
      <c r="AK286" t="str">
        <f>IF(AND(Table2[[#This Row],[20D EMA]]&gt;Table2[[#This Row],[50D EMA]],Table2[[#This Row],[50D EMA]]&gt;Table2[[#This Row],[200D EMA]]),"Uptrend","Downtrend/NoTrend")</f>
        <v>Downtrend/NoTrend</v>
      </c>
      <c r="AL286">
        <v>0.08</v>
      </c>
      <c r="AM286" t="s">
        <v>3154</v>
      </c>
      <c r="AN286">
        <v>-7.81</v>
      </c>
      <c r="AO286" t="s">
        <v>3153</v>
      </c>
      <c r="AP286">
        <v>0.194425567822442</v>
      </c>
      <c r="AQ286">
        <f>(Table2[[#This Row],[Sharpe Ratio]]-AVERAGE(Table2[Sharpe Ratio]))/_xlfn.STDEV.P(Table2[Sharpe Ratio])</f>
        <v>1.6019887623061064</v>
      </c>
      <c r="AR2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6">
        <f>_xlfn.RANK.AVG(Table2[[#This Row],[1Y Return vs Nifty Z-Score]],Table2[1Y Return vs Nifty Z-Score])</f>
        <v>249</v>
      </c>
      <c r="AT286">
        <f>_xlfn.RANK.AVG(Table2[[#This Row],[6M Return vs Nifty Z-Score]],Table2[6M Return vs Nifty Z-Score])</f>
        <v>651</v>
      </c>
      <c r="AU286">
        <f>_xlfn.RANK.AVG(Table2[[#This Row],[Sharpe Ratio Z-Score]],Table2[Sharpe Ratio Z-Score])</f>
        <v>37</v>
      </c>
      <c r="AV286">
        <f>(Table2[[#This Row],[Rank 1Y]]+Table2[[#This Row],[Rank 6M]]+Table2[[#This Row],[Rank Sharpe]])/3</f>
        <v>312.33333333333331</v>
      </c>
    </row>
    <row r="287" spans="1:48" x14ac:dyDescent="0.3">
      <c r="A287" t="s">
        <v>1878</v>
      </c>
      <c r="B287" t="s">
        <v>1879</v>
      </c>
      <c r="C287" t="s">
        <v>3107</v>
      </c>
      <c r="D287" t="s">
        <v>255</v>
      </c>
      <c r="E287">
        <v>3823.1037633599999</v>
      </c>
      <c r="F287">
        <v>1400.4</v>
      </c>
      <c r="G287">
        <v>0.96499528520012801</v>
      </c>
      <c r="H287">
        <f>(Table2[[#This Row],[1Y Return vs Nifty]]-AVERAGE(Table2[1Y Return vs Nifty]))/_xlfn.STDEV.P(Table2[1Y Return vs Nifty])</f>
        <v>-0.27657216563460701</v>
      </c>
      <c r="I287">
        <v>0.63474181009793595</v>
      </c>
      <c r="J287">
        <f>(Table2[[#This Row],[1M Return vs Nifty]]-AVERAGE(Table2[1M Return vs Nifty]))/_xlfn.STDEV.P(Table2[1M Return vs Nifty])</f>
        <v>0.40355965692007495</v>
      </c>
      <c r="K287">
        <v>2.5557610200320302</v>
      </c>
      <c r="L287">
        <f>(Table2[[#This Row],[6M Return vs Nifty]]-AVERAGE(Table2[6M Return vs Nifty]))/_xlfn.STDEV.P(Table2[6M Return vs Nifty])</f>
        <v>3.0262008208672385E-3</v>
      </c>
      <c r="M287">
        <v>-4.33475681981934</v>
      </c>
      <c r="N287">
        <f>(Table2[[#This Row],[1W Return vs Nifty]]-AVERAGE(Table2[1W Return vs Nifty]))/_xlfn.STDEV.P(Table2[1W Return vs Nifty])</f>
        <v>-0.31256469294726807</v>
      </c>
      <c r="O287">
        <v>1399.2</v>
      </c>
      <c r="P287">
        <v>1395.4686817093</v>
      </c>
      <c r="Q287">
        <v>1292.3578026553701</v>
      </c>
      <c r="R287">
        <v>51.673254481315901</v>
      </c>
      <c r="S287" s="1">
        <f>(Table2[[#This Row],[Close Price]]-Table2[[#This Row],[20D EMA]])/Table2[[#This Row],[20D EMA]]</f>
        <v>8.5763293310466373E-4</v>
      </c>
      <c r="T287" s="1">
        <f>(Table2[[#This Row],[Close Price]]-Table2[[#This Row],[50D EMA]])/Table2[[#This Row],[50D EMA]]</f>
        <v>3.5338079280000617E-3</v>
      </c>
      <c r="U287" s="1">
        <f>(Table2[[#This Row],[Close Price]]-Table2[[#This Row],[200D EMA]])/Table2[[#This Row],[200D EMA]]</f>
        <v>8.3600839583773845E-2</v>
      </c>
      <c r="V287">
        <v>0.81105817377669198</v>
      </c>
      <c r="W287">
        <v>1320.1</v>
      </c>
      <c r="X287">
        <v>1414.9</v>
      </c>
      <c r="Y287">
        <v>1312.15</v>
      </c>
      <c r="Z287">
        <v>1414.9</v>
      </c>
      <c r="AA287">
        <v>1312.15</v>
      </c>
      <c r="AB287">
        <v>1429.3</v>
      </c>
      <c r="AC287" s="1">
        <f>(Table2[[#This Row],[Close Price]]/Table2[[#This Row],[Day Low]])-1</f>
        <v>6.0828725096583769E-2</v>
      </c>
      <c r="AD287" s="1">
        <f>(Table2[[#This Row],[Day High]]/Table2[[#This Row],[Close Price]])-1</f>
        <v>1.0354184518708953E-2</v>
      </c>
      <c r="AE287" s="1">
        <f>(Table2[[#This Row],[Close Price]]/Table2[[#This Row],[Current Week Low]])-1</f>
        <v>6.7256030179476456E-2</v>
      </c>
      <c r="AF287" s="1">
        <f>(Table2[[#This Row],[Current Week High]]/Table2[[#This Row],[Close Price]])-1</f>
        <v>1.0354184518708953E-2</v>
      </c>
      <c r="AG287" s="1">
        <f>(Table2[[#This Row],[Close Price]]/Table2[[#This Row],[Current Month Low]])-1</f>
        <v>6.7256030179476456E-2</v>
      </c>
      <c r="AH287" s="1">
        <f>(Table2[[#This Row],[Current Month High]]/Table2[[#This Row],[Close Price]])-1</f>
        <v>2.0636960868323229E-2</v>
      </c>
      <c r="AI287">
        <v>10.882604970008501</v>
      </c>
      <c r="AJ287">
        <v>48.646640484024999</v>
      </c>
      <c r="AK287" t="str">
        <f>IF(AND(Table2[[#This Row],[20D EMA]]&gt;Table2[[#This Row],[50D EMA]],Table2[[#This Row],[50D EMA]]&gt;Table2[[#This Row],[200D EMA]]),"Uptrend","Downtrend/NoTrend")</f>
        <v>Uptrend</v>
      </c>
      <c r="AL287">
        <v>0.04</v>
      </c>
      <c r="AM287" t="s">
        <v>3154</v>
      </c>
      <c r="AN287">
        <v>-1</v>
      </c>
      <c r="AO287" t="s">
        <v>3153</v>
      </c>
      <c r="AP287">
        <v>9.7216060831686005E-2</v>
      </c>
      <c r="AQ287">
        <f>(Table2[[#This Row],[Sharpe Ratio]]-AVERAGE(Table2[Sharpe Ratio]))/_xlfn.STDEV.P(Table2[Sharpe Ratio])</f>
        <v>0.46619457327942221</v>
      </c>
      <c r="AR2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0.28364357243848937</v>
      </c>
      <c r="AS287">
        <f>_xlfn.RANK.AVG(Table2[[#This Row],[1Y Return vs Nifty Z-Score]],Table2[1Y Return vs Nifty Z-Score])</f>
        <v>407</v>
      </c>
      <c r="AT287">
        <f>_xlfn.RANK.AVG(Table2[[#This Row],[6M Return vs Nifty Z-Score]],Table2[6M Return vs Nifty Z-Score])</f>
        <v>302</v>
      </c>
      <c r="AU287">
        <f>_xlfn.RANK.AVG(Table2[[#This Row],[Sharpe Ratio Z-Score]],Table2[Sharpe Ratio Z-Score])</f>
        <v>228</v>
      </c>
      <c r="AV287">
        <f>(Table2[[#This Row],[Rank 1Y]]+Table2[[#This Row],[Rank 6M]]+Table2[[#This Row],[Rank Sharpe]])/3</f>
        <v>312.33333333333331</v>
      </c>
    </row>
    <row r="288" spans="1:48" hidden="1" x14ac:dyDescent="0.3">
      <c r="A288" t="s">
        <v>1098</v>
      </c>
      <c r="B288" t="s">
        <v>1099</v>
      </c>
      <c r="C288" t="s">
        <v>3117</v>
      </c>
      <c r="D288" t="s">
        <v>117</v>
      </c>
      <c r="E288">
        <v>11166.022510500001</v>
      </c>
      <c r="F288">
        <v>807.95</v>
      </c>
      <c r="G288">
        <v>48.9304893001256</v>
      </c>
      <c r="H288">
        <f>(Table2[[#This Row],[1Y Return vs Nifty]]-AVERAGE(Table2[1Y Return vs Nifty]))/_xlfn.STDEV.P(Table2[1Y Return vs Nifty])</f>
        <v>0.71396317543256038</v>
      </c>
      <c r="I288">
        <v>-8.8465019055217002</v>
      </c>
      <c r="J288">
        <f>(Table2[[#This Row],[1M Return vs Nifty]]-AVERAGE(Table2[1M Return vs Nifty]))/_xlfn.STDEV.P(Table2[1M Return vs Nifty])</f>
        <v>-0.63478293602711378</v>
      </c>
      <c r="K288">
        <v>6.67083757886234</v>
      </c>
      <c r="L288">
        <f>(Table2[[#This Row],[6M Return vs Nifty]]-AVERAGE(Table2[6M Return vs Nifty]))/_xlfn.STDEV.P(Table2[6M Return vs Nifty])</f>
        <v>0.14524142463472786</v>
      </c>
      <c r="M288">
        <v>-11.5369748630859</v>
      </c>
      <c r="N288">
        <f>(Table2[[#This Row],[1W Return vs Nifty]]-AVERAGE(Table2[1W Return vs Nifty]))/_xlfn.STDEV.P(Table2[1W Return vs Nifty])</f>
        <v>-1.7933357668671648</v>
      </c>
      <c r="O288">
        <v>879.84</v>
      </c>
      <c r="P288">
        <v>844.03967522997095</v>
      </c>
      <c r="Q288">
        <v>719.85875942802295</v>
      </c>
      <c r="R288">
        <v>24.3541912861178</v>
      </c>
      <c r="S288" s="1">
        <f>(Table2[[#This Row],[Close Price]]-Table2[[#This Row],[20D EMA]])/Table2[[#This Row],[20D EMA]]</f>
        <v>-8.1708037825059088E-2</v>
      </c>
      <c r="T288" s="1">
        <f>(Table2[[#This Row],[Close Price]]-Table2[[#This Row],[50D EMA]])/Table2[[#This Row],[50D EMA]]</f>
        <v>-4.2758268703586413E-2</v>
      </c>
      <c r="U288" s="1">
        <f>(Table2[[#This Row],[Close Price]]-Table2[[#This Row],[200D EMA]])/Table2[[#This Row],[200D EMA]]</f>
        <v>0.12237295082992616</v>
      </c>
      <c r="V288">
        <v>0.70296184034975895</v>
      </c>
      <c r="W288">
        <v>805.1</v>
      </c>
      <c r="X288">
        <v>844.5</v>
      </c>
      <c r="Y288">
        <v>805.1</v>
      </c>
      <c r="Z288">
        <v>844.5</v>
      </c>
      <c r="AA288">
        <v>805.1</v>
      </c>
      <c r="AB288">
        <v>974.65</v>
      </c>
      <c r="AC288" s="1">
        <f>(Table2[[#This Row],[Close Price]]/Table2[[#This Row],[Day Low]])-1</f>
        <v>3.5399329275866975E-3</v>
      </c>
      <c r="AD288" s="1">
        <f>(Table2[[#This Row],[Day High]]/Table2[[#This Row],[Close Price]])-1</f>
        <v>4.52379478928151E-2</v>
      </c>
      <c r="AE288" s="1">
        <f>(Table2[[#This Row],[Close Price]]/Table2[[#This Row],[Current Week Low]])-1</f>
        <v>3.5399329275866975E-3</v>
      </c>
      <c r="AF288" s="1">
        <f>(Table2[[#This Row],[Current Week High]]/Table2[[#This Row],[Close Price]])-1</f>
        <v>4.52379478928151E-2</v>
      </c>
      <c r="AG288" s="1">
        <f>(Table2[[#This Row],[Close Price]]/Table2[[#This Row],[Current Month Low]])-1</f>
        <v>3.5399329275866975E-3</v>
      </c>
      <c r="AH288" s="1">
        <f>(Table2[[#This Row],[Current Month High]]/Table2[[#This Row],[Close Price]])-1</f>
        <v>0.20632464880252477</v>
      </c>
      <c r="AI288">
        <v>21.2946345689708</v>
      </c>
      <c r="AJ288">
        <v>84.864431987186805</v>
      </c>
      <c r="AK288" t="str">
        <f>IF(AND(Table2[[#This Row],[20D EMA]]&gt;Table2[[#This Row],[50D EMA]],Table2[[#This Row],[50D EMA]]&gt;Table2[[#This Row],[200D EMA]]),"Uptrend","Downtrend/NoTrend")</f>
        <v>Uptrend</v>
      </c>
      <c r="AL288">
        <v>0.28999999999999998</v>
      </c>
      <c r="AM288" t="s">
        <v>3154</v>
      </c>
      <c r="AN288">
        <v>-16.48</v>
      </c>
      <c r="AO288" t="s">
        <v>3153</v>
      </c>
      <c r="AQ288">
        <f>(Table2[[#This Row],[Sharpe Ratio]]-AVERAGE(Table2[Sharpe Ratio]))/_xlfn.STDEV.P(Table2[Sharpe Ratio])</f>
        <v>-0.66967619071070472</v>
      </c>
      <c r="AR2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-2.2385902935376949</v>
      </c>
      <c r="AS288">
        <f>_xlfn.RANK.AVG(Table2[[#This Row],[1Y Return vs Nifty Z-Score]],Table2[1Y Return vs Nifty Z-Score])</f>
        <v>135</v>
      </c>
      <c r="AT288">
        <f>_xlfn.RANK.AVG(Table2[[#This Row],[6M Return vs Nifty Z-Score]],Table2[6M Return vs Nifty Z-Score])</f>
        <v>264</v>
      </c>
      <c r="AU288">
        <f>_xlfn.RANK.AVG(Table2[[#This Row],[Sharpe Ratio Z-Score]],Table2[Sharpe Ratio Z-Score])</f>
        <v>539</v>
      </c>
      <c r="AV288">
        <f>(Table2[[#This Row],[Rank 1Y]]+Table2[[#This Row],[Rank 6M]]+Table2[[#This Row],[Rank Sharpe]])/3</f>
        <v>312.66666666666669</v>
      </c>
    </row>
    <row r="289" spans="1:48" x14ac:dyDescent="0.3">
      <c r="A289" t="s">
        <v>1196</v>
      </c>
      <c r="B289" t="s">
        <v>1197</v>
      </c>
      <c r="C289" t="s">
        <v>3107</v>
      </c>
      <c r="D289" t="s">
        <v>21</v>
      </c>
      <c r="E289">
        <v>9727.7010993000004</v>
      </c>
      <c r="F289">
        <v>3150.9</v>
      </c>
      <c r="G289">
        <v>10.7689511775857</v>
      </c>
      <c r="H289">
        <f>(Table2[[#This Row],[1Y Return vs Nifty]]-AVERAGE(Table2[1Y Return vs Nifty]))/_xlfn.STDEV.P(Table2[1Y Return vs Nifty])</f>
        <v>-7.4110688001336453E-2</v>
      </c>
      <c r="I289">
        <v>8.3766827280565899</v>
      </c>
      <c r="J289">
        <f>(Table2[[#This Row],[1M Return vs Nifty]]-AVERAGE(Table2[1M Return vs Nifty]))/_xlfn.STDEV.P(Table2[1M Return vs Nifty])</f>
        <v>1.2514217358110364</v>
      </c>
      <c r="K289">
        <v>22.569639116830501</v>
      </c>
      <c r="L289">
        <f>(Table2[[#This Row],[6M Return vs Nifty]]-AVERAGE(Table2[6M Return vs Nifty]))/_xlfn.STDEV.P(Table2[6M Return vs Nifty])</f>
        <v>0.69469696617074894</v>
      </c>
      <c r="M289">
        <v>7.2686378252080797</v>
      </c>
      <c r="N289">
        <f>(Table2[[#This Row],[1W Return vs Nifty]]-AVERAGE(Table2[1W Return vs Nifty]))/_xlfn.STDEV.P(Table2[1W Return vs Nifty])</f>
        <v>2.0730852618881399</v>
      </c>
      <c r="O289">
        <v>2942.71</v>
      </c>
      <c r="P289">
        <v>2854.6985809595799</v>
      </c>
      <c r="Q289">
        <v>2712.8108207621999</v>
      </c>
      <c r="R289">
        <v>80.110869534779894</v>
      </c>
      <c r="S289" s="1">
        <f>(Table2[[#This Row],[Close Price]]-Table2[[#This Row],[20D EMA]])/Table2[[#This Row],[20D EMA]]</f>
        <v>7.0747712142888719E-2</v>
      </c>
      <c r="T289" s="1">
        <f>(Table2[[#This Row],[Close Price]]-Table2[[#This Row],[50D EMA]])/Table2[[#This Row],[50D EMA]]</f>
        <v>0.10375926236697637</v>
      </c>
      <c r="U289" s="1">
        <f>(Table2[[#This Row],[Close Price]]-Table2[[#This Row],[200D EMA]])/Table2[[#This Row],[200D EMA]]</f>
        <v>0.16148902676328653</v>
      </c>
      <c r="V289">
        <v>1.5186732159004099</v>
      </c>
      <c r="W289">
        <v>3110</v>
      </c>
      <c r="X289">
        <v>3261.2</v>
      </c>
      <c r="Y289">
        <v>2935.5</v>
      </c>
      <c r="Z289">
        <v>3261.2</v>
      </c>
      <c r="AA289">
        <v>2838.05</v>
      </c>
      <c r="AB289">
        <v>3261.2</v>
      </c>
      <c r="AC289" s="1">
        <f>(Table2[[#This Row],[Close Price]]/Table2[[#This Row],[Day Low]])-1</f>
        <v>1.3151125401929198E-2</v>
      </c>
      <c r="AD289" s="1">
        <f>(Table2[[#This Row],[Day High]]/Table2[[#This Row],[Close Price]])-1</f>
        <v>3.5005871338347649E-2</v>
      </c>
      <c r="AE289" s="1">
        <f>(Table2[[#This Row],[Close Price]]/Table2[[#This Row],[Current Week Low]])-1</f>
        <v>7.3377618804292277E-2</v>
      </c>
      <c r="AF289" s="1">
        <f>(Table2[[#This Row],[Current Week High]]/Table2[[#This Row],[Close Price]])-1</f>
        <v>3.5005871338347649E-2</v>
      </c>
      <c r="AG289" s="1">
        <f>(Table2[[#This Row],[Close Price]]/Table2[[#This Row],[Current Month Low]])-1</f>
        <v>0.11023413963813167</v>
      </c>
      <c r="AH289" s="1">
        <f>(Table2[[#This Row],[Current Month High]]/Table2[[#This Row],[Close Price]])-1</f>
        <v>3.5005871338347649E-2</v>
      </c>
      <c r="AI289">
        <v>3.5005871338347601</v>
      </c>
      <c r="AJ289">
        <v>47.407078197001198</v>
      </c>
      <c r="AK289" t="str">
        <f>IF(AND(Table2[[#This Row],[20D EMA]]&gt;Table2[[#This Row],[50D EMA]],Table2[[#This Row],[50D EMA]]&gt;Table2[[#This Row],[200D EMA]]),"Uptrend","Downtrend/NoTrend")</f>
        <v>Uptrend</v>
      </c>
      <c r="AL289">
        <v>0.1</v>
      </c>
      <c r="AM289" t="s">
        <v>3154</v>
      </c>
      <c r="AN289">
        <v>9.07</v>
      </c>
      <c r="AO289" t="s">
        <v>3154</v>
      </c>
      <c r="AP289">
        <v>1.7958611052395001E-2</v>
      </c>
      <c r="AQ289">
        <f>(Table2[[#This Row],[Sharpe Ratio]]-AVERAGE(Table2[Sharpe Ratio]))/_xlfn.STDEV.P(Table2[Sharpe Ratio])</f>
        <v>-0.45984809150801798</v>
      </c>
      <c r="AR2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3.4852451843605707</v>
      </c>
      <c r="AS289">
        <f>_xlfn.RANK.AVG(Table2[[#This Row],[1Y Return vs Nifty Z-Score]],Table2[1Y Return vs Nifty Z-Score])</f>
        <v>331</v>
      </c>
      <c r="AT289">
        <f>_xlfn.RANK.AVG(Table2[[#This Row],[6M Return vs Nifty Z-Score]],Table2[6M Return vs Nifty Z-Score])</f>
        <v>148</v>
      </c>
      <c r="AU289">
        <f>_xlfn.RANK.AVG(Table2[[#This Row],[Sharpe Ratio Z-Score]],Table2[Sharpe Ratio Z-Score])</f>
        <v>460</v>
      </c>
      <c r="AV289">
        <f>(Table2[[#This Row],[Rank 1Y]]+Table2[[#This Row],[Rank 6M]]+Table2[[#This Row],[Rank Sharpe]])/3</f>
        <v>313</v>
      </c>
    </row>
    <row r="290" spans="1:48" hidden="1" x14ac:dyDescent="0.3">
      <c r="A290" t="s">
        <v>1683</v>
      </c>
      <c r="B290" t="s">
        <v>1684</v>
      </c>
      <c r="C290" t="s">
        <v>3117</v>
      </c>
      <c r="D290" t="s">
        <v>1604</v>
      </c>
      <c r="E290">
        <v>5115.9581121599904</v>
      </c>
      <c r="F290">
        <v>418.8</v>
      </c>
      <c r="G290">
        <v>8.9944794574591</v>
      </c>
      <c r="H290">
        <f>(Table2[[#This Row],[1Y Return vs Nifty]]-AVERAGE(Table2[1Y Return vs Nifty]))/_xlfn.STDEV.P(Table2[1Y Return vs Nifty])</f>
        <v>-0.11075530068817144</v>
      </c>
      <c r="I290">
        <v>-0.75573949543199903</v>
      </c>
      <c r="J290">
        <f>(Table2[[#This Row],[1M Return vs Nifty]]-AVERAGE(Table2[1M Return vs Nifty]))/_xlfn.STDEV.P(Table2[1M Return vs Nifty])</f>
        <v>0.25128048263305608</v>
      </c>
      <c r="K290">
        <v>12.1504826801128</v>
      </c>
      <c r="L290">
        <f>(Table2[[#This Row],[6M Return vs Nifty]]-AVERAGE(Table2[6M Return vs Nifty]))/_xlfn.STDEV.P(Table2[6M Return vs Nifty])</f>
        <v>0.33461553307570624</v>
      </c>
      <c r="M290">
        <v>-11.3394069701923</v>
      </c>
      <c r="N290">
        <f>(Table2[[#This Row],[1W Return vs Nifty]]-AVERAGE(Table2[1W Return vs Nifty]))/_xlfn.STDEV.P(Table2[1W Return vs Nifty])</f>
        <v>-1.7527159440327729</v>
      </c>
      <c r="O290">
        <v>446.34</v>
      </c>
      <c r="P290">
        <v>433.82396073745502</v>
      </c>
      <c r="Q290">
        <v>391.02464828841403</v>
      </c>
      <c r="R290">
        <v>39.9429487465273</v>
      </c>
      <c r="S290" s="1">
        <f>(Table2[[#This Row],[Close Price]]-Table2[[#This Row],[20D EMA]])/Table2[[#This Row],[20D EMA]]</f>
        <v>-6.1701841645382366E-2</v>
      </c>
      <c r="T290" s="1">
        <f>(Table2[[#This Row],[Close Price]]-Table2[[#This Row],[50D EMA]])/Table2[[#This Row],[50D EMA]]</f>
        <v>-3.463146828477584E-2</v>
      </c>
      <c r="U290" s="1">
        <f>(Table2[[#This Row],[Close Price]]-Table2[[#This Row],[200D EMA]])/Table2[[#This Row],[200D EMA]]</f>
        <v>7.1032227336981821E-2</v>
      </c>
      <c r="V290">
        <v>2.51700813754085</v>
      </c>
      <c r="W290">
        <v>420</v>
      </c>
      <c r="X290">
        <v>437</v>
      </c>
      <c r="Y290">
        <v>409.55</v>
      </c>
      <c r="Z290">
        <v>437</v>
      </c>
      <c r="AA290">
        <v>409.55</v>
      </c>
      <c r="AB290">
        <v>515.9</v>
      </c>
      <c r="AC290" s="1">
        <f>(Table2[[#This Row],[Close Price]]/Table2[[#This Row],[Day Low]])-1</f>
        <v>-2.8571428571427804E-3</v>
      </c>
      <c r="AD290" s="1">
        <f>(Table2[[#This Row],[Day High]]/Table2[[#This Row],[Close Price]])-1</f>
        <v>4.3457497612225282E-2</v>
      </c>
      <c r="AE290" s="1">
        <f>(Table2[[#This Row],[Close Price]]/Table2[[#This Row],[Current Week Low]])-1</f>
        <v>2.258576486387498E-2</v>
      </c>
      <c r="AF290" s="1">
        <f>(Table2[[#This Row],[Current Week High]]/Table2[[#This Row],[Close Price]])-1</f>
        <v>4.3457497612225282E-2</v>
      </c>
      <c r="AG290" s="1">
        <f>(Table2[[#This Row],[Close Price]]/Table2[[#This Row],[Current Month Low]])-1</f>
        <v>2.258576486387498E-2</v>
      </c>
      <c r="AH290" s="1">
        <f>(Table2[[#This Row],[Current Month High]]/Table2[[#This Row],[Close Price]])-1</f>
        <v>0.23185291308500466</v>
      </c>
      <c r="AI290">
        <v>23.1852913085004</v>
      </c>
      <c r="AJ290">
        <v>46.8185801928133</v>
      </c>
      <c r="AK290" t="str">
        <f>IF(AND(Table2[[#This Row],[20D EMA]]&gt;Table2[[#This Row],[50D EMA]],Table2[[#This Row],[50D EMA]]&gt;Table2[[#This Row],[200D EMA]]),"Uptrend","Downtrend/NoTrend")</f>
        <v>Uptrend</v>
      </c>
      <c r="AL290">
        <v>0.11</v>
      </c>
      <c r="AM290" t="s">
        <v>3154</v>
      </c>
      <c r="AN290">
        <v>-3.46</v>
      </c>
      <c r="AO290" t="s">
        <v>3153</v>
      </c>
      <c r="AP290">
        <v>4.6713685543496003E-2</v>
      </c>
      <c r="AQ290">
        <f>(Table2[[#This Row],[Sharpe Ratio]]-AVERAGE(Table2[Sharpe Ratio]))/_xlfn.STDEV.P(Table2[Sharpe Ratio])</f>
        <v>-0.12387430125797894</v>
      </c>
      <c r="AR2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-1.4014495302701611</v>
      </c>
      <c r="AS290">
        <f>_xlfn.RANK.AVG(Table2[[#This Row],[1Y Return vs Nifty Z-Score]],Table2[1Y Return vs Nifty Z-Score])</f>
        <v>343</v>
      </c>
      <c r="AT290">
        <f>_xlfn.RANK.AVG(Table2[[#This Row],[6M Return vs Nifty Z-Score]],Table2[6M Return vs Nifty Z-Score])</f>
        <v>211</v>
      </c>
      <c r="AU290">
        <f>_xlfn.RANK.AVG(Table2[[#This Row],[Sharpe Ratio Z-Score]],Table2[Sharpe Ratio Z-Score])</f>
        <v>388</v>
      </c>
      <c r="AV290">
        <f>(Table2[[#This Row],[Rank 1Y]]+Table2[[#This Row],[Rank 6M]]+Table2[[#This Row],[Rank Sharpe]])/3</f>
        <v>314</v>
      </c>
    </row>
    <row r="291" spans="1:48" x14ac:dyDescent="0.3">
      <c r="A291" t="s">
        <v>1711</v>
      </c>
      <c r="B291" t="s">
        <v>1712</v>
      </c>
      <c r="C291" t="s">
        <v>3112</v>
      </c>
      <c r="D291" t="s">
        <v>51</v>
      </c>
      <c r="E291">
        <v>4845.7194749999999</v>
      </c>
      <c r="F291">
        <v>393</v>
      </c>
      <c r="G291">
        <v>28.200449630278001</v>
      </c>
      <c r="H291">
        <f>(Table2[[#This Row],[1Y Return vs Nifty]]-AVERAGE(Table2[1Y Return vs Nifty]))/_xlfn.STDEV.P(Table2[1Y Return vs Nifty])</f>
        <v>0.28586715898542714</v>
      </c>
      <c r="I291">
        <v>8.7344153818080699</v>
      </c>
      <c r="J291">
        <f>(Table2[[#This Row],[1M Return vs Nifty]]-AVERAGE(Table2[1M Return vs Nifty]))/_xlfn.STDEV.P(Table2[1M Return vs Nifty])</f>
        <v>1.2905989853807585</v>
      </c>
      <c r="K291">
        <v>29.627944924802399</v>
      </c>
      <c r="L291">
        <f>(Table2[[#This Row],[6M Return vs Nifty]]-AVERAGE(Table2[6M Return vs Nifty]))/_xlfn.STDEV.P(Table2[6M Return vs Nifty])</f>
        <v>0.93862888964211211</v>
      </c>
      <c r="M291">
        <v>7.8538617699090798</v>
      </c>
      <c r="N291">
        <f>(Table2[[#This Row],[1W Return vs Nifty]]-AVERAGE(Table2[1W Return vs Nifty]))/_xlfn.STDEV.P(Table2[1W Return vs Nifty])</f>
        <v>2.1934069022318003</v>
      </c>
      <c r="O291">
        <v>379.96</v>
      </c>
      <c r="P291">
        <v>368.30070876272498</v>
      </c>
      <c r="Q291">
        <v>335.82593838907701</v>
      </c>
      <c r="R291">
        <v>59.008388923095197</v>
      </c>
      <c r="S291" s="1">
        <f>(Table2[[#This Row],[Close Price]]-Table2[[#This Row],[20D EMA]])/Table2[[#This Row],[20D EMA]]</f>
        <v>3.4319402042320299E-2</v>
      </c>
      <c r="T291" s="1">
        <f>(Table2[[#This Row],[Close Price]]-Table2[[#This Row],[50D EMA]])/Table2[[#This Row],[50D EMA]]</f>
        <v>6.7062839276769773E-2</v>
      </c>
      <c r="U291" s="1">
        <f>(Table2[[#This Row],[Close Price]]-Table2[[#This Row],[200D EMA]])/Table2[[#This Row],[200D EMA]]</f>
        <v>0.17024909357859958</v>
      </c>
      <c r="V291">
        <v>1.6592194468813799</v>
      </c>
      <c r="W291">
        <v>390.25</v>
      </c>
      <c r="X291">
        <v>409.5</v>
      </c>
      <c r="Y291">
        <v>390.25</v>
      </c>
      <c r="Z291">
        <v>416.95</v>
      </c>
      <c r="AA291">
        <v>365.65</v>
      </c>
      <c r="AB291">
        <v>416.95</v>
      </c>
      <c r="AC291" s="1">
        <f>(Table2[[#This Row],[Close Price]]/Table2[[#This Row],[Day Low]])-1</f>
        <v>7.0467648942984518E-3</v>
      </c>
      <c r="AD291" s="1">
        <f>(Table2[[#This Row],[Day High]]/Table2[[#This Row],[Close Price]])-1</f>
        <v>4.1984732824427384E-2</v>
      </c>
      <c r="AE291" s="1">
        <f>(Table2[[#This Row],[Close Price]]/Table2[[#This Row],[Current Week Low]])-1</f>
        <v>7.0467648942984518E-3</v>
      </c>
      <c r="AF291" s="1">
        <f>(Table2[[#This Row],[Current Week High]]/Table2[[#This Row],[Close Price]])-1</f>
        <v>6.0941475826971958E-2</v>
      </c>
      <c r="AG291" s="1">
        <f>(Table2[[#This Row],[Close Price]]/Table2[[#This Row],[Current Month Low]])-1</f>
        <v>7.4798304389443571E-2</v>
      </c>
      <c r="AH291" s="1">
        <f>(Table2[[#This Row],[Current Month High]]/Table2[[#This Row],[Close Price]])-1</f>
        <v>6.0941475826971958E-2</v>
      </c>
      <c r="AI291">
        <v>6.0941475826971896</v>
      </c>
      <c r="AJ291">
        <v>50.979638878217401</v>
      </c>
      <c r="AK291" t="str">
        <f>IF(AND(Table2[[#This Row],[20D EMA]]&gt;Table2[[#This Row],[50D EMA]],Table2[[#This Row],[50D EMA]]&gt;Table2[[#This Row],[200D EMA]]),"Uptrend","Downtrend/NoTrend")</f>
        <v>Uptrend</v>
      </c>
      <c r="AL291">
        <v>0.27</v>
      </c>
      <c r="AM291" t="s">
        <v>3154</v>
      </c>
      <c r="AN291">
        <v>3.24</v>
      </c>
      <c r="AO291" t="s">
        <v>3154</v>
      </c>
      <c r="AP291">
        <v>-3.4677360363750999E-2</v>
      </c>
      <c r="AQ291">
        <f>(Table2[[#This Row],[Sharpe Ratio]]-AVERAGE(Table2[Sharpe Ratio]))/_xlfn.STDEV.P(Table2[Sharpe Ratio])</f>
        <v>-1.07484586609727</v>
      </c>
      <c r="AR2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3.6336560701428282</v>
      </c>
      <c r="AS291">
        <f>_xlfn.RANK.AVG(Table2[[#This Row],[1Y Return vs Nifty Z-Score]],Table2[1Y Return vs Nifty Z-Score])</f>
        <v>220</v>
      </c>
      <c r="AT291">
        <f>_xlfn.RANK.AVG(Table2[[#This Row],[6M Return vs Nifty Z-Score]],Table2[6M Return vs Nifty Z-Score])</f>
        <v>97</v>
      </c>
      <c r="AU291">
        <f>_xlfn.RANK.AVG(Table2[[#This Row],[Sharpe Ratio Z-Score]],Table2[Sharpe Ratio Z-Score])</f>
        <v>627</v>
      </c>
      <c r="AV291">
        <f>(Table2[[#This Row],[Rank 1Y]]+Table2[[#This Row],[Rank 6M]]+Table2[[#This Row],[Rank Sharpe]])/3</f>
        <v>314.66666666666669</v>
      </c>
    </row>
    <row r="292" spans="1:48" hidden="1" x14ac:dyDescent="0.3">
      <c r="A292" t="s">
        <v>1975</v>
      </c>
      <c r="B292" t="s">
        <v>1976</v>
      </c>
      <c r="C292" t="s">
        <v>3119</v>
      </c>
      <c r="D292" t="s">
        <v>114</v>
      </c>
      <c r="E292">
        <v>3351.124335</v>
      </c>
      <c r="F292">
        <v>581.75</v>
      </c>
      <c r="G292">
        <v>-6.2040312047421704</v>
      </c>
      <c r="H292">
        <f>(Table2[[#This Row],[1Y Return vs Nifty]]-AVERAGE(Table2[1Y Return vs Nifty]))/_xlfn.STDEV.P(Table2[1Y Return vs Nifty])</f>
        <v>-0.42461972034393358</v>
      </c>
      <c r="I292">
        <v>-8.6526575079101704</v>
      </c>
      <c r="J292">
        <f>(Table2[[#This Row],[1M Return vs Nifty]]-AVERAGE(Table2[1M Return vs Nifty]))/_xlfn.STDEV.P(Table2[1M Return vs Nifty])</f>
        <v>-0.61355398121049487</v>
      </c>
      <c r="K292">
        <v>7.9567111856230701</v>
      </c>
      <c r="L292">
        <f>(Table2[[#This Row],[6M Return vs Nifty]]-AVERAGE(Table2[6M Return vs Nifty]))/_xlfn.STDEV.P(Table2[6M Return vs Nifty])</f>
        <v>0.18968064712972649</v>
      </c>
      <c r="M292">
        <v>0.35837932545651102</v>
      </c>
      <c r="N292">
        <f>(Table2[[#This Row],[1W Return vs Nifty]]-AVERAGE(Table2[1W Return vs Nifty]))/_xlfn.STDEV.P(Table2[1W Return vs Nifty])</f>
        <v>0.65234086922042267</v>
      </c>
      <c r="O292">
        <v>623.22</v>
      </c>
      <c r="P292">
        <v>625.54163732519203</v>
      </c>
      <c r="Q292">
        <v>591.48726780593097</v>
      </c>
      <c r="R292">
        <v>29.979007756243501</v>
      </c>
      <c r="S292" s="1">
        <f>(Table2[[#This Row],[Close Price]]-Table2[[#This Row],[20D EMA]])/Table2[[#This Row],[20D EMA]]</f>
        <v>-6.6541510221109768E-2</v>
      </c>
      <c r="T292" s="1">
        <f>(Table2[[#This Row],[Close Price]]-Table2[[#This Row],[50D EMA]])/Table2[[#This Row],[50D EMA]]</f>
        <v>-7.0005951182473644E-2</v>
      </c>
      <c r="U292" s="1">
        <f>(Table2[[#This Row],[Close Price]]-Table2[[#This Row],[200D EMA]])/Table2[[#This Row],[200D EMA]]</f>
        <v>-1.6462345575164267E-2</v>
      </c>
      <c r="V292">
        <v>0.70310802846595699</v>
      </c>
      <c r="W292">
        <v>576.65</v>
      </c>
      <c r="X292">
        <v>610.85</v>
      </c>
      <c r="Y292">
        <v>576.65</v>
      </c>
      <c r="Z292">
        <v>612.9</v>
      </c>
      <c r="AA292">
        <v>576.65</v>
      </c>
      <c r="AB292">
        <v>684.9</v>
      </c>
      <c r="AC292" s="1">
        <f>(Table2[[#This Row],[Close Price]]/Table2[[#This Row],[Day Low]])-1</f>
        <v>8.8441862481574152E-3</v>
      </c>
      <c r="AD292" s="1">
        <f>(Table2[[#This Row],[Day High]]/Table2[[#This Row],[Close Price]])-1</f>
        <v>5.0021486892995348E-2</v>
      </c>
      <c r="AE292" s="1">
        <f>(Table2[[#This Row],[Close Price]]/Table2[[#This Row],[Current Week Low]])-1</f>
        <v>8.8441862481574152E-3</v>
      </c>
      <c r="AF292" s="1">
        <f>(Table2[[#This Row],[Current Week High]]/Table2[[#This Row],[Close Price]])-1</f>
        <v>5.3545337344220068E-2</v>
      </c>
      <c r="AG292" s="1">
        <f>(Table2[[#This Row],[Close Price]]/Table2[[#This Row],[Current Month Low]])-1</f>
        <v>8.8441862481574152E-3</v>
      </c>
      <c r="AH292" s="1">
        <f>(Table2[[#This Row],[Current Month High]]/Table2[[#This Row],[Close Price]])-1</f>
        <v>0.17730984099699176</v>
      </c>
      <c r="AI292">
        <v>25.449076063601201</v>
      </c>
      <c r="AJ292">
        <v>26.4673913043478</v>
      </c>
      <c r="AK292" t="str">
        <f>IF(AND(Table2[[#This Row],[20D EMA]]&gt;Table2[[#This Row],[50D EMA]],Table2[[#This Row],[50D EMA]]&gt;Table2[[#This Row],[200D EMA]]),"Uptrend","Downtrend/NoTrend")</f>
        <v>Downtrend/NoTrend</v>
      </c>
      <c r="AL292">
        <v>0.08</v>
      </c>
      <c r="AM292" t="s">
        <v>3154</v>
      </c>
      <c r="AN292">
        <v>-11.8</v>
      </c>
      <c r="AO292" t="s">
        <v>3153</v>
      </c>
      <c r="AP292">
        <v>9.5170841602968001E-2</v>
      </c>
      <c r="AQ292">
        <f>(Table2[[#This Row],[Sharpe Ratio]]-AVERAGE(Table2[Sharpe Ratio]))/_xlfn.STDEV.P(Table2[Sharpe Ratio])</f>
        <v>0.44229826738123013</v>
      </c>
      <c r="AR2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2">
        <f>_xlfn.RANK.AVG(Table2[[#This Row],[1Y Return vs Nifty Z-Score]],Table2[1Y Return vs Nifty Z-Score])</f>
        <v>460</v>
      </c>
      <c r="AT292">
        <f>_xlfn.RANK.AVG(Table2[[#This Row],[6M Return vs Nifty Z-Score]],Table2[6M Return vs Nifty Z-Score])</f>
        <v>249</v>
      </c>
      <c r="AU292">
        <f>_xlfn.RANK.AVG(Table2[[#This Row],[Sharpe Ratio Z-Score]],Table2[Sharpe Ratio Z-Score])</f>
        <v>235</v>
      </c>
      <c r="AV292">
        <f>(Table2[[#This Row],[Rank 1Y]]+Table2[[#This Row],[Rank 6M]]+Table2[[#This Row],[Rank Sharpe]])/3</f>
        <v>314.66666666666669</v>
      </c>
    </row>
    <row r="293" spans="1:48" hidden="1" x14ac:dyDescent="0.3">
      <c r="A293" t="s">
        <v>194</v>
      </c>
      <c r="B293" t="s">
        <v>195</v>
      </c>
      <c r="C293" t="s">
        <v>3106</v>
      </c>
      <c r="D293" t="s">
        <v>196</v>
      </c>
      <c r="E293">
        <v>122743.960135524</v>
      </c>
      <c r="F293">
        <v>186.68</v>
      </c>
      <c r="G293">
        <v>29.965589783403299</v>
      </c>
      <c r="H293">
        <f>(Table2[[#This Row],[1Y Return vs Nifty]]-AVERAGE(Table2[1Y Return vs Nifty]))/_xlfn.STDEV.P(Table2[1Y Return vs Nifty])</f>
        <v>0.32231906549687178</v>
      </c>
      <c r="I293">
        <v>-11.4573303047337</v>
      </c>
      <c r="J293">
        <f>(Table2[[#This Row],[1M Return vs Nifty]]-AVERAGE(Table2[1M Return vs Nifty]))/_xlfn.STDEV.P(Table2[1M Return vs Nifty])</f>
        <v>-0.9207089612501429</v>
      </c>
      <c r="K293">
        <v>-12.8758862744684</v>
      </c>
      <c r="L293">
        <f>(Table2[[#This Row],[6M Return vs Nifty]]-AVERAGE(Table2[6M Return vs Nifty]))/_xlfn.STDEV.P(Table2[6M Return vs Nifty])</f>
        <v>-0.53028469690584334</v>
      </c>
      <c r="M293">
        <v>-7.1954330007389</v>
      </c>
      <c r="N293">
        <f>(Table2[[#This Row],[1W Return vs Nifty]]-AVERAGE(Table2[1W Return vs Nifty]))/_xlfn.STDEV.P(Table2[1W Return vs Nifty])</f>
        <v>-0.90071774734106258</v>
      </c>
      <c r="O293">
        <v>201.08</v>
      </c>
      <c r="P293">
        <v>211.44910878427601</v>
      </c>
      <c r="Q293">
        <v>202.262104446135</v>
      </c>
      <c r="R293">
        <v>25.431812341542901</v>
      </c>
      <c r="S293" s="1">
        <f>(Table2[[#This Row],[Close Price]]-Table2[[#This Row],[20D EMA]])/Table2[[#This Row],[20D EMA]]</f>
        <v>-7.1613288243485201E-2</v>
      </c>
      <c r="T293" s="1">
        <f>(Table2[[#This Row],[Close Price]]-Table2[[#This Row],[50D EMA]])/Table2[[#This Row],[50D EMA]]</f>
        <v>-0.1171398116865362</v>
      </c>
      <c r="U293" s="1">
        <f>(Table2[[#This Row],[Close Price]]-Table2[[#This Row],[200D EMA]])/Table2[[#This Row],[200D EMA]]</f>
        <v>-7.7039168997100518E-2</v>
      </c>
      <c r="V293">
        <v>1.1932094107419</v>
      </c>
      <c r="W293">
        <v>185.64</v>
      </c>
      <c r="X293">
        <v>189.5</v>
      </c>
      <c r="Y293">
        <v>184.62</v>
      </c>
      <c r="Z293">
        <v>190.85</v>
      </c>
      <c r="AA293">
        <v>184.62</v>
      </c>
      <c r="AB293">
        <v>216.47</v>
      </c>
      <c r="AC293" s="1">
        <f>(Table2[[#This Row],[Close Price]]/Table2[[#This Row],[Day Low]])-1</f>
        <v>5.6022408963587456E-3</v>
      </c>
      <c r="AD293" s="1">
        <f>(Table2[[#This Row],[Day High]]/Table2[[#This Row],[Close Price]])-1</f>
        <v>1.5106063852581952E-2</v>
      </c>
      <c r="AE293" s="1">
        <f>(Table2[[#This Row],[Close Price]]/Table2[[#This Row],[Current Week Low]])-1</f>
        <v>1.1158054381973814E-2</v>
      </c>
      <c r="AF293" s="1">
        <f>(Table2[[#This Row],[Current Week High]]/Table2[[#This Row],[Close Price]])-1</f>
        <v>2.23376901649881E-2</v>
      </c>
      <c r="AG293" s="1">
        <f>(Table2[[#This Row],[Close Price]]/Table2[[#This Row],[Current Month Low]])-1</f>
        <v>1.1158054381973814E-2</v>
      </c>
      <c r="AH293" s="1">
        <f>(Table2[[#This Row],[Current Month High]]/Table2[[#This Row],[Close Price]])-1</f>
        <v>0.15957788729376476</v>
      </c>
      <c r="AI293">
        <v>31.937004499678601</v>
      </c>
      <c r="AJ293">
        <v>51.895850284784302</v>
      </c>
      <c r="AK293" t="str">
        <f>IF(AND(Table2[[#This Row],[20D EMA]]&gt;Table2[[#This Row],[50D EMA]],Table2[[#This Row],[50D EMA]]&gt;Table2[[#This Row],[200D EMA]]),"Uptrend","Downtrend/NoTrend")</f>
        <v>Downtrend/NoTrend</v>
      </c>
      <c r="AL293">
        <v>-0.06</v>
      </c>
      <c r="AM293" t="s">
        <v>3153</v>
      </c>
      <c r="AN293">
        <v>-6.66</v>
      </c>
      <c r="AO293" t="s">
        <v>3153</v>
      </c>
      <c r="AP293">
        <v>9.0622354255406004E-2</v>
      </c>
      <c r="AQ293">
        <f>(Table2[[#This Row],[Sharpe Ratio]]-AVERAGE(Table2[Sharpe Ratio]))/_xlfn.STDEV.P(Table2[Sharpe Ratio])</f>
        <v>0.3891538203189322</v>
      </c>
      <c r="AR2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3">
        <f>_xlfn.RANK.AVG(Table2[[#This Row],[1Y Return vs Nifty Z-Score]],Table2[1Y Return vs Nifty Z-Score])</f>
        <v>205</v>
      </c>
      <c r="AT293">
        <f>_xlfn.RANK.AVG(Table2[[#This Row],[6M Return vs Nifty Z-Score]],Table2[6M Return vs Nifty Z-Score])</f>
        <v>497</v>
      </c>
      <c r="AU293">
        <f>_xlfn.RANK.AVG(Table2[[#This Row],[Sharpe Ratio Z-Score]],Table2[Sharpe Ratio Z-Score])</f>
        <v>246</v>
      </c>
      <c r="AV293">
        <f>(Table2[[#This Row],[Rank 1Y]]+Table2[[#This Row],[Rank 6M]]+Table2[[#This Row],[Rank Sharpe]])/3</f>
        <v>316</v>
      </c>
    </row>
    <row r="294" spans="1:48" x14ac:dyDescent="0.3">
      <c r="A294" t="s">
        <v>342</v>
      </c>
      <c r="B294" t="s">
        <v>343</v>
      </c>
      <c r="C294" t="s">
        <v>3108</v>
      </c>
      <c r="D294" t="s">
        <v>34</v>
      </c>
      <c r="E294">
        <v>70452.951026205003</v>
      </c>
      <c r="F294">
        <v>527.85</v>
      </c>
      <c r="G294">
        <v>5.9077981953703897</v>
      </c>
      <c r="H294">
        <f>(Table2[[#This Row],[1Y Return vs Nifty]]-AVERAGE(Table2[1Y Return vs Nifty]))/_xlfn.STDEV.P(Table2[1Y Return vs Nifty])</f>
        <v>-0.17449835055141855</v>
      </c>
      <c r="I294">
        <v>6.89844397686407</v>
      </c>
      <c r="J294">
        <f>(Table2[[#This Row],[1M Return vs Nifty]]-AVERAGE(Table2[1M Return vs Nifty]))/_xlfn.STDEV.P(Table2[1M Return vs Nifty])</f>
        <v>1.0895317661038351</v>
      </c>
      <c r="K294">
        <v>-12.520004152673</v>
      </c>
      <c r="L294">
        <f>(Table2[[#This Row],[6M Return vs Nifty]]-AVERAGE(Table2[6M Return vs Nifty]))/_xlfn.STDEV.P(Table2[6M Return vs Nifty])</f>
        <v>-0.51798556835284493</v>
      </c>
      <c r="M294">
        <v>-4.66471854836084</v>
      </c>
      <c r="N294">
        <f>(Table2[[#This Row],[1W Return vs Nifty]]-AVERAGE(Table2[1W Return vs Nifty]))/_xlfn.STDEV.P(Table2[1W Return vs Nifty])</f>
        <v>-0.38040459729196618</v>
      </c>
      <c r="O294">
        <v>547.35</v>
      </c>
      <c r="P294">
        <v>543.64091399522999</v>
      </c>
      <c r="Q294">
        <v>519.65828084319605</v>
      </c>
      <c r="R294">
        <v>27.145531182803801</v>
      </c>
      <c r="S294" s="1">
        <f>(Table2[[#This Row],[Close Price]]-Table2[[#This Row],[20D EMA]])/Table2[[#This Row],[20D EMA]]</f>
        <v>-3.56261989586188E-2</v>
      </c>
      <c r="T294" s="1">
        <f>(Table2[[#This Row],[Close Price]]-Table2[[#This Row],[50D EMA]])/Table2[[#This Row],[50D EMA]]</f>
        <v>-2.9046588637308714E-2</v>
      </c>
      <c r="U294" s="1">
        <f>(Table2[[#This Row],[Close Price]]-Table2[[#This Row],[200D EMA]])/Table2[[#This Row],[200D EMA]]</f>
        <v>1.5763665198430227E-2</v>
      </c>
      <c r="V294">
        <v>0.64858337051492398</v>
      </c>
      <c r="W294">
        <v>520.15</v>
      </c>
      <c r="X294">
        <v>535.70000000000005</v>
      </c>
      <c r="Y294">
        <v>520.15</v>
      </c>
      <c r="Z294">
        <v>539.75</v>
      </c>
      <c r="AA294">
        <v>520.15</v>
      </c>
      <c r="AB294">
        <v>596.85</v>
      </c>
      <c r="AC294" s="1">
        <f>(Table2[[#This Row],[Close Price]]/Table2[[#This Row],[Day Low]])-1</f>
        <v>1.4803422089781915E-2</v>
      </c>
      <c r="AD294" s="1">
        <f>(Table2[[#This Row],[Day High]]/Table2[[#This Row],[Close Price]])-1</f>
        <v>1.4871649142748966E-2</v>
      </c>
      <c r="AE294" s="1">
        <f>(Table2[[#This Row],[Close Price]]/Table2[[#This Row],[Current Week Low]])-1</f>
        <v>1.4803422089781915E-2</v>
      </c>
      <c r="AF294" s="1">
        <f>(Table2[[#This Row],[Current Week High]]/Table2[[#This Row],[Close Price]])-1</f>
        <v>2.2544283413848509E-2</v>
      </c>
      <c r="AG294" s="1">
        <f>(Table2[[#This Row],[Close Price]]/Table2[[#This Row],[Current Month Low]])-1</f>
        <v>1.4803422089781915E-2</v>
      </c>
      <c r="AH294" s="1">
        <f>(Table2[[#This Row],[Current Month High]]/Table2[[#This Row],[Close Price]])-1</f>
        <v>0.13071895424836599</v>
      </c>
      <c r="AI294">
        <v>19.863597612958198</v>
      </c>
      <c r="AJ294">
        <v>35.034535686876403</v>
      </c>
      <c r="AK294" t="str">
        <f>IF(AND(Table2[[#This Row],[20D EMA]]&gt;Table2[[#This Row],[50D EMA]],Table2[[#This Row],[50D EMA]]&gt;Table2[[#This Row],[200D EMA]]),"Uptrend","Downtrend/NoTrend")</f>
        <v>Uptrend</v>
      </c>
      <c r="AL294">
        <v>-0.06</v>
      </c>
      <c r="AM294" t="s">
        <v>3153</v>
      </c>
      <c r="AN294">
        <v>-11.73</v>
      </c>
      <c r="AO294" t="s">
        <v>3153</v>
      </c>
      <c r="AP294">
        <v>0.156923202524102</v>
      </c>
      <c r="AQ294">
        <f>(Table2[[#This Row],[Sharpe Ratio]]-AVERAGE(Table2[Sharpe Ratio]))/_xlfn.STDEV.P(Table2[Sharpe Ratio])</f>
        <v>1.1638117783958697</v>
      </c>
      <c r="AR2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1.1804550283034749</v>
      </c>
      <c r="AS294">
        <f>_xlfn.RANK.AVG(Table2[[#This Row],[1Y Return vs Nifty Z-Score]],Table2[1Y Return vs Nifty Z-Score])</f>
        <v>369</v>
      </c>
      <c r="AT294">
        <f>_xlfn.RANK.AVG(Table2[[#This Row],[6M Return vs Nifty Z-Score]],Table2[6M Return vs Nifty Z-Score])</f>
        <v>496</v>
      </c>
      <c r="AU294">
        <f>_xlfn.RANK.AVG(Table2[[#This Row],[Sharpe Ratio Z-Score]],Table2[Sharpe Ratio Z-Score])</f>
        <v>83</v>
      </c>
      <c r="AV294">
        <f>(Table2[[#This Row],[Rank 1Y]]+Table2[[#This Row],[Rank 6M]]+Table2[[#This Row],[Rank Sharpe]])/3</f>
        <v>316</v>
      </c>
    </row>
    <row r="295" spans="1:48" hidden="1" x14ac:dyDescent="0.3">
      <c r="A295" t="s">
        <v>1689</v>
      </c>
      <c r="B295" t="s">
        <v>1690</v>
      </c>
      <c r="C295" t="s">
        <v>3122</v>
      </c>
      <c r="D295" t="s">
        <v>485</v>
      </c>
      <c r="E295">
        <v>5091.53117363</v>
      </c>
      <c r="F295">
        <v>1890.25</v>
      </c>
      <c r="G295">
        <v>1.85972025843037</v>
      </c>
      <c r="H295">
        <f>(Table2[[#This Row],[1Y Return vs Nifty]]-AVERAGE(Table2[1Y Return vs Nifty]))/_xlfn.STDEV.P(Table2[1Y Return vs Nifty])</f>
        <v>-0.2580952016270196</v>
      </c>
      <c r="I295">
        <v>-2.1084114137084899</v>
      </c>
      <c r="J295">
        <f>(Table2[[#This Row],[1M Return vs Nifty]]-AVERAGE(Table2[1M Return vs Nifty]))/_xlfn.STDEV.P(Table2[1M Return vs Nifty])</f>
        <v>0.10314202008977284</v>
      </c>
      <c r="K295">
        <v>27.621726526814101</v>
      </c>
      <c r="L295">
        <f>(Table2[[#This Row],[6M Return vs Nifty]]-AVERAGE(Table2[6M Return vs Nifty]))/_xlfn.STDEV.P(Table2[6M Return vs Nifty])</f>
        <v>0.86929487011405504</v>
      </c>
      <c r="M295">
        <v>-5.0075647827712597</v>
      </c>
      <c r="N295">
        <f>(Table2[[#This Row],[1W Return vs Nifty]]-AVERAGE(Table2[1W Return vs Nifty]))/_xlfn.STDEV.P(Table2[1W Return vs Nifty])</f>
        <v>-0.45089354717761188</v>
      </c>
      <c r="O295">
        <v>2039.66</v>
      </c>
      <c r="P295">
        <v>1981.5384792636</v>
      </c>
      <c r="Q295">
        <v>1715.5818264567499</v>
      </c>
      <c r="R295">
        <v>38.098961192747197</v>
      </c>
      <c r="S295" s="1">
        <f>(Table2[[#This Row],[Close Price]]-Table2[[#This Row],[20D EMA]])/Table2[[#This Row],[20D EMA]]</f>
        <v>-7.325240481256684E-2</v>
      </c>
      <c r="T295" s="1">
        <f>(Table2[[#This Row],[Close Price]]-Table2[[#This Row],[50D EMA]])/Table2[[#This Row],[50D EMA]]</f>
        <v>-4.6069496110681438E-2</v>
      </c>
      <c r="U295" s="1">
        <f>(Table2[[#This Row],[Close Price]]-Table2[[#This Row],[200D EMA]])/Table2[[#This Row],[200D EMA]]</f>
        <v>0.10181279076848131</v>
      </c>
      <c r="V295">
        <v>0.48778189506913</v>
      </c>
      <c r="W295">
        <v>1876.35</v>
      </c>
      <c r="X295">
        <v>1999</v>
      </c>
      <c r="Y295">
        <v>1876.35</v>
      </c>
      <c r="Z295">
        <v>2011.65</v>
      </c>
      <c r="AA295">
        <v>1876.35</v>
      </c>
      <c r="AB295">
        <v>2360</v>
      </c>
      <c r="AC295" s="1">
        <f>(Table2[[#This Row],[Close Price]]/Table2[[#This Row],[Day Low]])-1</f>
        <v>7.4079995736404669E-3</v>
      </c>
      <c r="AD295" s="1">
        <f>(Table2[[#This Row],[Day High]]/Table2[[#This Row],[Close Price]])-1</f>
        <v>5.7532072477185503E-2</v>
      </c>
      <c r="AE295" s="1">
        <f>(Table2[[#This Row],[Close Price]]/Table2[[#This Row],[Current Week Low]])-1</f>
        <v>7.4079995736404669E-3</v>
      </c>
      <c r="AF295" s="1">
        <f>(Table2[[#This Row],[Current Week High]]/Table2[[#This Row],[Close Price]])-1</f>
        <v>6.4224308953842124E-2</v>
      </c>
      <c r="AG295" s="1">
        <f>(Table2[[#This Row],[Close Price]]/Table2[[#This Row],[Current Month Low]])-1</f>
        <v>7.4079995736404669E-3</v>
      </c>
      <c r="AH295" s="1">
        <f>(Table2[[#This Row],[Current Month High]]/Table2[[#This Row],[Close Price]])-1</f>
        <v>0.24851210157386583</v>
      </c>
      <c r="AI295">
        <v>26.438301811929598</v>
      </c>
      <c r="AJ295">
        <v>60.735544217687</v>
      </c>
      <c r="AK295" t="str">
        <f>IF(AND(Table2[[#This Row],[20D EMA]]&gt;Table2[[#This Row],[50D EMA]],Table2[[#This Row],[50D EMA]]&gt;Table2[[#This Row],[200D EMA]]),"Uptrend","Downtrend/NoTrend")</f>
        <v>Uptrend</v>
      </c>
      <c r="AL295">
        <v>0.47</v>
      </c>
      <c r="AM295" t="s">
        <v>3154</v>
      </c>
      <c r="AN295">
        <v>-11.01</v>
      </c>
      <c r="AO295" t="s">
        <v>3153</v>
      </c>
      <c r="AP295">
        <v>2.5514426346176001E-2</v>
      </c>
      <c r="AQ295">
        <f>(Table2[[#This Row],[Sharpe Ratio]]-AVERAGE(Table2[Sharpe Ratio]))/_xlfn.STDEV.P(Table2[Sharpe Ratio])</f>
        <v>-0.3715660770250982</v>
      </c>
      <c r="AR2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-0.10811793562590188</v>
      </c>
      <c r="AS295">
        <f>_xlfn.RANK.AVG(Table2[[#This Row],[1Y Return vs Nifty Z-Score]],Table2[1Y Return vs Nifty Z-Score])</f>
        <v>401</v>
      </c>
      <c r="AT295">
        <f>_xlfn.RANK.AVG(Table2[[#This Row],[6M Return vs Nifty Z-Score]],Table2[6M Return vs Nifty Z-Score])</f>
        <v>108</v>
      </c>
      <c r="AU295">
        <f>_xlfn.RANK.AVG(Table2[[#This Row],[Sharpe Ratio Z-Score]],Table2[Sharpe Ratio Z-Score])</f>
        <v>439</v>
      </c>
      <c r="AV295">
        <f>(Table2[[#This Row],[Rank 1Y]]+Table2[[#This Row],[Rank 6M]]+Table2[[#This Row],[Rank Sharpe]])/3</f>
        <v>316</v>
      </c>
    </row>
    <row r="296" spans="1:48" hidden="1" x14ac:dyDescent="0.3">
      <c r="A296" t="s">
        <v>176</v>
      </c>
      <c r="B296" t="s">
        <v>177</v>
      </c>
      <c r="C296" t="s">
        <v>3119</v>
      </c>
      <c r="D296" t="s">
        <v>178</v>
      </c>
      <c r="E296">
        <v>142012.51659000001</v>
      </c>
      <c r="F296">
        <v>6701.6</v>
      </c>
      <c r="G296">
        <v>33.486195872385899</v>
      </c>
      <c r="H296">
        <f>(Table2[[#This Row],[1Y Return vs Nifty]]-AVERAGE(Table2[1Y Return vs Nifty]))/_xlfn.STDEV.P(Table2[1Y Return vs Nifty])</f>
        <v>0.39502309627425486</v>
      </c>
      <c r="I296">
        <v>-19.304605860853201</v>
      </c>
      <c r="J296">
        <f>(Table2[[#This Row],[1M Return vs Nifty]]-AVERAGE(Table2[1M Return vs Nifty]))/_xlfn.STDEV.P(Table2[1M Return vs Nifty])</f>
        <v>-1.7801068095607744</v>
      </c>
      <c r="K296">
        <v>-25.9083583157269</v>
      </c>
      <c r="L296">
        <f>(Table2[[#This Row],[6M Return vs Nifty]]-AVERAGE(Table2[6M Return vs Nifty]))/_xlfn.STDEV.P(Table2[6M Return vs Nifty])</f>
        <v>-0.98068116017900375</v>
      </c>
      <c r="M296">
        <v>-7.5821586511697596</v>
      </c>
      <c r="N296">
        <f>(Table2[[#This Row],[1W Return vs Nifty]]-AVERAGE(Table2[1W Return vs Nifty]))/_xlfn.STDEV.P(Table2[1W Return vs Nifty])</f>
        <v>-0.98022827496751419</v>
      </c>
      <c r="O296">
        <v>7222.93</v>
      </c>
      <c r="P296">
        <v>7581.5328494305504</v>
      </c>
      <c r="Q296">
        <v>7118.2324436410499</v>
      </c>
      <c r="R296">
        <v>27.309009671376</v>
      </c>
      <c r="S296" s="1">
        <f>(Table2[[#This Row],[Close Price]]-Table2[[#This Row],[20D EMA]])/Table2[[#This Row],[20D EMA]]</f>
        <v>-7.2177080492265594E-2</v>
      </c>
      <c r="T296" s="1">
        <f>(Table2[[#This Row],[Close Price]]-Table2[[#This Row],[50D EMA]])/Table2[[#This Row],[50D EMA]]</f>
        <v>-0.11606265736837662</v>
      </c>
      <c r="U296" s="1">
        <f>(Table2[[#This Row],[Close Price]]-Table2[[#This Row],[200D EMA]])/Table2[[#This Row],[200D EMA]]</f>
        <v>-5.8530322933362619E-2</v>
      </c>
      <c r="V296">
        <v>1.9304353261662699</v>
      </c>
      <c r="W296">
        <v>6626.3</v>
      </c>
      <c r="X296">
        <v>6788.4</v>
      </c>
      <c r="Y296">
        <v>6605</v>
      </c>
      <c r="Z296">
        <v>6788.4</v>
      </c>
      <c r="AA296">
        <v>6605</v>
      </c>
      <c r="AB296">
        <v>7500</v>
      </c>
      <c r="AC296" s="1">
        <f>(Table2[[#This Row],[Close Price]]/Table2[[#This Row],[Day Low]])-1</f>
        <v>1.136380785657165E-2</v>
      </c>
      <c r="AD296" s="1">
        <f>(Table2[[#This Row],[Day High]]/Table2[[#This Row],[Close Price]])-1</f>
        <v>1.2952130834427589E-2</v>
      </c>
      <c r="AE296" s="1">
        <f>(Table2[[#This Row],[Close Price]]/Table2[[#This Row],[Current Week Low]])-1</f>
        <v>1.4625283875851602E-2</v>
      </c>
      <c r="AF296" s="1">
        <f>(Table2[[#This Row],[Current Week High]]/Table2[[#This Row],[Close Price]])-1</f>
        <v>1.2952130834427589E-2</v>
      </c>
      <c r="AG296" s="1">
        <f>(Table2[[#This Row],[Close Price]]/Table2[[#This Row],[Current Month Low]])-1</f>
        <v>1.4625283875851602E-2</v>
      </c>
      <c r="AH296" s="1">
        <f>(Table2[[#This Row],[Current Month High]]/Table2[[#This Row],[Close Price]])-1</f>
        <v>0.1191357287811865</v>
      </c>
      <c r="AI296">
        <v>36.533812820818902</v>
      </c>
      <c r="AJ296">
        <v>59.731143711789798</v>
      </c>
      <c r="AK296" t="str">
        <f>IF(AND(Table2[[#This Row],[20D EMA]]&gt;Table2[[#This Row],[50D EMA]],Table2[[#This Row],[50D EMA]]&gt;Table2[[#This Row],[200D EMA]]),"Uptrend","Downtrend/NoTrend")</f>
        <v>Downtrend/NoTrend</v>
      </c>
      <c r="AL296">
        <v>-0.05</v>
      </c>
      <c r="AM296" t="s">
        <v>3153</v>
      </c>
      <c r="AN296">
        <v>-9.8000000000000007</v>
      </c>
      <c r="AO296" t="s">
        <v>3153</v>
      </c>
      <c r="AP296">
        <v>0.149344235054543</v>
      </c>
      <c r="AQ296">
        <f>(Table2[[#This Row],[Sharpe Ratio]]-AVERAGE(Table2[Sharpe Ratio]))/_xlfn.STDEV.P(Table2[Sharpe Ratio])</f>
        <v>1.0752592542938189</v>
      </c>
      <c r="AR2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6">
        <f>_xlfn.RANK.AVG(Table2[[#This Row],[1Y Return vs Nifty Z-Score]],Table2[1Y Return vs Nifty Z-Score])</f>
        <v>192</v>
      </c>
      <c r="AT296">
        <f>_xlfn.RANK.AVG(Table2[[#This Row],[6M Return vs Nifty Z-Score]],Table2[6M Return vs Nifty Z-Score])</f>
        <v>658</v>
      </c>
      <c r="AU296">
        <f>_xlfn.RANK.AVG(Table2[[#This Row],[Sharpe Ratio Z-Score]],Table2[Sharpe Ratio Z-Score])</f>
        <v>100</v>
      </c>
      <c r="AV296">
        <f>(Table2[[#This Row],[Rank 1Y]]+Table2[[#This Row],[Rank 6M]]+Table2[[#This Row],[Rank Sharpe]])/3</f>
        <v>316.66666666666669</v>
      </c>
    </row>
    <row r="297" spans="1:48" hidden="1" x14ac:dyDescent="0.3">
      <c r="A297" t="s">
        <v>248</v>
      </c>
      <c r="B297" t="s">
        <v>249</v>
      </c>
      <c r="C297" t="s">
        <v>3119</v>
      </c>
      <c r="D297" t="s">
        <v>239</v>
      </c>
      <c r="E297">
        <v>98014.454075325004</v>
      </c>
      <c r="F297">
        <v>6517.05</v>
      </c>
      <c r="G297">
        <v>2.3634606889355698</v>
      </c>
      <c r="H297">
        <f>(Table2[[#This Row],[1Y Return vs Nifty]]-AVERAGE(Table2[1Y Return vs Nifty]))/_xlfn.STDEV.P(Table2[1Y Return vs Nifty])</f>
        <v>-0.24769245879308727</v>
      </c>
      <c r="I297">
        <v>-5.0411772262111203</v>
      </c>
      <c r="J297">
        <f>(Table2[[#This Row],[1M Return vs Nifty]]-AVERAGE(Table2[1M Return vs Nifty]))/_xlfn.STDEV.P(Table2[1M Return vs Nifty])</f>
        <v>-0.21804112313479021</v>
      </c>
      <c r="K297">
        <v>-6.9329294067057203</v>
      </c>
      <c r="L297">
        <f>(Table2[[#This Row],[6M Return vs Nifty]]-AVERAGE(Table2[6M Return vs Nifty]))/_xlfn.STDEV.P(Table2[6M Return vs Nifty])</f>
        <v>-0.32489873895777849</v>
      </c>
      <c r="M297">
        <v>-2.80128808443349</v>
      </c>
      <c r="N297">
        <f>(Table2[[#This Row],[1W Return vs Nifty]]-AVERAGE(Table2[1W Return vs Nifty]))/_xlfn.STDEV.P(Table2[1W Return vs Nifty])</f>
        <v>2.715423883242315E-3</v>
      </c>
      <c r="O297">
        <v>6608.67</v>
      </c>
      <c r="P297">
        <v>6711.8336483805497</v>
      </c>
      <c r="Q297">
        <v>6227.5830137381399</v>
      </c>
      <c r="R297">
        <v>46.819103550871802</v>
      </c>
      <c r="S297" s="1">
        <f>(Table2[[#This Row],[Close Price]]-Table2[[#This Row],[20D EMA]])/Table2[[#This Row],[20D EMA]]</f>
        <v>-1.386360644426184E-2</v>
      </c>
      <c r="T297" s="1">
        <f>(Table2[[#This Row],[Close Price]]-Table2[[#This Row],[50D EMA]])/Table2[[#This Row],[50D EMA]]</f>
        <v>-2.9020929091046147E-2</v>
      </c>
      <c r="U297" s="1">
        <f>(Table2[[#This Row],[Close Price]]-Table2[[#This Row],[200D EMA]])/Table2[[#This Row],[200D EMA]]</f>
        <v>4.6481433587202581E-2</v>
      </c>
      <c r="V297">
        <v>0.73437033441405397</v>
      </c>
      <c r="W297">
        <v>6460</v>
      </c>
      <c r="X297">
        <v>6610.4</v>
      </c>
      <c r="Y297">
        <v>6257.5</v>
      </c>
      <c r="Z297">
        <v>6610.4</v>
      </c>
      <c r="AA297">
        <v>6257.5</v>
      </c>
      <c r="AB297">
        <v>6950</v>
      </c>
      <c r="AC297" s="1">
        <f>(Table2[[#This Row],[Close Price]]/Table2[[#This Row],[Day Low]])-1</f>
        <v>8.8312693498451278E-3</v>
      </c>
      <c r="AD297" s="1">
        <f>(Table2[[#This Row],[Day High]]/Table2[[#This Row],[Close Price]])-1</f>
        <v>1.4323965597931476E-2</v>
      </c>
      <c r="AE297" s="1">
        <f>(Table2[[#This Row],[Close Price]]/Table2[[#This Row],[Current Week Low]])-1</f>
        <v>4.1478226128645712E-2</v>
      </c>
      <c r="AF297" s="1">
        <f>(Table2[[#This Row],[Current Week High]]/Table2[[#This Row],[Close Price]])-1</f>
        <v>1.4323965597931476E-2</v>
      </c>
      <c r="AG297" s="1">
        <f>(Table2[[#This Row],[Close Price]]/Table2[[#This Row],[Current Month Low]])-1</f>
        <v>4.1478226128645712E-2</v>
      </c>
      <c r="AH297" s="1">
        <f>(Table2[[#This Row],[Current Month High]]/Table2[[#This Row],[Close Price]])-1</f>
        <v>6.64334323044935E-2</v>
      </c>
      <c r="AI297">
        <v>16.693902916196699</v>
      </c>
      <c r="AJ297">
        <v>71.456195737963697</v>
      </c>
      <c r="AK297" t="str">
        <f>IF(AND(Table2[[#This Row],[20D EMA]]&gt;Table2[[#This Row],[50D EMA]],Table2[[#This Row],[50D EMA]]&gt;Table2[[#This Row],[200D EMA]]),"Uptrend","Downtrend/NoTrend")</f>
        <v>Downtrend/NoTrend</v>
      </c>
      <c r="AL297">
        <v>0.03</v>
      </c>
      <c r="AM297" t="s">
        <v>3154</v>
      </c>
      <c r="AN297">
        <v>0.56999999999999995</v>
      </c>
      <c r="AO297" t="s">
        <v>3154</v>
      </c>
      <c r="AP297">
        <v>0.139096276215494</v>
      </c>
      <c r="AQ297">
        <f>(Table2[[#This Row],[Sharpe Ratio]]-AVERAGE(Table2[Sharpe Ratio]))/_xlfn.STDEV.P(Table2[Sharpe Ratio])</f>
        <v>0.9555222814493487</v>
      </c>
      <c r="AR2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7">
        <f>_xlfn.RANK.AVG(Table2[[#This Row],[1Y Return vs Nifty Z-Score]],Table2[1Y Return vs Nifty Z-Score])</f>
        <v>399</v>
      </c>
      <c r="AT297">
        <f>_xlfn.RANK.AVG(Table2[[#This Row],[6M Return vs Nifty Z-Score]],Table2[6M Return vs Nifty Z-Score])</f>
        <v>426</v>
      </c>
      <c r="AU297">
        <f>_xlfn.RANK.AVG(Table2[[#This Row],[Sharpe Ratio Z-Score]],Table2[Sharpe Ratio Z-Score])</f>
        <v>126</v>
      </c>
      <c r="AV297">
        <f>(Table2[[#This Row],[Rank 1Y]]+Table2[[#This Row],[Rank 6M]]+Table2[[#This Row],[Rank Sharpe]])/3</f>
        <v>317</v>
      </c>
    </row>
    <row r="298" spans="1:48" hidden="1" x14ac:dyDescent="0.3">
      <c r="A298" t="s">
        <v>465</v>
      </c>
      <c r="B298" t="s">
        <v>466</v>
      </c>
      <c r="C298" t="s">
        <v>3106</v>
      </c>
      <c r="D298" t="s">
        <v>467</v>
      </c>
      <c r="E298">
        <v>47092.502762759999</v>
      </c>
      <c r="F298">
        <v>313.95</v>
      </c>
      <c r="G298">
        <v>40.810446280885898</v>
      </c>
      <c r="H298">
        <f>(Table2[[#This Row],[1Y Return vs Nifty]]-AVERAGE(Table2[1Y Return vs Nifty]))/_xlfn.STDEV.P(Table2[1Y Return vs Nifty])</f>
        <v>0.54627617988030219</v>
      </c>
      <c r="I298">
        <v>-5.3546307629656198</v>
      </c>
      <c r="J298">
        <f>(Table2[[#This Row],[1M Return vs Nifty]]-AVERAGE(Table2[1M Return vs Nifty]))/_xlfn.STDEV.P(Table2[1M Return vs Nifty])</f>
        <v>-0.2523691256505301</v>
      </c>
      <c r="K298">
        <v>-2.56242679775049</v>
      </c>
      <c r="L298">
        <f>(Table2[[#This Row],[6M Return vs Nifty]]-AVERAGE(Table2[6M Return vs Nifty]))/_xlfn.STDEV.P(Table2[6M Return vs Nifty])</f>
        <v>-0.17385610394826045</v>
      </c>
      <c r="M298">
        <v>-2.2369517732075699</v>
      </c>
      <c r="N298">
        <f>(Table2[[#This Row],[1W Return vs Nifty]]-AVERAGE(Table2[1W Return vs Nifty]))/_xlfn.STDEV.P(Table2[1W Return vs Nifty])</f>
        <v>0.11874258115700197</v>
      </c>
      <c r="O298">
        <v>329.38</v>
      </c>
      <c r="P298">
        <v>337.58152166662597</v>
      </c>
      <c r="Q298">
        <v>317.07895463865901</v>
      </c>
      <c r="R298">
        <v>27.819098740694599</v>
      </c>
      <c r="S298" s="1">
        <f>(Table2[[#This Row],[Close Price]]-Table2[[#This Row],[20D EMA]])/Table2[[#This Row],[20D EMA]]</f>
        <v>-4.6845588681765762E-2</v>
      </c>
      <c r="T298" s="1">
        <f>(Table2[[#This Row],[Close Price]]-Table2[[#This Row],[50D EMA]])/Table2[[#This Row],[50D EMA]]</f>
        <v>-7.0002414675892632E-2</v>
      </c>
      <c r="U298" s="1">
        <f>(Table2[[#This Row],[Close Price]]-Table2[[#This Row],[200D EMA]])/Table2[[#This Row],[200D EMA]]</f>
        <v>-9.8680615439292081E-3</v>
      </c>
      <c r="V298">
        <v>0.65691750089356704</v>
      </c>
      <c r="W298">
        <v>311.10000000000002</v>
      </c>
      <c r="X298">
        <v>318.75</v>
      </c>
      <c r="Y298">
        <v>308.85000000000002</v>
      </c>
      <c r="Z298">
        <v>318.75</v>
      </c>
      <c r="AA298">
        <v>308.85000000000002</v>
      </c>
      <c r="AB298">
        <v>349.9</v>
      </c>
      <c r="AC298" s="1">
        <f>(Table2[[#This Row],[Close Price]]/Table2[[#This Row],[Day Low]])-1</f>
        <v>9.1610414657665729E-3</v>
      </c>
      <c r="AD298" s="1">
        <f>(Table2[[#This Row],[Day High]]/Table2[[#This Row],[Close Price]])-1</f>
        <v>1.5289058767319563E-2</v>
      </c>
      <c r="AE298" s="1">
        <f>(Table2[[#This Row],[Close Price]]/Table2[[#This Row],[Current Week Low]])-1</f>
        <v>1.6512870325400497E-2</v>
      </c>
      <c r="AF298" s="1">
        <f>(Table2[[#This Row],[Current Week High]]/Table2[[#This Row],[Close Price]])-1</f>
        <v>1.5289058767319563E-2</v>
      </c>
      <c r="AG298" s="1">
        <f>(Table2[[#This Row],[Close Price]]/Table2[[#This Row],[Current Month Low]])-1</f>
        <v>1.6512870325400497E-2</v>
      </c>
      <c r="AH298" s="1">
        <f>(Table2[[#This Row],[Current Month High]]/Table2[[#This Row],[Close Price]])-1</f>
        <v>0.11450867972607104</v>
      </c>
      <c r="AI298">
        <v>22.376174550087601</v>
      </c>
      <c r="AJ298">
        <v>61.496913580246797</v>
      </c>
      <c r="AK298" t="str">
        <f>IF(AND(Table2[[#This Row],[20D EMA]]&gt;Table2[[#This Row],[50D EMA]],Table2[[#This Row],[50D EMA]]&gt;Table2[[#This Row],[200D EMA]]),"Uptrend","Downtrend/NoTrend")</f>
        <v>Downtrend/NoTrend</v>
      </c>
      <c r="AL298">
        <v>0.02</v>
      </c>
      <c r="AM298" t="s">
        <v>3154</v>
      </c>
      <c r="AN298">
        <v>-5.72</v>
      </c>
      <c r="AO298" t="s">
        <v>3153</v>
      </c>
      <c r="AP298">
        <v>2.7613319999883999E-2</v>
      </c>
      <c r="AQ298">
        <f>(Table2[[#This Row],[Sharpe Ratio]]-AVERAGE(Table2[Sharpe Ratio]))/_xlfn.STDEV.P(Table2[Sharpe Ratio])</f>
        <v>-0.34704264007882069</v>
      </c>
      <c r="AR2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8">
        <f>_xlfn.RANK.AVG(Table2[[#This Row],[1Y Return vs Nifty Z-Score]],Table2[1Y Return vs Nifty Z-Score])</f>
        <v>157</v>
      </c>
      <c r="AT298">
        <f>_xlfn.RANK.AVG(Table2[[#This Row],[6M Return vs Nifty Z-Score]],Table2[6M Return vs Nifty Z-Score])</f>
        <v>366</v>
      </c>
      <c r="AU298">
        <f>_xlfn.RANK.AVG(Table2[[#This Row],[Sharpe Ratio Z-Score]],Table2[Sharpe Ratio Z-Score])</f>
        <v>430</v>
      </c>
      <c r="AV298">
        <f>(Table2[[#This Row],[Rank 1Y]]+Table2[[#This Row],[Rank 6M]]+Table2[[#This Row],[Rank Sharpe]])/3</f>
        <v>317.66666666666669</v>
      </c>
    </row>
    <row r="299" spans="1:48" hidden="1" x14ac:dyDescent="0.3">
      <c r="A299" t="s">
        <v>2060</v>
      </c>
      <c r="B299" t="s">
        <v>2061</v>
      </c>
      <c r="C299" t="s">
        <v>3122</v>
      </c>
      <c r="D299" t="s">
        <v>278</v>
      </c>
      <c r="E299">
        <v>3030.3494674200001</v>
      </c>
      <c r="F299">
        <v>121.77</v>
      </c>
      <c r="G299">
        <v>11.3096473767154</v>
      </c>
      <c r="H299">
        <f>(Table2[[#This Row],[1Y Return vs Nifty]]-AVERAGE(Table2[1Y Return vs Nifty]))/_xlfn.STDEV.P(Table2[1Y Return vs Nifty])</f>
        <v>-6.2944771647967898E-2</v>
      </c>
      <c r="I299">
        <v>-16.529285140845801</v>
      </c>
      <c r="J299">
        <f>(Table2[[#This Row],[1M Return vs Nifty]]-AVERAGE(Table2[1M Return vs Nifty]))/_xlfn.STDEV.P(Table2[1M Return vs Nifty])</f>
        <v>-1.476166335177113</v>
      </c>
      <c r="K299">
        <v>20.468281690079198</v>
      </c>
      <c r="L299">
        <f>(Table2[[#This Row],[6M Return vs Nifty]]-AVERAGE(Table2[6M Return vs Nifty]))/_xlfn.STDEV.P(Table2[6M Return vs Nifty])</f>
        <v>0.62207498393397131</v>
      </c>
      <c r="M299">
        <v>-2.9223173921806902</v>
      </c>
      <c r="N299">
        <f>(Table2[[#This Row],[1W Return vs Nifty]]-AVERAGE(Table2[1W Return vs Nifty]))/_xlfn.STDEV.P(Table2[1W Return vs Nifty])</f>
        <v>-2.2168118510500563E-2</v>
      </c>
      <c r="O299">
        <v>131.38</v>
      </c>
      <c r="P299">
        <v>139.76982329389401</v>
      </c>
      <c r="Q299">
        <v>128.414282259999</v>
      </c>
      <c r="R299">
        <v>30.992226360056101</v>
      </c>
      <c r="S299" s="1">
        <f>(Table2[[#This Row],[Close Price]]-Table2[[#This Row],[20D EMA]])/Table2[[#This Row],[20D EMA]]</f>
        <v>-7.3146597655655343E-2</v>
      </c>
      <c r="T299" s="1">
        <f>(Table2[[#This Row],[Close Price]]-Table2[[#This Row],[50D EMA]])/Table2[[#This Row],[50D EMA]]</f>
        <v>-0.12878189919469085</v>
      </c>
      <c r="U299" s="1">
        <f>(Table2[[#This Row],[Close Price]]-Table2[[#This Row],[200D EMA]])/Table2[[#This Row],[200D EMA]]</f>
        <v>-5.1740991290566855E-2</v>
      </c>
      <c r="V299">
        <v>0.37777347699741098</v>
      </c>
      <c r="W299">
        <v>121.04</v>
      </c>
      <c r="X299">
        <v>125.63</v>
      </c>
      <c r="Y299">
        <v>116.46</v>
      </c>
      <c r="Z299">
        <v>125.63</v>
      </c>
      <c r="AA299">
        <v>116.46</v>
      </c>
      <c r="AB299">
        <v>141</v>
      </c>
      <c r="AC299" s="1">
        <f>(Table2[[#This Row],[Close Price]]/Table2[[#This Row],[Day Low]])-1</f>
        <v>6.0310641110374874E-3</v>
      </c>
      <c r="AD299" s="1">
        <f>(Table2[[#This Row],[Day High]]/Table2[[#This Row],[Close Price]])-1</f>
        <v>3.1699104869836514E-2</v>
      </c>
      <c r="AE299" s="1">
        <f>(Table2[[#This Row],[Close Price]]/Table2[[#This Row],[Current Week Low]])-1</f>
        <v>4.5595054095826981E-2</v>
      </c>
      <c r="AF299" s="1">
        <f>(Table2[[#This Row],[Current Week High]]/Table2[[#This Row],[Close Price]])-1</f>
        <v>3.1699104869836514E-2</v>
      </c>
      <c r="AG299" s="1">
        <f>(Table2[[#This Row],[Close Price]]/Table2[[#This Row],[Current Month Low]])-1</f>
        <v>4.5595054095826981E-2</v>
      </c>
      <c r="AH299" s="1">
        <f>(Table2[[#This Row],[Current Month High]]/Table2[[#This Row],[Close Price]])-1</f>
        <v>0.15792067011579203</v>
      </c>
      <c r="AI299">
        <v>45.355999014535598</v>
      </c>
      <c r="AJ299">
        <v>49.227941176470601</v>
      </c>
      <c r="AK299" t="str">
        <f>IF(AND(Table2[[#This Row],[20D EMA]]&gt;Table2[[#This Row],[50D EMA]],Table2[[#This Row],[50D EMA]]&gt;Table2[[#This Row],[200D EMA]]),"Uptrend","Downtrend/NoTrend")</f>
        <v>Downtrend/NoTrend</v>
      </c>
      <c r="AL299">
        <v>-0.17</v>
      </c>
      <c r="AM299" t="s">
        <v>3153</v>
      </c>
      <c r="AN299">
        <v>-10.06</v>
      </c>
      <c r="AO299" t="s">
        <v>3153</v>
      </c>
      <c r="AP299">
        <v>1.5373185835639999E-2</v>
      </c>
      <c r="AQ299">
        <f>(Table2[[#This Row],[Sharpe Ratio]]-AVERAGE(Table2[Sharpe Ratio]))/_xlfn.STDEV.P(Table2[Sharpe Ratio])</f>
        <v>-0.490056154775252</v>
      </c>
      <c r="AR2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9">
        <f>_xlfn.RANK.AVG(Table2[[#This Row],[1Y Return vs Nifty Z-Score]],Table2[1Y Return vs Nifty Z-Score])</f>
        <v>326</v>
      </c>
      <c r="AT299">
        <f>_xlfn.RANK.AVG(Table2[[#This Row],[6M Return vs Nifty Z-Score]],Table2[6M Return vs Nifty Z-Score])</f>
        <v>160</v>
      </c>
      <c r="AU299">
        <f>_xlfn.RANK.AVG(Table2[[#This Row],[Sharpe Ratio Z-Score]],Table2[Sharpe Ratio Z-Score])</f>
        <v>470</v>
      </c>
      <c r="AV299">
        <f>(Table2[[#This Row],[Rank 1Y]]+Table2[[#This Row],[Rank 6M]]+Table2[[#This Row],[Rank Sharpe]])/3</f>
        <v>318.66666666666669</v>
      </c>
    </row>
    <row r="300" spans="1:48" hidden="1" x14ac:dyDescent="0.3">
      <c r="A300" t="s">
        <v>1281</v>
      </c>
      <c r="B300" t="s">
        <v>1282</v>
      </c>
      <c r="C300" t="s">
        <v>3114</v>
      </c>
      <c r="D300" t="s">
        <v>60</v>
      </c>
      <c r="E300">
        <v>8739.6828219800009</v>
      </c>
      <c r="F300">
        <v>6632.9</v>
      </c>
      <c r="G300">
        <v>43.1400221382778</v>
      </c>
      <c r="H300">
        <f>(Table2[[#This Row],[1Y Return vs Nifty]]-AVERAGE(Table2[1Y Return vs Nifty]))/_xlfn.STDEV.P(Table2[1Y Return vs Nifty])</f>
        <v>0.59438424722816463</v>
      </c>
      <c r="I300">
        <v>1.5996184736677601</v>
      </c>
      <c r="J300">
        <f>(Table2[[#This Row],[1M Return vs Nifty]]-AVERAGE(Table2[1M Return vs Nifty]))/_xlfn.STDEV.P(Table2[1M Return vs Nifty])</f>
        <v>0.50922855087275487</v>
      </c>
      <c r="K300">
        <v>-28.0387405287692</v>
      </c>
      <c r="L300">
        <f>(Table2[[#This Row],[6M Return vs Nifty]]-AVERAGE(Table2[6M Return vs Nifty]))/_xlfn.STDEV.P(Table2[6M Return vs Nifty])</f>
        <v>-1.0543062261785041</v>
      </c>
      <c r="M300">
        <v>-2.7331620537852199</v>
      </c>
      <c r="N300">
        <f>(Table2[[#This Row],[1W Return vs Nifty]]-AVERAGE(Table2[1W Return vs Nifty]))/_xlfn.STDEV.P(Table2[1W Return vs Nifty])</f>
        <v>1.6722088907672069E-2</v>
      </c>
      <c r="O300">
        <v>7021.51</v>
      </c>
      <c r="P300">
        <v>7230.6783542822996</v>
      </c>
      <c r="Q300">
        <v>7081.5667594195102</v>
      </c>
      <c r="R300">
        <v>35.844838451063303</v>
      </c>
      <c r="S300" s="1">
        <f>(Table2[[#This Row],[Close Price]]-Table2[[#This Row],[20D EMA]])/Table2[[#This Row],[20D EMA]]</f>
        <v>-5.5345645025073033E-2</v>
      </c>
      <c r="T300" s="1">
        <f>(Table2[[#This Row],[Close Price]]-Table2[[#This Row],[50D EMA]])/Table2[[#This Row],[50D EMA]]</f>
        <v>-8.2672513558602903E-2</v>
      </c>
      <c r="U300" s="1">
        <f>(Table2[[#This Row],[Close Price]]-Table2[[#This Row],[200D EMA]])/Table2[[#This Row],[200D EMA]]</f>
        <v>-6.3356990714338562E-2</v>
      </c>
      <c r="V300">
        <v>0.58774965580974203</v>
      </c>
      <c r="W300">
        <v>6523.35</v>
      </c>
      <c r="X300">
        <v>6869.9</v>
      </c>
      <c r="Y300">
        <v>6523.35</v>
      </c>
      <c r="Z300">
        <v>7019.95</v>
      </c>
      <c r="AA300">
        <v>6523.35</v>
      </c>
      <c r="AB300">
        <v>7998.95</v>
      </c>
      <c r="AC300" s="1">
        <f>(Table2[[#This Row],[Close Price]]/Table2[[#This Row],[Day Low]])-1</f>
        <v>1.6793518667555629E-2</v>
      </c>
      <c r="AD300" s="1">
        <f>(Table2[[#This Row],[Day High]]/Table2[[#This Row],[Close Price]])-1</f>
        <v>3.5730977400533659E-2</v>
      </c>
      <c r="AE300" s="1">
        <f>(Table2[[#This Row],[Close Price]]/Table2[[#This Row],[Current Week Low]])-1</f>
        <v>1.6793518667555629E-2</v>
      </c>
      <c r="AF300" s="1">
        <f>(Table2[[#This Row],[Current Week High]]/Table2[[#This Row],[Close Price]])-1</f>
        <v>5.83530582399856E-2</v>
      </c>
      <c r="AG300" s="1">
        <f>(Table2[[#This Row],[Close Price]]/Table2[[#This Row],[Current Month Low]])-1</f>
        <v>1.6793518667555629E-2</v>
      </c>
      <c r="AH300" s="1">
        <f>(Table2[[#This Row],[Current Month High]]/Table2[[#This Row],[Close Price]])-1</f>
        <v>0.20595063999155738</v>
      </c>
      <c r="AI300">
        <v>54.952584842225797</v>
      </c>
      <c r="AJ300">
        <v>99.006900690068903</v>
      </c>
      <c r="AK300" t="str">
        <f>IF(AND(Table2[[#This Row],[20D EMA]]&gt;Table2[[#This Row],[50D EMA]],Table2[[#This Row],[50D EMA]]&gt;Table2[[#This Row],[200D EMA]]),"Uptrend","Downtrend/NoTrend")</f>
        <v>Downtrend/NoTrend</v>
      </c>
      <c r="AL300">
        <v>-0.11</v>
      </c>
      <c r="AM300" t="s">
        <v>3153</v>
      </c>
      <c r="AN300">
        <v>-15.65</v>
      </c>
      <c r="AO300" t="s">
        <v>3153</v>
      </c>
      <c r="AP300">
        <v>0.132281282968187</v>
      </c>
      <c r="AQ300">
        <f>(Table2[[#This Row],[Sharpe Ratio]]-AVERAGE(Table2[Sharpe Ratio]))/_xlfn.STDEV.P(Table2[Sharpe Ratio])</f>
        <v>0.87589601887316415</v>
      </c>
      <c r="AR3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0">
        <f>_xlfn.RANK.AVG(Table2[[#This Row],[1Y Return vs Nifty Z-Score]],Table2[1Y Return vs Nifty Z-Score])</f>
        <v>148</v>
      </c>
      <c r="AT300">
        <f>_xlfn.RANK.AVG(Table2[[#This Row],[6M Return vs Nifty Z-Score]],Table2[6M Return vs Nifty Z-Score])</f>
        <v>676</v>
      </c>
      <c r="AU300">
        <f>_xlfn.RANK.AVG(Table2[[#This Row],[Sharpe Ratio Z-Score]],Table2[Sharpe Ratio Z-Score])</f>
        <v>135</v>
      </c>
      <c r="AV300">
        <f>(Table2[[#This Row],[Rank 1Y]]+Table2[[#This Row],[Rank 6M]]+Table2[[#This Row],[Rank Sharpe]])/3</f>
        <v>319.66666666666669</v>
      </c>
    </row>
    <row r="301" spans="1:48" hidden="1" x14ac:dyDescent="0.3">
      <c r="A301" t="s">
        <v>1977</v>
      </c>
      <c r="B301" t="s">
        <v>1978</v>
      </c>
      <c r="C301" t="s">
        <v>3119</v>
      </c>
      <c r="D301" t="s">
        <v>114</v>
      </c>
      <c r="E301">
        <v>3350.8088855999999</v>
      </c>
      <c r="F301">
        <v>767.6</v>
      </c>
      <c r="G301">
        <v>39.435997016111202</v>
      </c>
      <c r="H301">
        <f>(Table2[[#This Row],[1Y Return vs Nifty]]-AVERAGE(Table2[1Y Return vs Nifty]))/_xlfn.STDEV.P(Table2[1Y Return vs Nifty])</f>
        <v>0.51789243028649046</v>
      </c>
      <c r="I301">
        <v>-3.18588994540448</v>
      </c>
      <c r="J301">
        <f>(Table2[[#This Row],[1M Return vs Nifty]]-AVERAGE(Table2[1M Return vs Nifty]))/_xlfn.STDEV.P(Table2[1M Return vs Nifty])</f>
        <v>-1.4858517181831999E-2</v>
      </c>
      <c r="K301">
        <v>-17.595887500210299</v>
      </c>
      <c r="L301">
        <f>(Table2[[#This Row],[6M Return vs Nifty]]-AVERAGE(Table2[6M Return vs Nifty]))/_xlfn.STDEV.P(Table2[6M Return vs Nifty])</f>
        <v>-0.69340584936172422</v>
      </c>
      <c r="M301">
        <v>-4.1186228631530897</v>
      </c>
      <c r="N301">
        <f>(Table2[[#This Row],[1W Return vs Nifty]]-AVERAGE(Table2[1W Return vs Nifty]))/_xlfn.STDEV.P(Table2[1W Return vs Nifty])</f>
        <v>-0.26812770017634607</v>
      </c>
      <c r="O301">
        <v>789.66</v>
      </c>
      <c r="P301">
        <v>805.30196761780803</v>
      </c>
      <c r="Q301">
        <v>783.36381911406795</v>
      </c>
      <c r="R301">
        <v>41.3814120702975</v>
      </c>
      <c r="S301" s="1">
        <f>(Table2[[#This Row],[Close Price]]-Table2[[#This Row],[20D EMA]])/Table2[[#This Row],[20D EMA]]</f>
        <v>-2.7936073753260827E-2</v>
      </c>
      <c r="T301" s="1">
        <f>(Table2[[#This Row],[Close Price]]-Table2[[#This Row],[50D EMA]])/Table2[[#This Row],[50D EMA]]</f>
        <v>-4.6817180553197356E-2</v>
      </c>
      <c r="U301" s="1">
        <f>(Table2[[#This Row],[Close Price]]-Table2[[#This Row],[200D EMA]])/Table2[[#This Row],[200D EMA]]</f>
        <v>-2.012324124427364E-2</v>
      </c>
      <c r="V301">
        <v>0.712684639934824</v>
      </c>
      <c r="W301">
        <v>756.55</v>
      </c>
      <c r="X301">
        <v>779</v>
      </c>
      <c r="Y301">
        <v>751</v>
      </c>
      <c r="Z301">
        <v>779</v>
      </c>
      <c r="AA301">
        <v>742.05</v>
      </c>
      <c r="AB301">
        <v>861.8</v>
      </c>
      <c r="AC301" s="1">
        <f>(Table2[[#This Row],[Close Price]]/Table2[[#This Row],[Day Low]])-1</f>
        <v>1.460577622100323E-2</v>
      </c>
      <c r="AD301" s="1">
        <f>(Table2[[#This Row],[Day High]]/Table2[[#This Row],[Close Price]])-1</f>
        <v>1.4851485148514865E-2</v>
      </c>
      <c r="AE301" s="1">
        <f>(Table2[[#This Row],[Close Price]]/Table2[[#This Row],[Current Week Low]])-1</f>
        <v>2.2103861517976053E-2</v>
      </c>
      <c r="AF301" s="1">
        <f>(Table2[[#This Row],[Current Week High]]/Table2[[#This Row],[Close Price]])-1</f>
        <v>1.4851485148514865E-2</v>
      </c>
      <c r="AG301" s="1">
        <f>(Table2[[#This Row],[Close Price]]/Table2[[#This Row],[Current Month Low]])-1</f>
        <v>3.4431642072636715E-2</v>
      </c>
      <c r="AH301" s="1">
        <f>(Table2[[#This Row],[Current Month High]]/Table2[[#This Row],[Close Price]])-1</f>
        <v>0.12272016675351738</v>
      </c>
      <c r="AI301">
        <v>41.089108910890999</v>
      </c>
      <c r="AJ301">
        <v>79.639597472501706</v>
      </c>
      <c r="AK301" t="str">
        <f>IF(AND(Table2[[#This Row],[20D EMA]]&gt;Table2[[#This Row],[50D EMA]],Table2[[#This Row],[50D EMA]]&gt;Table2[[#This Row],[200D EMA]]),"Uptrend","Downtrend/NoTrend")</f>
        <v>Downtrend/NoTrend</v>
      </c>
      <c r="AL301">
        <v>0.04</v>
      </c>
      <c r="AM301" t="s">
        <v>3154</v>
      </c>
      <c r="AN301">
        <v>-4.3899999999999997</v>
      </c>
      <c r="AO301" t="s">
        <v>3153</v>
      </c>
      <c r="AP301">
        <v>9.5988915515676995E-2</v>
      </c>
      <c r="AQ301">
        <f>(Table2[[#This Row],[Sharpe Ratio]]-AVERAGE(Table2[Sharpe Ratio]))/_xlfn.STDEV.P(Table2[Sharpe Ratio])</f>
        <v>0.451856628749502</v>
      </c>
      <c r="AR3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1">
        <f>_xlfn.RANK.AVG(Table2[[#This Row],[1Y Return vs Nifty Z-Score]],Table2[1Y Return vs Nifty Z-Score])</f>
        <v>163</v>
      </c>
      <c r="AT301">
        <f>_xlfn.RANK.AVG(Table2[[#This Row],[6M Return vs Nifty Z-Score]],Table2[6M Return vs Nifty Z-Score])</f>
        <v>566</v>
      </c>
      <c r="AU301">
        <f>_xlfn.RANK.AVG(Table2[[#This Row],[Sharpe Ratio Z-Score]],Table2[Sharpe Ratio Z-Score])</f>
        <v>234</v>
      </c>
      <c r="AV301">
        <f>(Table2[[#This Row],[Rank 1Y]]+Table2[[#This Row],[Rank 6M]]+Table2[[#This Row],[Rank Sharpe]])/3</f>
        <v>321</v>
      </c>
    </row>
    <row r="302" spans="1:48" hidden="1" x14ac:dyDescent="0.3">
      <c r="A302" t="s">
        <v>954</v>
      </c>
      <c r="B302" t="s">
        <v>955</v>
      </c>
      <c r="C302" t="s">
        <v>3119</v>
      </c>
      <c r="D302" t="s">
        <v>796</v>
      </c>
      <c r="E302">
        <v>14985.150165360001</v>
      </c>
      <c r="F302">
        <v>1112.7</v>
      </c>
      <c r="G302">
        <v>-1.5657419112798601</v>
      </c>
      <c r="H302">
        <f>(Table2[[#This Row],[1Y Return vs Nifty]]-AVERAGE(Table2[1Y Return vs Nifty]))/_xlfn.STDEV.P(Table2[1Y Return vs Nifty])</f>
        <v>-0.32883441547793468</v>
      </c>
      <c r="I302">
        <v>-2.6507878222805799</v>
      </c>
      <c r="J302">
        <f>(Table2[[#This Row],[1M Return vs Nifty]]-AVERAGE(Table2[1M Return vs Nifty]))/_xlfn.STDEV.P(Table2[1M Return vs Nifty])</f>
        <v>4.3743428162181811E-2</v>
      </c>
      <c r="K302">
        <v>-15.0229560253608</v>
      </c>
      <c r="L302">
        <f>(Table2[[#This Row],[6M Return vs Nifty]]-AVERAGE(Table2[6M Return vs Nifty]))/_xlfn.STDEV.P(Table2[6M Return vs Nifty])</f>
        <v>-0.60448647682459311</v>
      </c>
      <c r="M302">
        <v>-6.0993409962765703</v>
      </c>
      <c r="N302">
        <f>(Table2[[#This Row],[1W Return vs Nifty]]-AVERAGE(Table2[1W Return vs Nifty]))/_xlfn.STDEV.P(Table2[1W Return vs Nifty])</f>
        <v>-0.67536198543378245</v>
      </c>
      <c r="O302">
        <v>1153.55</v>
      </c>
      <c r="P302">
        <v>1210.7518004287001</v>
      </c>
      <c r="Q302">
        <v>1202.8985573105699</v>
      </c>
      <c r="R302">
        <v>41.115563094166099</v>
      </c>
      <c r="S302" s="1">
        <f>(Table2[[#This Row],[Close Price]]-Table2[[#This Row],[20D EMA]])/Table2[[#This Row],[20D EMA]]</f>
        <v>-3.5412422521780514E-2</v>
      </c>
      <c r="T302" s="1">
        <f>(Table2[[#This Row],[Close Price]]-Table2[[#This Row],[50D EMA]])/Table2[[#This Row],[50D EMA]]</f>
        <v>-8.0984228471914818E-2</v>
      </c>
      <c r="U302" s="1">
        <f>(Table2[[#This Row],[Close Price]]-Table2[[#This Row],[200D EMA]])/Table2[[#This Row],[200D EMA]]</f>
        <v>-7.4984342413906474E-2</v>
      </c>
      <c r="V302">
        <v>0.554507196787274</v>
      </c>
      <c r="W302">
        <v>1102.45</v>
      </c>
      <c r="X302">
        <v>1133.9000000000001</v>
      </c>
      <c r="Y302">
        <v>1082.2</v>
      </c>
      <c r="Z302">
        <v>1133.9000000000001</v>
      </c>
      <c r="AA302">
        <v>1080</v>
      </c>
      <c r="AB302">
        <v>1249.9000000000001</v>
      </c>
      <c r="AC302" s="1">
        <f>(Table2[[#This Row],[Close Price]]/Table2[[#This Row],[Day Low]])-1</f>
        <v>9.2974738083360098E-3</v>
      </c>
      <c r="AD302" s="1">
        <f>(Table2[[#This Row],[Day High]]/Table2[[#This Row],[Close Price]])-1</f>
        <v>1.9052754560977769E-2</v>
      </c>
      <c r="AE302" s="1">
        <f>(Table2[[#This Row],[Close Price]]/Table2[[#This Row],[Current Week Low]])-1</f>
        <v>2.8183330253187977E-2</v>
      </c>
      <c r="AF302" s="1">
        <f>(Table2[[#This Row],[Current Week High]]/Table2[[#This Row],[Close Price]])-1</f>
        <v>1.9052754560977769E-2</v>
      </c>
      <c r="AG302" s="1">
        <f>(Table2[[#This Row],[Close Price]]/Table2[[#This Row],[Current Month Low]])-1</f>
        <v>3.0277777777777848E-2</v>
      </c>
      <c r="AH302" s="1">
        <f>(Table2[[#This Row],[Current Month High]]/Table2[[#This Row],[Close Price]])-1</f>
        <v>0.1233036757436865</v>
      </c>
      <c r="AI302">
        <v>70.481711153051094</v>
      </c>
      <c r="AJ302">
        <v>42.4894352669996</v>
      </c>
      <c r="AK302" t="str">
        <f>IF(AND(Table2[[#This Row],[20D EMA]]&gt;Table2[[#This Row],[50D EMA]],Table2[[#This Row],[50D EMA]]&gt;Table2[[#This Row],[200D EMA]]),"Uptrend","Downtrend/NoTrend")</f>
        <v>Downtrend/NoTrend</v>
      </c>
      <c r="AL302">
        <v>-0.12</v>
      </c>
      <c r="AM302" t="s">
        <v>3153</v>
      </c>
      <c r="AN302">
        <v>-8.92</v>
      </c>
      <c r="AO302" t="s">
        <v>3153</v>
      </c>
      <c r="AP302">
        <v>0.22563179320077001</v>
      </c>
      <c r="AQ302">
        <f>(Table2[[#This Row],[Sharpe Ratio]]-AVERAGE(Table2[Sharpe Ratio]))/_xlfn.STDEV.P(Table2[Sharpe Ratio])</f>
        <v>1.9666017568924536</v>
      </c>
      <c r="AR3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2">
        <f>_xlfn.RANK.AVG(Table2[[#This Row],[1Y Return vs Nifty Z-Score]],Table2[1Y Return vs Nifty Z-Score])</f>
        <v>426</v>
      </c>
      <c r="AT302">
        <f>_xlfn.RANK.AVG(Table2[[#This Row],[6M Return vs Nifty Z-Score]],Table2[6M Return vs Nifty Z-Score])</f>
        <v>523</v>
      </c>
      <c r="AU302">
        <f>_xlfn.RANK.AVG(Table2[[#This Row],[Sharpe Ratio Z-Score]],Table2[Sharpe Ratio Z-Score])</f>
        <v>16</v>
      </c>
      <c r="AV302">
        <f>(Table2[[#This Row],[Rank 1Y]]+Table2[[#This Row],[Rank 6M]]+Table2[[#This Row],[Rank Sharpe]])/3</f>
        <v>321.66666666666669</v>
      </c>
    </row>
    <row r="303" spans="1:48" hidden="1" x14ac:dyDescent="0.3">
      <c r="A303" t="s">
        <v>86</v>
      </c>
      <c r="B303" t="s">
        <v>87</v>
      </c>
      <c r="C303" t="s">
        <v>3118</v>
      </c>
      <c r="D303" t="s">
        <v>88</v>
      </c>
      <c r="E303">
        <v>278582.31904192502</v>
      </c>
      <c r="F303">
        <v>1289.6500000000001</v>
      </c>
      <c r="G303">
        <v>40.257652658234498</v>
      </c>
      <c r="H303">
        <f>(Table2[[#This Row],[1Y Return vs Nifty]]-AVERAGE(Table2[1Y Return vs Nifty]))/_xlfn.STDEV.P(Table2[1Y Return vs Nifty])</f>
        <v>0.53486043965291352</v>
      </c>
      <c r="I303">
        <v>-3.6150566724598598</v>
      </c>
      <c r="J303">
        <f>(Table2[[#This Row],[1M Return vs Nifty]]-AVERAGE(Table2[1M Return vs Nifty]))/_xlfn.STDEV.P(Table2[1M Return vs Nifty])</f>
        <v>-6.1858900838589248E-2</v>
      </c>
      <c r="K303">
        <v>-11.2141426876975</v>
      </c>
      <c r="L303">
        <f>(Table2[[#This Row],[6M Return vs Nifty]]-AVERAGE(Table2[6M Return vs Nifty]))/_xlfn.STDEV.P(Table2[6M Return vs Nifty])</f>
        <v>-0.47285557432809833</v>
      </c>
      <c r="M303">
        <v>-3.3634010397591401</v>
      </c>
      <c r="N303">
        <f>(Table2[[#This Row],[1W Return vs Nifty]]-AVERAGE(Table2[1W Return vs Nifty]))/_xlfn.STDEV.P(Table2[1W Return vs Nifty])</f>
        <v>-0.11285461294729125</v>
      </c>
      <c r="O303">
        <v>1338.78</v>
      </c>
      <c r="P303">
        <v>1382.2088236803199</v>
      </c>
      <c r="Q303">
        <v>1336.15820294331</v>
      </c>
      <c r="R303">
        <v>36.9546526606266</v>
      </c>
      <c r="S303" s="1">
        <f>(Table2[[#This Row],[Close Price]]-Table2[[#This Row],[20D EMA]])/Table2[[#This Row],[20D EMA]]</f>
        <v>-3.6697590343446933E-2</v>
      </c>
      <c r="T303" s="1">
        <f>(Table2[[#This Row],[Close Price]]-Table2[[#This Row],[50D EMA]])/Table2[[#This Row],[50D EMA]]</f>
        <v>-6.696442830821274E-2</v>
      </c>
      <c r="U303" s="1">
        <f>(Table2[[#This Row],[Close Price]]-Table2[[#This Row],[200D EMA]])/Table2[[#This Row],[200D EMA]]</f>
        <v>-3.4807407416921836E-2</v>
      </c>
      <c r="V303">
        <v>1.14184840629482</v>
      </c>
      <c r="W303">
        <v>1282</v>
      </c>
      <c r="X303">
        <v>1321.45</v>
      </c>
      <c r="Y303">
        <v>1261.3</v>
      </c>
      <c r="Z303">
        <v>1321.45</v>
      </c>
      <c r="AA303">
        <v>1260.6500000000001</v>
      </c>
      <c r="AB303">
        <v>1397.95</v>
      </c>
      <c r="AC303" s="1">
        <f>(Table2[[#This Row],[Close Price]]/Table2[[#This Row],[Day Low]])-1</f>
        <v>5.9672386895477381E-3</v>
      </c>
      <c r="AD303" s="1">
        <f>(Table2[[#This Row],[Day High]]/Table2[[#This Row],[Close Price]])-1</f>
        <v>2.4657852905827227E-2</v>
      </c>
      <c r="AE303" s="1">
        <f>(Table2[[#This Row],[Close Price]]/Table2[[#This Row],[Current Week Low]])-1</f>
        <v>2.2476809640846751E-2</v>
      </c>
      <c r="AF303" s="1">
        <f>(Table2[[#This Row],[Current Week High]]/Table2[[#This Row],[Close Price]])-1</f>
        <v>2.4657852905827227E-2</v>
      </c>
      <c r="AG303" s="1">
        <f>(Table2[[#This Row],[Close Price]]/Table2[[#This Row],[Current Month Low]])-1</f>
        <v>2.3004005869987632E-2</v>
      </c>
      <c r="AH303" s="1">
        <f>(Table2[[#This Row],[Current Month High]]/Table2[[#This Row],[Close Price]])-1</f>
        <v>8.3976272632109383E-2</v>
      </c>
      <c r="AI303">
        <v>25.724033652541301</v>
      </c>
      <c r="AJ303">
        <v>64.286624203821603</v>
      </c>
      <c r="AK303" t="str">
        <f>IF(AND(Table2[[#This Row],[20D EMA]]&gt;Table2[[#This Row],[50D EMA]],Table2[[#This Row],[50D EMA]]&gt;Table2[[#This Row],[200D EMA]]),"Uptrend","Downtrend/NoTrend")</f>
        <v>Downtrend/NoTrend</v>
      </c>
      <c r="AL303">
        <v>-0.02</v>
      </c>
      <c r="AM303" t="s">
        <v>3153</v>
      </c>
      <c r="AN303">
        <v>-6.27</v>
      </c>
      <c r="AO303" t="s">
        <v>3153</v>
      </c>
      <c r="AP303">
        <v>6.4254525492792994E-2</v>
      </c>
      <c r="AQ303">
        <f>(Table2[[#This Row],[Sharpe Ratio]]-AVERAGE(Table2[Sharpe Ratio]))/_xlfn.STDEV.P(Table2[Sharpe Ratio])</f>
        <v>8.1072567641923707E-2</v>
      </c>
      <c r="AR3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3">
        <f>_xlfn.RANK.AVG(Table2[[#This Row],[1Y Return vs Nifty Z-Score]],Table2[1Y Return vs Nifty Z-Score])</f>
        <v>160</v>
      </c>
      <c r="AT303">
        <f>_xlfn.RANK.AVG(Table2[[#This Row],[6M Return vs Nifty Z-Score]],Table2[6M Return vs Nifty Z-Score])</f>
        <v>479</v>
      </c>
      <c r="AU303">
        <f>_xlfn.RANK.AVG(Table2[[#This Row],[Sharpe Ratio Z-Score]],Table2[Sharpe Ratio Z-Score])</f>
        <v>328</v>
      </c>
      <c r="AV303">
        <f>(Table2[[#This Row],[Rank 1Y]]+Table2[[#This Row],[Rank 6M]]+Table2[[#This Row],[Rank Sharpe]])/3</f>
        <v>322.33333333333331</v>
      </c>
    </row>
    <row r="304" spans="1:48" x14ac:dyDescent="0.3">
      <c r="A304" t="s">
        <v>32</v>
      </c>
      <c r="B304" t="s">
        <v>33</v>
      </c>
      <c r="C304" t="s">
        <v>3108</v>
      </c>
      <c r="D304" t="s">
        <v>34</v>
      </c>
      <c r="E304">
        <v>716646.98873019998</v>
      </c>
      <c r="F304">
        <v>803</v>
      </c>
      <c r="G304">
        <v>25.504994166900001</v>
      </c>
      <c r="H304">
        <f>(Table2[[#This Row],[1Y Return vs Nifty]]-AVERAGE(Table2[1Y Return vs Nifty]))/_xlfn.STDEV.P(Table2[1Y Return vs Nifty])</f>
        <v>0.23020331247281378</v>
      </c>
      <c r="I304">
        <v>4.4387497471331399</v>
      </c>
      <c r="J304">
        <f>(Table2[[#This Row],[1M Return vs Nifty]]-AVERAGE(Table2[1M Return vs Nifty]))/_xlfn.STDEV.P(Table2[1M Return vs Nifty])</f>
        <v>0.82015726620056595</v>
      </c>
      <c r="K304">
        <v>-7.6247810457004199</v>
      </c>
      <c r="L304">
        <f>(Table2[[#This Row],[6M Return vs Nifty]]-AVERAGE(Table2[6M Return vs Nifty]))/_xlfn.STDEV.P(Table2[6M Return vs Nifty])</f>
        <v>-0.34880882526576801</v>
      </c>
      <c r="M304">
        <v>-2.52538999062903</v>
      </c>
      <c r="N304">
        <f>(Table2[[#This Row],[1W Return vs Nifty]]-AVERAGE(Table2[1W Return vs Nifty]))/_xlfn.STDEV.P(Table2[1W Return vs Nifty])</f>
        <v>5.9439882126662652E-2</v>
      </c>
      <c r="O304">
        <v>819.14</v>
      </c>
      <c r="P304">
        <v>813.95669153672998</v>
      </c>
      <c r="Q304">
        <v>780.32755405152204</v>
      </c>
      <c r="R304">
        <v>37.840122413087201</v>
      </c>
      <c r="S304" s="1">
        <f>(Table2[[#This Row],[Close Price]]-Table2[[#This Row],[20D EMA]])/Table2[[#This Row],[20D EMA]]</f>
        <v>-1.9703591571648298E-2</v>
      </c>
      <c r="T304" s="1">
        <f>(Table2[[#This Row],[Close Price]]-Table2[[#This Row],[50D EMA]])/Table2[[#This Row],[50D EMA]]</f>
        <v>-1.3461025200301525E-2</v>
      </c>
      <c r="U304" s="1">
        <f>(Table2[[#This Row],[Close Price]]-Table2[[#This Row],[200D EMA]])/Table2[[#This Row],[200D EMA]]</f>
        <v>2.90550369915311E-2</v>
      </c>
      <c r="V304">
        <v>1.0757435162487601</v>
      </c>
      <c r="W304">
        <v>800.1</v>
      </c>
      <c r="X304">
        <v>820.3</v>
      </c>
      <c r="Y304">
        <v>799.25</v>
      </c>
      <c r="Z304">
        <v>820.3</v>
      </c>
      <c r="AA304">
        <v>799.25</v>
      </c>
      <c r="AB304">
        <v>863.5</v>
      </c>
      <c r="AC304" s="1">
        <f>(Table2[[#This Row],[Close Price]]/Table2[[#This Row],[Day Low]])-1</f>
        <v>3.6245469316336099E-3</v>
      </c>
      <c r="AD304" s="1">
        <f>(Table2[[#This Row],[Day High]]/Table2[[#This Row],[Close Price]])-1</f>
        <v>2.1544209215442089E-2</v>
      </c>
      <c r="AE304" s="1">
        <f>(Table2[[#This Row],[Close Price]]/Table2[[#This Row],[Current Week Low]])-1</f>
        <v>4.6918986549890906E-3</v>
      </c>
      <c r="AF304" s="1">
        <f>(Table2[[#This Row],[Current Week High]]/Table2[[#This Row],[Close Price]])-1</f>
        <v>2.1544209215442089E-2</v>
      </c>
      <c r="AG304" s="1">
        <f>(Table2[[#This Row],[Close Price]]/Table2[[#This Row],[Current Month Low]])-1</f>
        <v>4.6918986549890906E-3</v>
      </c>
      <c r="AH304" s="1">
        <f>(Table2[[#This Row],[Current Month High]]/Table2[[#This Row],[Close Price]])-1</f>
        <v>7.5342465753424737E-2</v>
      </c>
      <c r="AI304">
        <v>13.574097135740899</v>
      </c>
      <c r="AJ304">
        <v>44.645591281635603</v>
      </c>
      <c r="AK304" t="str">
        <f>IF(AND(Table2[[#This Row],[20D EMA]]&gt;Table2[[#This Row],[50D EMA]],Table2[[#This Row],[50D EMA]]&gt;Table2[[#This Row],[200D EMA]]),"Uptrend","Downtrend/NoTrend")</f>
        <v>Uptrend</v>
      </c>
      <c r="AL304">
        <v>0</v>
      </c>
      <c r="AM304" t="s">
        <v>3155</v>
      </c>
      <c r="AN304">
        <v>-2.1</v>
      </c>
      <c r="AO304" t="s">
        <v>3153</v>
      </c>
      <c r="AP304">
        <v>7.1771139918435006E-2</v>
      </c>
      <c r="AQ304">
        <f>(Table2[[#This Row],[Sharpe Ratio]]-AVERAGE(Table2[Sharpe Ratio]))/_xlfn.STDEV.P(Table2[Sharpe Ratio])</f>
        <v>0.1688965598632832</v>
      </c>
      <c r="AR3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0.92988819539755752</v>
      </c>
      <c r="AS304">
        <f>_xlfn.RANK.AVG(Table2[[#This Row],[1Y Return vs Nifty Z-Score]],Table2[1Y Return vs Nifty Z-Score])</f>
        <v>236</v>
      </c>
      <c r="AT304">
        <f>_xlfn.RANK.AVG(Table2[[#This Row],[6M Return vs Nifty Z-Score]],Table2[6M Return vs Nifty Z-Score])</f>
        <v>433</v>
      </c>
      <c r="AU304">
        <f>_xlfn.RANK.AVG(Table2[[#This Row],[Sharpe Ratio Z-Score]],Table2[Sharpe Ratio Z-Score])</f>
        <v>299</v>
      </c>
      <c r="AV304">
        <f>(Table2[[#This Row],[Rank 1Y]]+Table2[[#This Row],[Rank 6M]]+Table2[[#This Row],[Rank Sharpe]])/3</f>
        <v>322.66666666666669</v>
      </c>
    </row>
    <row r="305" spans="1:48" hidden="1" x14ac:dyDescent="0.3">
      <c r="A305" t="s">
        <v>186</v>
      </c>
      <c r="B305" t="s">
        <v>187</v>
      </c>
      <c r="C305" t="s">
        <v>3113</v>
      </c>
      <c r="D305" t="s">
        <v>80</v>
      </c>
      <c r="E305">
        <v>130401.80691307</v>
      </c>
      <c r="F305">
        <v>408.1</v>
      </c>
      <c r="G305">
        <v>37.511602275220604</v>
      </c>
      <c r="H305">
        <f>(Table2[[#This Row],[1Y Return vs Nifty]]-AVERAGE(Table2[1Y Return vs Nifty]))/_xlfn.STDEV.P(Table2[1Y Return vs Nifty])</f>
        <v>0.47815175753489153</v>
      </c>
      <c r="I305">
        <v>-5.9089989669401302</v>
      </c>
      <c r="J305">
        <f>(Table2[[#This Row],[1M Return vs Nifty]]-AVERAGE(Table2[1M Return vs Nifty]))/_xlfn.STDEV.P(Table2[1M Return vs Nifty])</f>
        <v>-0.31308100434784403</v>
      </c>
      <c r="K305">
        <v>-11.9030356308528</v>
      </c>
      <c r="L305">
        <f>(Table2[[#This Row],[6M Return vs Nifty]]-AVERAGE(Table2[6M Return vs Nifty]))/_xlfn.STDEV.P(Table2[6M Return vs Nifty])</f>
        <v>-0.49666340941791942</v>
      </c>
      <c r="M305">
        <v>-4.9070404553496996</v>
      </c>
      <c r="N305">
        <f>(Table2[[#This Row],[1W Return vs Nifty]]-AVERAGE(Table2[1W Return vs Nifty]))/_xlfn.STDEV.P(Table2[1W Return vs Nifty])</f>
        <v>-0.43022581462954446</v>
      </c>
      <c r="O305">
        <v>426.86</v>
      </c>
      <c r="P305">
        <v>436.06894193090397</v>
      </c>
      <c r="Q305">
        <v>411.24751227416402</v>
      </c>
      <c r="R305">
        <v>35.198236675816503</v>
      </c>
      <c r="S305" s="1">
        <f>(Table2[[#This Row],[Close Price]]-Table2[[#This Row],[20D EMA]])/Table2[[#This Row],[20D EMA]]</f>
        <v>-4.3948835683830741E-2</v>
      </c>
      <c r="T305" s="1">
        <f>(Table2[[#This Row],[Close Price]]-Table2[[#This Row],[50D EMA]])/Table2[[#This Row],[50D EMA]]</f>
        <v>-6.4138807517586729E-2</v>
      </c>
      <c r="U305" s="1">
        <f>(Table2[[#This Row],[Close Price]]-Table2[[#This Row],[200D EMA]])/Table2[[#This Row],[200D EMA]]</f>
        <v>-7.6535715845635725E-3</v>
      </c>
      <c r="V305">
        <v>0.78537408248398399</v>
      </c>
      <c r="W305">
        <v>406.25</v>
      </c>
      <c r="X305">
        <v>417.8</v>
      </c>
      <c r="Y305">
        <v>397.6</v>
      </c>
      <c r="Z305">
        <v>417.8</v>
      </c>
      <c r="AA305">
        <v>396.95</v>
      </c>
      <c r="AB305">
        <v>454.75</v>
      </c>
      <c r="AC305" s="1">
        <f>(Table2[[#This Row],[Close Price]]/Table2[[#This Row],[Day Low]])-1</f>
        <v>4.5538461538461306E-3</v>
      </c>
      <c r="AD305" s="1">
        <f>(Table2[[#This Row],[Day High]]/Table2[[#This Row],[Close Price]])-1</f>
        <v>2.3768684146042718E-2</v>
      </c>
      <c r="AE305" s="1">
        <f>(Table2[[#This Row],[Close Price]]/Table2[[#This Row],[Current Week Low]])-1</f>
        <v>2.6408450704225261E-2</v>
      </c>
      <c r="AF305" s="1">
        <f>(Table2[[#This Row],[Current Week High]]/Table2[[#This Row],[Close Price]])-1</f>
        <v>2.3768684146042718E-2</v>
      </c>
      <c r="AG305" s="1">
        <f>(Table2[[#This Row],[Close Price]]/Table2[[#This Row],[Current Month Low]])-1</f>
        <v>2.8089179997480951E-2</v>
      </c>
      <c r="AH305" s="1">
        <f>(Table2[[#This Row],[Current Month High]]/Table2[[#This Row],[Close Price]])-1</f>
        <v>0.11431021808380293</v>
      </c>
      <c r="AI305">
        <v>21.257044841950499</v>
      </c>
      <c r="AJ305">
        <v>58.762886597938099</v>
      </c>
      <c r="AK305" t="str">
        <f>IF(AND(Table2[[#This Row],[20D EMA]]&gt;Table2[[#This Row],[50D EMA]],Table2[[#This Row],[50D EMA]]&gt;Table2[[#This Row],[200D EMA]]),"Uptrend","Downtrend/NoTrend")</f>
        <v>Downtrend/NoTrend</v>
      </c>
      <c r="AL305">
        <v>0.12</v>
      </c>
      <c r="AM305" t="s">
        <v>3154</v>
      </c>
      <c r="AN305">
        <v>-7.26</v>
      </c>
      <c r="AO305" t="s">
        <v>3153</v>
      </c>
      <c r="AP305">
        <v>7.0347974864075999E-2</v>
      </c>
      <c r="AQ305">
        <f>(Table2[[#This Row],[Sharpe Ratio]]-AVERAGE(Table2[Sharpe Ratio]))/_xlfn.STDEV.P(Table2[Sharpe Ratio])</f>
        <v>0.15226832411962782</v>
      </c>
      <c r="AR3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5">
        <f>_xlfn.RANK.AVG(Table2[[#This Row],[1Y Return vs Nifty Z-Score]],Table2[1Y Return vs Nifty Z-Score])</f>
        <v>176</v>
      </c>
      <c r="AT305">
        <f>_xlfn.RANK.AVG(Table2[[#This Row],[6M Return vs Nifty Z-Score]],Table2[6M Return vs Nifty Z-Score])</f>
        <v>487</v>
      </c>
      <c r="AU305">
        <f>_xlfn.RANK.AVG(Table2[[#This Row],[Sharpe Ratio Z-Score]],Table2[Sharpe Ratio Z-Score])</f>
        <v>306</v>
      </c>
      <c r="AV305">
        <f>(Table2[[#This Row],[Rank 1Y]]+Table2[[#This Row],[Rank 6M]]+Table2[[#This Row],[Rank Sharpe]])/3</f>
        <v>323</v>
      </c>
    </row>
    <row r="306" spans="1:48" hidden="1" x14ac:dyDescent="0.3">
      <c r="A306" t="s">
        <v>35</v>
      </c>
      <c r="B306" t="s">
        <v>36</v>
      </c>
      <c r="C306" t="s">
        <v>3110</v>
      </c>
      <c r="D306" t="s">
        <v>37</v>
      </c>
      <c r="E306">
        <v>584692.79185648495</v>
      </c>
      <c r="F306">
        <v>467.35</v>
      </c>
      <c r="G306">
        <v>-12.1275673772468</v>
      </c>
      <c r="H306">
        <f>(Table2[[#This Row],[1Y Return vs Nifty]]-AVERAGE(Table2[1Y Return vs Nifty]))/_xlfn.STDEV.P(Table2[1Y Return vs Nifty])</f>
        <v>-0.54694665647701679</v>
      </c>
      <c r="I306">
        <v>1.37476202084194</v>
      </c>
      <c r="J306">
        <f>(Table2[[#This Row],[1M Return vs Nifty]]-AVERAGE(Table2[1M Return vs Nifty]))/_xlfn.STDEV.P(Table2[1M Return vs Nifty])</f>
        <v>0.48460329713273848</v>
      </c>
      <c r="K306">
        <v>3.1901379797621101</v>
      </c>
      <c r="L306">
        <f>(Table2[[#This Row],[6M Return vs Nifty]]-AVERAGE(Table2[6M Return vs Nifty]))/_xlfn.STDEV.P(Table2[6M Return vs Nifty])</f>
        <v>2.4949987661910557E-2</v>
      </c>
      <c r="M306">
        <v>-0.57709343072252905</v>
      </c>
      <c r="N306">
        <f>(Table2[[#This Row],[1W Return vs Nifty]]-AVERAGE(Table2[1W Return vs Nifty]))/_xlfn.STDEV.P(Table2[1W Return vs Nifty])</f>
        <v>0.46000831423965494</v>
      </c>
      <c r="O306">
        <v>479.03</v>
      </c>
      <c r="P306">
        <v>486.84842082086601</v>
      </c>
      <c r="Q306">
        <v>467.804123553301</v>
      </c>
      <c r="R306">
        <v>24.990719610486199</v>
      </c>
      <c r="S306" s="1">
        <f>(Table2[[#This Row],[Close Price]]-Table2[[#This Row],[20D EMA]])/Table2[[#This Row],[20D EMA]]</f>
        <v>-2.4382606517337015E-2</v>
      </c>
      <c r="T306" s="1">
        <f>(Table2[[#This Row],[Close Price]]-Table2[[#This Row],[50D EMA]])/Table2[[#This Row],[50D EMA]]</f>
        <v>-4.0050290782478182E-2</v>
      </c>
      <c r="U306" s="1">
        <f>(Table2[[#This Row],[Close Price]]-Table2[[#This Row],[200D EMA]])/Table2[[#This Row],[200D EMA]]</f>
        <v>-9.7075577241941891E-4</v>
      </c>
      <c r="V306">
        <v>0.74347781040306904</v>
      </c>
      <c r="W306">
        <v>466.25</v>
      </c>
      <c r="X306">
        <v>473.75</v>
      </c>
      <c r="Y306">
        <v>462</v>
      </c>
      <c r="Z306">
        <v>473.75</v>
      </c>
      <c r="AA306">
        <v>462</v>
      </c>
      <c r="AB306">
        <v>493.45</v>
      </c>
      <c r="AC306" s="1">
        <f>(Table2[[#This Row],[Close Price]]/Table2[[#This Row],[Day Low]])-1</f>
        <v>2.3592493297588391E-3</v>
      </c>
      <c r="AD306" s="1">
        <f>(Table2[[#This Row],[Day High]]/Table2[[#This Row],[Close Price]])-1</f>
        <v>1.3694233443885651E-2</v>
      </c>
      <c r="AE306" s="1">
        <f>(Table2[[#This Row],[Close Price]]/Table2[[#This Row],[Current Week Low]])-1</f>
        <v>1.1580086580086579E-2</v>
      </c>
      <c r="AF306" s="1">
        <f>(Table2[[#This Row],[Current Week High]]/Table2[[#This Row],[Close Price]])-1</f>
        <v>1.3694233443885651E-2</v>
      </c>
      <c r="AG306" s="1">
        <f>(Table2[[#This Row],[Close Price]]/Table2[[#This Row],[Current Month Low]])-1</f>
        <v>1.1580086580086579E-2</v>
      </c>
      <c r="AH306" s="1">
        <f>(Table2[[#This Row],[Current Month High]]/Table2[[#This Row],[Close Price]])-1</f>
        <v>5.5846795763346391E-2</v>
      </c>
      <c r="AI306">
        <v>13.0844121108377</v>
      </c>
      <c r="AJ306">
        <v>17.027669963691</v>
      </c>
      <c r="AK306" t="str">
        <f>IF(AND(Table2[[#This Row],[20D EMA]]&gt;Table2[[#This Row],[50D EMA]],Table2[[#This Row],[50D EMA]]&gt;Table2[[#This Row],[200D EMA]]),"Uptrend","Downtrend/NoTrend")</f>
        <v>Downtrend/NoTrend</v>
      </c>
      <c r="AL306">
        <v>0.04</v>
      </c>
      <c r="AM306" t="s">
        <v>3154</v>
      </c>
      <c r="AN306">
        <v>-4.3899999999999997</v>
      </c>
      <c r="AO306" t="s">
        <v>3153</v>
      </c>
      <c r="AP306">
        <v>0.119224155315409</v>
      </c>
      <c r="AQ306">
        <f>(Table2[[#This Row],[Sharpe Ratio]]-AVERAGE(Table2[Sharpe Ratio]))/_xlfn.STDEV.P(Table2[Sharpe Ratio])</f>
        <v>0.72333676646573086</v>
      </c>
      <c r="AR3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6">
        <f>_xlfn.RANK.AVG(Table2[[#This Row],[1Y Return vs Nifty Z-Score]],Table2[1Y Return vs Nifty Z-Score])</f>
        <v>511</v>
      </c>
      <c r="AT306">
        <f>_xlfn.RANK.AVG(Table2[[#This Row],[6M Return vs Nifty Z-Score]],Table2[6M Return vs Nifty Z-Score])</f>
        <v>301</v>
      </c>
      <c r="AU306">
        <f>_xlfn.RANK.AVG(Table2[[#This Row],[Sharpe Ratio Z-Score]],Table2[Sharpe Ratio Z-Score])</f>
        <v>160</v>
      </c>
      <c r="AV306">
        <f>(Table2[[#This Row],[Rank 1Y]]+Table2[[#This Row],[Rank 6M]]+Table2[[#This Row],[Rank Sharpe]])/3</f>
        <v>324</v>
      </c>
    </row>
    <row r="307" spans="1:48" hidden="1" x14ac:dyDescent="0.3">
      <c r="A307" t="s">
        <v>318</v>
      </c>
      <c r="B307" t="s">
        <v>319</v>
      </c>
      <c r="C307" t="s">
        <v>3119</v>
      </c>
      <c r="D307" t="s">
        <v>178</v>
      </c>
      <c r="E307">
        <v>78652.847062739995</v>
      </c>
      <c r="F307">
        <v>225.88</v>
      </c>
      <c r="G307">
        <v>39.039541572098699</v>
      </c>
      <c r="H307">
        <f>(Table2[[#This Row],[1Y Return vs Nifty]]-AVERAGE(Table2[1Y Return vs Nifty]))/_xlfn.STDEV.P(Table2[1Y Return vs Nifty])</f>
        <v>0.50970522953899766</v>
      </c>
      <c r="I307">
        <v>-7.9690606933536303</v>
      </c>
      <c r="J307">
        <f>(Table2[[#This Row],[1M Return vs Nifty]]-AVERAGE(Table2[1M Return vs Nifty]))/_xlfn.STDEV.P(Table2[1M Return vs Nifty])</f>
        <v>-0.53868957415093133</v>
      </c>
      <c r="K307">
        <v>-33.531651544646799</v>
      </c>
      <c r="L307">
        <f>(Table2[[#This Row],[6M Return vs Nifty]]-AVERAGE(Table2[6M Return vs Nifty]))/_xlfn.STDEV.P(Table2[6M Return vs Nifty])</f>
        <v>-1.2441387987551606</v>
      </c>
      <c r="M307">
        <v>-5.2089890833626997</v>
      </c>
      <c r="N307">
        <f>(Table2[[#This Row],[1W Return vs Nifty]]-AVERAGE(Table2[1W Return vs Nifty]))/_xlfn.STDEV.P(Table2[1W Return vs Nifty])</f>
        <v>-0.49230624478112317</v>
      </c>
      <c r="O307">
        <v>236.21</v>
      </c>
      <c r="P307">
        <v>251.63550213140201</v>
      </c>
      <c r="Q307">
        <v>251.92747390868101</v>
      </c>
      <c r="R307">
        <v>38.493082346281298</v>
      </c>
      <c r="S307" s="1">
        <f>(Table2[[#This Row],[Close Price]]-Table2[[#This Row],[20D EMA]])/Table2[[#This Row],[20D EMA]]</f>
        <v>-4.3732272130731178E-2</v>
      </c>
      <c r="T307" s="1">
        <f>(Table2[[#This Row],[Close Price]]-Table2[[#This Row],[50D EMA]])/Table2[[#This Row],[50D EMA]]</f>
        <v>-0.10235241813356169</v>
      </c>
      <c r="U307" s="1">
        <f>(Table2[[#This Row],[Close Price]]-Table2[[#This Row],[200D EMA]])/Table2[[#This Row],[200D EMA]]</f>
        <v>-0.10339274833566876</v>
      </c>
      <c r="V307">
        <v>0.77451562730993295</v>
      </c>
      <c r="W307">
        <v>223.6</v>
      </c>
      <c r="X307">
        <v>233.2</v>
      </c>
      <c r="Y307">
        <v>219.66</v>
      </c>
      <c r="Z307">
        <v>233.2</v>
      </c>
      <c r="AA307">
        <v>219.66</v>
      </c>
      <c r="AB307">
        <v>249.4</v>
      </c>
      <c r="AC307" s="1">
        <f>(Table2[[#This Row],[Close Price]]/Table2[[#This Row],[Day Low]])-1</f>
        <v>1.0196779964221747E-2</v>
      </c>
      <c r="AD307" s="1">
        <f>(Table2[[#This Row],[Day High]]/Table2[[#This Row],[Close Price]])-1</f>
        <v>3.2406587568620582E-2</v>
      </c>
      <c r="AE307" s="1">
        <f>(Table2[[#This Row],[Close Price]]/Table2[[#This Row],[Current Week Low]])-1</f>
        <v>2.8316489119548427E-2</v>
      </c>
      <c r="AF307" s="1">
        <f>(Table2[[#This Row],[Current Week High]]/Table2[[#This Row],[Close Price]])-1</f>
        <v>3.2406587568620582E-2</v>
      </c>
      <c r="AG307" s="1">
        <f>(Table2[[#This Row],[Close Price]]/Table2[[#This Row],[Current Month Low]])-1</f>
        <v>2.8316489119548427E-2</v>
      </c>
      <c r="AH307" s="1">
        <f>(Table2[[#This Row],[Current Month High]]/Table2[[#This Row],[Close Price]])-1</f>
        <v>0.10412608464671513</v>
      </c>
      <c r="AI307">
        <v>48.463786081104999</v>
      </c>
      <c r="AJ307">
        <v>65.844346549192295</v>
      </c>
      <c r="AK307" t="str">
        <f>IF(AND(Table2[[#This Row],[20D EMA]]&gt;Table2[[#This Row],[50D EMA]],Table2[[#This Row],[50D EMA]]&gt;Table2[[#This Row],[200D EMA]]),"Uptrend","Downtrend/NoTrend")</f>
        <v>Downtrend/NoTrend</v>
      </c>
      <c r="AL307">
        <v>-0.13</v>
      </c>
      <c r="AM307" t="s">
        <v>3153</v>
      </c>
      <c r="AN307">
        <v>-5.49</v>
      </c>
      <c r="AO307" t="s">
        <v>3153</v>
      </c>
      <c r="AP307">
        <v>0.148348532041434</v>
      </c>
      <c r="AQ307">
        <f>(Table2[[#This Row],[Sharpe Ratio]]-AVERAGE(Table2[Sharpe Ratio]))/_xlfn.STDEV.P(Table2[Sharpe Ratio])</f>
        <v>1.0636254776057723</v>
      </c>
      <c r="AR3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7">
        <f>_xlfn.RANK.AVG(Table2[[#This Row],[1Y Return vs Nifty Z-Score]],Table2[1Y Return vs Nifty Z-Score])</f>
        <v>165</v>
      </c>
      <c r="AT307">
        <f>_xlfn.RANK.AVG(Table2[[#This Row],[6M Return vs Nifty Z-Score]],Table2[6M Return vs Nifty Z-Score])</f>
        <v>705</v>
      </c>
      <c r="AU307">
        <f>_xlfn.RANK.AVG(Table2[[#This Row],[Sharpe Ratio Z-Score]],Table2[Sharpe Ratio Z-Score])</f>
        <v>102</v>
      </c>
      <c r="AV307">
        <f>(Table2[[#This Row],[Rank 1Y]]+Table2[[#This Row],[Rank 6M]]+Table2[[#This Row],[Rank Sharpe]])/3</f>
        <v>324</v>
      </c>
    </row>
    <row r="308" spans="1:48" hidden="1" x14ac:dyDescent="0.3">
      <c r="A308" t="s">
        <v>794</v>
      </c>
      <c r="B308" t="s">
        <v>795</v>
      </c>
      <c r="C308" t="s">
        <v>3119</v>
      </c>
      <c r="D308" t="s">
        <v>796</v>
      </c>
      <c r="E308">
        <v>18711.873999920001</v>
      </c>
      <c r="F308">
        <v>440.8</v>
      </c>
      <c r="G308">
        <v>7.2616508606555996</v>
      </c>
      <c r="H308">
        <f>(Table2[[#This Row],[1Y Return vs Nifty]]-AVERAGE(Table2[1Y Return vs Nifty]))/_xlfn.STDEV.P(Table2[1Y Return vs Nifty])</f>
        <v>-0.14653994130110026</v>
      </c>
      <c r="I308">
        <v>-11.095908484671</v>
      </c>
      <c r="J308">
        <f>(Table2[[#This Row],[1M Return vs Nifty]]-AVERAGE(Table2[1M Return vs Nifty]))/_xlfn.STDEV.P(Table2[1M Return vs Nifty])</f>
        <v>-0.88112769100251165</v>
      </c>
      <c r="K308">
        <v>-21.000522133818201</v>
      </c>
      <c r="L308">
        <f>(Table2[[#This Row],[6M Return vs Nifty]]-AVERAGE(Table2[6M Return vs Nifty]))/_xlfn.STDEV.P(Table2[6M Return vs Nifty])</f>
        <v>-0.81106851480690811</v>
      </c>
      <c r="M308">
        <v>-6.9663707097256298</v>
      </c>
      <c r="N308">
        <f>(Table2[[#This Row],[1W Return vs Nifty]]-AVERAGE(Table2[1W Return vs Nifty]))/_xlfn.STDEV.P(Table2[1W Return vs Nifty])</f>
        <v>-0.85362269792425349</v>
      </c>
      <c r="O308">
        <v>475.41</v>
      </c>
      <c r="P308">
        <v>501.33281274869</v>
      </c>
      <c r="Q308">
        <v>487.41947826325298</v>
      </c>
      <c r="R308">
        <v>30.380552673056101</v>
      </c>
      <c r="S308" s="1">
        <f>(Table2[[#This Row],[Close Price]]-Table2[[#This Row],[20D EMA]])/Table2[[#This Row],[20D EMA]]</f>
        <v>-7.2800319724027701E-2</v>
      </c>
      <c r="T308" s="1">
        <f>(Table2[[#This Row],[Close Price]]-Table2[[#This Row],[50D EMA]])/Table2[[#This Row],[50D EMA]]</f>
        <v>-0.1207437678311994</v>
      </c>
      <c r="U308" s="1">
        <f>(Table2[[#This Row],[Close Price]]-Table2[[#This Row],[200D EMA]])/Table2[[#This Row],[200D EMA]]</f>
        <v>-9.5645497035459076E-2</v>
      </c>
      <c r="V308">
        <v>0.993904195492747</v>
      </c>
      <c r="W308">
        <v>436.55</v>
      </c>
      <c r="X308">
        <v>453.8</v>
      </c>
      <c r="Y308">
        <v>425.2</v>
      </c>
      <c r="Z308">
        <v>453.8</v>
      </c>
      <c r="AA308">
        <v>425.2</v>
      </c>
      <c r="AB308">
        <v>526.5</v>
      </c>
      <c r="AC308" s="1">
        <f>(Table2[[#This Row],[Close Price]]/Table2[[#This Row],[Day Low]])-1</f>
        <v>9.7354254953614383E-3</v>
      </c>
      <c r="AD308" s="1">
        <f>(Table2[[#This Row],[Day High]]/Table2[[#This Row],[Close Price]])-1</f>
        <v>2.9491833030852899E-2</v>
      </c>
      <c r="AE308" s="1">
        <f>(Table2[[#This Row],[Close Price]]/Table2[[#This Row],[Current Week Low]])-1</f>
        <v>3.6688617121354739E-2</v>
      </c>
      <c r="AF308" s="1">
        <f>(Table2[[#This Row],[Current Week High]]/Table2[[#This Row],[Close Price]])-1</f>
        <v>2.9491833030852899E-2</v>
      </c>
      <c r="AG308" s="1">
        <f>(Table2[[#This Row],[Close Price]]/Table2[[#This Row],[Current Month Low]])-1</f>
        <v>3.6688617121354739E-2</v>
      </c>
      <c r="AH308" s="1">
        <f>(Table2[[#This Row],[Current Month High]]/Table2[[#This Row],[Close Price]])-1</f>
        <v>0.19441923774954617</v>
      </c>
      <c r="AI308">
        <v>69.714156079854803</v>
      </c>
      <c r="AJ308">
        <v>46.6888519134775</v>
      </c>
      <c r="AK308" t="str">
        <f>IF(AND(Table2[[#This Row],[20D EMA]]&gt;Table2[[#This Row],[50D EMA]],Table2[[#This Row],[50D EMA]]&gt;Table2[[#This Row],[200D EMA]]),"Uptrend","Downtrend/NoTrend")</f>
        <v>Downtrend/NoTrend</v>
      </c>
      <c r="AL308">
        <v>-0.14000000000000001</v>
      </c>
      <c r="AM308" t="s">
        <v>3153</v>
      </c>
      <c r="AN308">
        <v>-14.53</v>
      </c>
      <c r="AO308" t="s">
        <v>3153</v>
      </c>
      <c r="AP308">
        <v>0.23157180529124999</v>
      </c>
      <c r="AQ308">
        <f>(Table2[[#This Row],[Sharpe Ratio]]-AVERAGE(Table2[Sharpe Ratio]))/_xlfn.STDEV.P(Table2[Sharpe Ratio])</f>
        <v>2.0360047548498135</v>
      </c>
      <c r="AR3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8">
        <f>_xlfn.RANK.AVG(Table2[[#This Row],[1Y Return vs Nifty Z-Score]],Table2[1Y Return vs Nifty Z-Score])</f>
        <v>358</v>
      </c>
      <c r="AT308">
        <f>_xlfn.RANK.AVG(Table2[[#This Row],[6M Return vs Nifty Z-Score]],Table2[6M Return vs Nifty Z-Score])</f>
        <v>605</v>
      </c>
      <c r="AU308">
        <f>_xlfn.RANK.AVG(Table2[[#This Row],[Sharpe Ratio Z-Score]],Table2[Sharpe Ratio Z-Score])</f>
        <v>14</v>
      </c>
      <c r="AV308">
        <f>(Table2[[#This Row],[Rank 1Y]]+Table2[[#This Row],[Rank 6M]]+Table2[[#This Row],[Rank Sharpe]])/3</f>
        <v>325.66666666666669</v>
      </c>
    </row>
    <row r="309" spans="1:48" x14ac:dyDescent="0.3">
      <c r="A309" t="s">
        <v>1600</v>
      </c>
      <c r="B309" t="s">
        <v>1601</v>
      </c>
      <c r="C309" t="s">
        <v>3112</v>
      </c>
      <c r="D309" t="s">
        <v>158</v>
      </c>
      <c r="E309">
        <v>5756.1108981199995</v>
      </c>
      <c r="F309">
        <v>635.15</v>
      </c>
      <c r="G309">
        <v>39.948229830153601</v>
      </c>
      <c r="H309">
        <f>(Table2[[#This Row],[1Y Return vs Nifty]]-AVERAGE(Table2[1Y Return vs Nifty]))/_xlfn.STDEV.P(Table2[1Y Return vs Nifty])</f>
        <v>0.52847054931942272</v>
      </c>
      <c r="I309">
        <v>10.0965129293277</v>
      </c>
      <c r="J309">
        <f>(Table2[[#This Row],[1M Return vs Nifty]]-AVERAGE(Table2[1M Return vs Nifty]))/_xlfn.STDEV.P(Table2[1M Return vs Nifty])</f>
        <v>1.439769699873473</v>
      </c>
      <c r="K309">
        <v>5.3165010657167002</v>
      </c>
      <c r="L309">
        <f>(Table2[[#This Row],[6M Return vs Nifty]]-AVERAGE(Table2[6M Return vs Nifty]))/_xlfn.STDEV.P(Table2[6M Return vs Nifty])</f>
        <v>9.8436154408834811E-2</v>
      </c>
      <c r="M309">
        <v>3.9032248272339101</v>
      </c>
      <c r="N309">
        <f>(Table2[[#This Row],[1W Return vs Nifty]]-AVERAGE(Table2[1W Return vs Nifty]))/_xlfn.STDEV.P(Table2[1W Return vs Nifty])</f>
        <v>1.3811586652123788</v>
      </c>
      <c r="O309">
        <v>642.20000000000005</v>
      </c>
      <c r="P309">
        <v>635.30678058680598</v>
      </c>
      <c r="Q309">
        <v>580.16244961276004</v>
      </c>
      <c r="R309">
        <v>44.402194954783099</v>
      </c>
      <c r="S309" s="1">
        <f>(Table2[[#This Row],[Close Price]]-Table2[[#This Row],[20D EMA]])/Table2[[#This Row],[20D EMA]]</f>
        <v>-1.0977888508252986E-2</v>
      </c>
      <c r="T309" s="1">
        <f>(Table2[[#This Row],[Close Price]]-Table2[[#This Row],[50D EMA]])/Table2[[#This Row],[50D EMA]]</f>
        <v>-2.4677933810370495E-4</v>
      </c>
      <c r="U309" s="1">
        <f>(Table2[[#This Row],[Close Price]]-Table2[[#This Row],[200D EMA]])/Table2[[#This Row],[200D EMA]]</f>
        <v>9.4779574968945984E-2</v>
      </c>
      <c r="V309">
        <v>0.88565751648723201</v>
      </c>
      <c r="W309">
        <v>631.29999999999995</v>
      </c>
      <c r="X309">
        <v>650.79999999999995</v>
      </c>
      <c r="Y309">
        <v>626</v>
      </c>
      <c r="Z309">
        <v>672.95</v>
      </c>
      <c r="AA309">
        <v>626</v>
      </c>
      <c r="AB309">
        <v>697.9</v>
      </c>
      <c r="AC309" s="1">
        <f>(Table2[[#This Row],[Close Price]]/Table2[[#This Row],[Day Low]])-1</f>
        <v>6.098526849358521E-3</v>
      </c>
      <c r="AD309" s="1">
        <f>(Table2[[#This Row],[Day High]]/Table2[[#This Row],[Close Price]])-1</f>
        <v>2.4639848854601132E-2</v>
      </c>
      <c r="AE309" s="1">
        <f>(Table2[[#This Row],[Close Price]]/Table2[[#This Row],[Current Week Low]])-1</f>
        <v>1.4616613418530378E-2</v>
      </c>
      <c r="AF309" s="1">
        <f>(Table2[[#This Row],[Current Week High]]/Table2[[#This Row],[Close Price]])-1</f>
        <v>5.9513500747854886E-2</v>
      </c>
      <c r="AG309" s="1">
        <f>(Table2[[#This Row],[Close Price]]/Table2[[#This Row],[Current Month Low]])-1</f>
        <v>1.4616613418530378E-2</v>
      </c>
      <c r="AH309" s="1">
        <f>(Table2[[#This Row],[Current Month High]]/Table2[[#This Row],[Close Price]])-1</f>
        <v>9.879556010391255E-2</v>
      </c>
      <c r="AI309">
        <v>13.6267023537747</v>
      </c>
      <c r="AJ309">
        <v>62.028061224489697</v>
      </c>
      <c r="AK309" t="str">
        <f>IF(AND(Table2[[#This Row],[20D EMA]]&gt;Table2[[#This Row],[50D EMA]],Table2[[#This Row],[50D EMA]]&gt;Table2[[#This Row],[200D EMA]]),"Uptrend","Downtrend/NoTrend")</f>
        <v>Uptrend</v>
      </c>
      <c r="AL309">
        <v>-0.02</v>
      </c>
      <c r="AM309" t="s">
        <v>3153</v>
      </c>
      <c r="AN309">
        <v>-0.69</v>
      </c>
      <c r="AO309" t="s">
        <v>3153</v>
      </c>
      <c r="AQ309">
        <f>(Table2[[#This Row],[Sharpe Ratio]]-AVERAGE(Table2[Sharpe Ratio]))/_xlfn.STDEV.P(Table2[Sharpe Ratio])</f>
        <v>-0.66967619071070472</v>
      </c>
      <c r="AR3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2.7781588781034046</v>
      </c>
      <c r="AS309">
        <f>_xlfn.RANK.AVG(Table2[[#This Row],[1Y Return vs Nifty Z-Score]],Table2[1Y Return vs Nifty Z-Score])</f>
        <v>162</v>
      </c>
      <c r="AT309">
        <f>_xlfn.RANK.AVG(Table2[[#This Row],[6M Return vs Nifty Z-Score]],Table2[6M Return vs Nifty Z-Score])</f>
        <v>280</v>
      </c>
      <c r="AU309">
        <f>_xlfn.RANK.AVG(Table2[[#This Row],[Sharpe Ratio Z-Score]],Table2[Sharpe Ratio Z-Score])</f>
        <v>539</v>
      </c>
      <c r="AV309">
        <f>(Table2[[#This Row],[Rank 1Y]]+Table2[[#This Row],[Rank 6M]]+Table2[[#This Row],[Rank Sharpe]])/3</f>
        <v>327</v>
      </c>
    </row>
    <row r="310" spans="1:48" hidden="1" x14ac:dyDescent="0.3">
      <c r="A310" t="s">
        <v>365</v>
      </c>
      <c r="B310" t="s">
        <v>366</v>
      </c>
      <c r="C310" t="s">
        <v>3119</v>
      </c>
      <c r="D310" t="s">
        <v>181</v>
      </c>
      <c r="E310">
        <v>64994.881326983901</v>
      </c>
      <c r="F310">
        <v>221.34</v>
      </c>
      <c r="G310">
        <v>9.0022845333558603</v>
      </c>
      <c r="H310">
        <f>(Table2[[#This Row],[1Y Return vs Nifty]]-AVERAGE(Table2[1Y Return vs Nifty]))/_xlfn.STDEV.P(Table2[1Y Return vs Nifty])</f>
        <v>-0.11059411807816752</v>
      </c>
      <c r="I310">
        <v>4.2169001783252504</v>
      </c>
      <c r="J310">
        <f>(Table2[[#This Row],[1M Return vs Nifty]]-AVERAGE(Table2[1M Return vs Nifty]))/_xlfn.STDEV.P(Table2[1M Return vs Nifty])</f>
        <v>0.79586131269177629</v>
      </c>
      <c r="K310">
        <v>0.43069399272387099</v>
      </c>
      <c r="L310">
        <f>(Table2[[#This Row],[6M Return vs Nifty]]-AVERAGE(Table2[6M Return vs Nifty]))/_xlfn.STDEV.P(Table2[6M Return vs Nifty])</f>
        <v>-7.0415174713100714E-2</v>
      </c>
      <c r="M310">
        <v>-0.44845760529853002</v>
      </c>
      <c r="N310">
        <f>(Table2[[#This Row],[1W Return vs Nifty]]-AVERAGE(Table2[1W Return vs Nifty]))/_xlfn.STDEV.P(Table2[1W Return vs Nifty])</f>
        <v>0.48645575143377739</v>
      </c>
      <c r="O310">
        <v>218.5</v>
      </c>
      <c r="P310">
        <v>224.37110912192901</v>
      </c>
      <c r="Q310">
        <v>215.88104067787</v>
      </c>
      <c r="R310">
        <v>60.518324176115598</v>
      </c>
      <c r="S310" s="1">
        <f>(Table2[[#This Row],[Close Price]]-Table2[[#This Row],[20D EMA]])/Table2[[#This Row],[20D EMA]]</f>
        <v>1.2997711670480565E-2</v>
      </c>
      <c r="T310" s="1">
        <f>(Table2[[#This Row],[Close Price]]-Table2[[#This Row],[50D EMA]])/Table2[[#This Row],[50D EMA]]</f>
        <v>-1.35093556999882E-2</v>
      </c>
      <c r="U310" s="1">
        <f>(Table2[[#This Row],[Close Price]]-Table2[[#This Row],[200D EMA]])/Table2[[#This Row],[200D EMA]]</f>
        <v>2.5286886263790363E-2</v>
      </c>
      <c r="V310">
        <v>1.08076006516755</v>
      </c>
      <c r="W310">
        <v>216.28</v>
      </c>
      <c r="X310">
        <v>225.73</v>
      </c>
      <c r="Y310">
        <v>215.75</v>
      </c>
      <c r="Z310">
        <v>225.73</v>
      </c>
      <c r="AA310">
        <v>202</v>
      </c>
      <c r="AB310">
        <v>230.45</v>
      </c>
      <c r="AC310" s="1">
        <f>(Table2[[#This Row],[Close Price]]/Table2[[#This Row],[Day Low]])-1</f>
        <v>2.3395598298501907E-2</v>
      </c>
      <c r="AD310" s="1">
        <f>(Table2[[#This Row],[Day High]]/Table2[[#This Row],[Close Price]])-1</f>
        <v>1.9833739947591855E-2</v>
      </c>
      <c r="AE310" s="1">
        <f>(Table2[[#This Row],[Close Price]]/Table2[[#This Row],[Current Week Low]])-1</f>
        <v>2.5909617612978053E-2</v>
      </c>
      <c r="AF310" s="1">
        <f>(Table2[[#This Row],[Current Week High]]/Table2[[#This Row],[Close Price]])-1</f>
        <v>1.9833739947591855E-2</v>
      </c>
      <c r="AG310" s="1">
        <f>(Table2[[#This Row],[Close Price]]/Table2[[#This Row],[Current Month Low]])-1</f>
        <v>9.5742574257425828E-2</v>
      </c>
      <c r="AH310" s="1">
        <f>(Table2[[#This Row],[Current Month High]]/Table2[[#This Row],[Close Price]])-1</f>
        <v>4.1158398843408328E-2</v>
      </c>
      <c r="AI310">
        <v>19.567181711394198</v>
      </c>
      <c r="AJ310">
        <v>40.4887337353221</v>
      </c>
      <c r="AK310" t="str">
        <f>IF(AND(Table2[[#This Row],[20D EMA]]&gt;Table2[[#This Row],[50D EMA]],Table2[[#This Row],[50D EMA]]&gt;Table2[[#This Row],[200D EMA]]),"Uptrend","Downtrend/NoTrend")</f>
        <v>Downtrend/NoTrend</v>
      </c>
      <c r="AL310">
        <v>-0.03</v>
      </c>
      <c r="AM310" t="s">
        <v>3153</v>
      </c>
      <c r="AN310">
        <v>6.32</v>
      </c>
      <c r="AO310" t="s">
        <v>3154</v>
      </c>
      <c r="AP310">
        <v>6.6949075828966004E-2</v>
      </c>
      <c r="AQ310">
        <f>(Table2[[#This Row],[Sharpe Ratio]]-AVERAGE(Table2[Sharpe Ratio]))/_xlfn.STDEV.P(Table2[Sharpe Ratio])</f>
        <v>0.11255564690654989</v>
      </c>
      <c r="AR3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0">
        <f>_xlfn.RANK.AVG(Table2[[#This Row],[1Y Return vs Nifty Z-Score]],Table2[1Y Return vs Nifty Z-Score])</f>
        <v>342</v>
      </c>
      <c r="AT310">
        <f>_xlfn.RANK.AVG(Table2[[#This Row],[6M Return vs Nifty Z-Score]],Table2[6M Return vs Nifty Z-Score])</f>
        <v>321</v>
      </c>
      <c r="AU310">
        <f>_xlfn.RANK.AVG(Table2[[#This Row],[Sharpe Ratio Z-Score]],Table2[Sharpe Ratio Z-Score])</f>
        <v>320</v>
      </c>
      <c r="AV310">
        <f>(Table2[[#This Row],[Rank 1Y]]+Table2[[#This Row],[Rank 6M]]+Table2[[#This Row],[Rank Sharpe]])/3</f>
        <v>327.66666666666669</v>
      </c>
    </row>
    <row r="311" spans="1:48" hidden="1" x14ac:dyDescent="0.3">
      <c r="A311" t="s">
        <v>1312</v>
      </c>
      <c r="B311" t="s">
        <v>1313</v>
      </c>
      <c r="C311" t="s">
        <v>3110</v>
      </c>
      <c r="D311" t="s">
        <v>355</v>
      </c>
      <c r="E311">
        <v>8426.1109873500009</v>
      </c>
      <c r="F311">
        <v>618.45000000000005</v>
      </c>
      <c r="G311">
        <v>34.180964776873502</v>
      </c>
      <c r="H311">
        <f>(Table2[[#This Row],[1Y Return vs Nifty]]-AVERAGE(Table2[1Y Return vs Nifty]))/_xlfn.STDEV.P(Table2[1Y Return vs Nifty])</f>
        <v>0.40937076782237536</v>
      </c>
      <c r="I311">
        <v>1.8127370804585501</v>
      </c>
      <c r="J311">
        <f>(Table2[[#This Row],[1M Return vs Nifty]]-AVERAGE(Table2[1M Return vs Nifty]))/_xlfn.STDEV.P(Table2[1M Return vs Nifty])</f>
        <v>0.53256832922017594</v>
      </c>
      <c r="K311">
        <v>10.2741486171135</v>
      </c>
      <c r="L311">
        <f>(Table2[[#This Row],[6M Return vs Nifty]]-AVERAGE(Table2[6M Return vs Nifty]))/_xlfn.STDEV.P(Table2[6M Return vs Nifty])</f>
        <v>0.26977025865513393</v>
      </c>
      <c r="M311">
        <v>2.5412522091841701</v>
      </c>
      <c r="N311">
        <f>(Table2[[#This Row],[1W Return vs Nifty]]-AVERAGE(Table2[1W Return vs Nifty]))/_xlfn.STDEV.P(Table2[1W Return vs Nifty])</f>
        <v>1.101138032101374</v>
      </c>
      <c r="O311">
        <v>592.88</v>
      </c>
      <c r="P311">
        <v>610.01610472706898</v>
      </c>
      <c r="Q311">
        <v>582.80141897236695</v>
      </c>
      <c r="R311">
        <v>64.531044756933099</v>
      </c>
      <c r="S311" s="1">
        <f>(Table2[[#This Row],[Close Price]]-Table2[[#This Row],[20D EMA]])/Table2[[#This Row],[20D EMA]]</f>
        <v>4.3128457698016549E-2</v>
      </c>
      <c r="T311" s="1">
        <f>(Table2[[#This Row],[Close Price]]-Table2[[#This Row],[50D EMA]])/Table2[[#This Row],[50D EMA]]</f>
        <v>1.3825692809707914E-2</v>
      </c>
      <c r="U311" s="1">
        <f>(Table2[[#This Row],[Close Price]]-Table2[[#This Row],[200D EMA]])/Table2[[#This Row],[200D EMA]]</f>
        <v>6.116762908795071E-2</v>
      </c>
      <c r="V311">
        <v>1.63536594925185</v>
      </c>
      <c r="W311">
        <v>601.4</v>
      </c>
      <c r="X311">
        <v>622.6</v>
      </c>
      <c r="Y311">
        <v>591.15</v>
      </c>
      <c r="Z311">
        <v>628.65</v>
      </c>
      <c r="AA311">
        <v>562.79999999999995</v>
      </c>
      <c r="AB311">
        <v>628.65</v>
      </c>
      <c r="AC311" s="1">
        <f>(Table2[[#This Row],[Close Price]]/Table2[[#This Row],[Day Low]])-1</f>
        <v>2.8350515463917647E-2</v>
      </c>
      <c r="AD311" s="1">
        <f>(Table2[[#This Row],[Day High]]/Table2[[#This Row],[Close Price]])-1</f>
        <v>6.7103241975907668E-3</v>
      </c>
      <c r="AE311" s="1">
        <f>(Table2[[#This Row],[Close Price]]/Table2[[#This Row],[Current Week Low]])-1</f>
        <v>4.6181172291296813E-2</v>
      </c>
      <c r="AF311" s="1">
        <f>(Table2[[#This Row],[Current Week High]]/Table2[[#This Row],[Close Price]])-1</f>
        <v>1.649284501576509E-2</v>
      </c>
      <c r="AG311" s="1">
        <f>(Table2[[#This Row],[Close Price]]/Table2[[#This Row],[Current Month Low]])-1</f>
        <v>9.8880597014925575E-2</v>
      </c>
      <c r="AH311" s="1">
        <f>(Table2[[#This Row],[Current Month High]]/Table2[[#This Row],[Close Price]])-1</f>
        <v>1.649284501576509E-2</v>
      </c>
      <c r="AI311">
        <v>28.223785269625601</v>
      </c>
      <c r="AJ311">
        <v>59.992239037640601</v>
      </c>
      <c r="AK311" t="str">
        <f>IF(AND(Table2[[#This Row],[20D EMA]]&gt;Table2[[#This Row],[50D EMA]],Table2[[#This Row],[50D EMA]]&gt;Table2[[#This Row],[200D EMA]]),"Uptrend","Downtrend/NoTrend")</f>
        <v>Downtrend/NoTrend</v>
      </c>
      <c r="AL311">
        <v>0.02</v>
      </c>
      <c r="AM311" t="s">
        <v>3154</v>
      </c>
      <c r="AN311">
        <v>5.16</v>
      </c>
      <c r="AO311" t="s">
        <v>3154</v>
      </c>
      <c r="AP311">
        <v>-7.5997572682200002E-4</v>
      </c>
      <c r="AQ311">
        <f>(Table2[[#This Row],[Sharpe Ratio]]-AVERAGE(Table2[Sharpe Ratio]))/_xlfn.STDEV.P(Table2[Sharpe Ratio])</f>
        <v>-0.67855573388550805</v>
      </c>
      <c r="AR3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1">
        <f>_xlfn.RANK.AVG(Table2[[#This Row],[1Y Return vs Nifty Z-Score]],Table2[1Y Return vs Nifty Z-Score])</f>
        <v>190</v>
      </c>
      <c r="AT311">
        <f>_xlfn.RANK.AVG(Table2[[#This Row],[6M Return vs Nifty Z-Score]],Table2[6M Return vs Nifty Z-Score])</f>
        <v>230</v>
      </c>
      <c r="AU311">
        <f>_xlfn.RANK.AVG(Table2[[#This Row],[Sharpe Ratio Z-Score]],Table2[Sharpe Ratio Z-Score])</f>
        <v>563</v>
      </c>
      <c r="AV311">
        <f>(Table2[[#This Row],[Rank 1Y]]+Table2[[#This Row],[Rank 6M]]+Table2[[#This Row],[Rank Sharpe]])/3</f>
        <v>327.66666666666669</v>
      </c>
    </row>
    <row r="312" spans="1:48" hidden="1" x14ac:dyDescent="0.3">
      <c r="A312" t="s">
        <v>499</v>
      </c>
      <c r="B312" t="s">
        <v>500</v>
      </c>
      <c r="C312" t="s">
        <v>3112</v>
      </c>
      <c r="D312" t="s">
        <v>51</v>
      </c>
      <c r="E312">
        <v>41301.191089200001</v>
      </c>
      <c r="F312">
        <v>2438</v>
      </c>
      <c r="G312">
        <v>27.4039606245207</v>
      </c>
      <c r="H312">
        <f>(Table2[[#This Row],[1Y Return vs Nifty]]-AVERAGE(Table2[1Y Return vs Nifty]))/_xlfn.STDEV.P(Table2[1Y Return vs Nifty])</f>
        <v>0.26941886578680901</v>
      </c>
      <c r="I312">
        <v>-4.4189681945867703</v>
      </c>
      <c r="J312">
        <f>(Table2[[#This Row],[1M Return vs Nifty]]-AVERAGE(Table2[1M Return vs Nifty]))/_xlfn.STDEV.P(Table2[1M Return vs Nifty])</f>
        <v>-0.14989962623521769</v>
      </c>
      <c r="K312">
        <v>-0.299133851488945</v>
      </c>
      <c r="L312">
        <f>(Table2[[#This Row],[6M Return vs Nifty]]-AVERAGE(Table2[6M Return vs Nifty]))/_xlfn.STDEV.P(Table2[6M Return vs Nifty])</f>
        <v>-9.5637701858456076E-2</v>
      </c>
      <c r="M312">
        <v>-3.29041777768344</v>
      </c>
      <c r="N312">
        <f>(Table2[[#This Row],[1W Return vs Nifty]]-AVERAGE(Table2[1W Return vs Nifty]))/_xlfn.STDEV.P(Table2[1W Return vs Nifty])</f>
        <v>-9.7849304483595273E-2</v>
      </c>
      <c r="O312">
        <v>2567.4699999999998</v>
      </c>
      <c r="P312">
        <v>2642.41368172182</v>
      </c>
      <c r="Q312">
        <v>2448.0524877899602</v>
      </c>
      <c r="R312">
        <v>29.5278188504813</v>
      </c>
      <c r="S312" s="1">
        <f>(Table2[[#This Row],[Close Price]]-Table2[[#This Row],[20D EMA]])/Table2[[#This Row],[20D EMA]]</f>
        <v>-5.0427074123553461E-2</v>
      </c>
      <c r="T312" s="1">
        <f>(Table2[[#This Row],[Close Price]]-Table2[[#This Row],[50D EMA]])/Table2[[#This Row],[50D EMA]]</f>
        <v>-7.7358697896471026E-2</v>
      </c>
      <c r="U312" s="1">
        <f>(Table2[[#This Row],[Close Price]]-Table2[[#This Row],[200D EMA]])/Table2[[#This Row],[200D EMA]]</f>
        <v>-4.1063203669441444E-3</v>
      </c>
      <c r="V312">
        <v>0.77871823152220998</v>
      </c>
      <c r="W312">
        <v>2414.0500000000002</v>
      </c>
      <c r="X312">
        <v>2478.4499999999998</v>
      </c>
      <c r="Y312">
        <v>2406.4499999999998</v>
      </c>
      <c r="Z312">
        <v>2485.5</v>
      </c>
      <c r="AA312">
        <v>2406.4499999999998</v>
      </c>
      <c r="AB312">
        <v>2742.95</v>
      </c>
      <c r="AC312" s="1">
        <f>(Table2[[#This Row],[Close Price]]/Table2[[#This Row],[Day Low]])-1</f>
        <v>9.921086970029469E-3</v>
      </c>
      <c r="AD312" s="1">
        <f>(Table2[[#This Row],[Day High]]/Table2[[#This Row],[Close Price]])-1</f>
        <v>1.6591468416734978E-2</v>
      </c>
      <c r="AE312" s="1">
        <f>(Table2[[#This Row],[Close Price]]/Table2[[#This Row],[Current Week Low]])-1</f>
        <v>1.3110598599596957E-2</v>
      </c>
      <c r="AF312" s="1">
        <f>(Table2[[#This Row],[Current Week High]]/Table2[[#This Row],[Close Price]])-1</f>
        <v>1.9483182936833376E-2</v>
      </c>
      <c r="AG312" s="1">
        <f>(Table2[[#This Row],[Close Price]]/Table2[[#This Row],[Current Month Low]])-1</f>
        <v>1.3110598599596957E-2</v>
      </c>
      <c r="AH312" s="1">
        <f>(Table2[[#This Row],[Current Month High]]/Table2[[#This Row],[Close Price]])-1</f>
        <v>0.12508203445447075</v>
      </c>
      <c r="AI312">
        <v>26.661197703035199</v>
      </c>
      <c r="AJ312">
        <v>54.597336715282097</v>
      </c>
      <c r="AK312" t="str">
        <f>IF(AND(Table2[[#This Row],[20D EMA]]&gt;Table2[[#This Row],[50D EMA]],Table2[[#This Row],[50D EMA]]&gt;Table2[[#This Row],[200D EMA]]),"Uptrend","Downtrend/NoTrend")</f>
        <v>Downtrend/NoTrend</v>
      </c>
      <c r="AL312">
        <v>-0.05</v>
      </c>
      <c r="AM312" t="s">
        <v>3153</v>
      </c>
      <c r="AN312">
        <v>-10.11</v>
      </c>
      <c r="AO312" t="s">
        <v>3153</v>
      </c>
      <c r="AP312">
        <v>3.1127526236686999E-2</v>
      </c>
      <c r="AQ312">
        <f>(Table2[[#This Row],[Sharpe Ratio]]-AVERAGE(Table2[Sharpe Ratio]))/_xlfn.STDEV.P(Table2[Sharpe Ratio])</f>
        <v>-0.30598271552656742</v>
      </c>
      <c r="AR3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2">
        <f>_xlfn.RANK.AVG(Table2[[#This Row],[1Y Return vs Nifty Z-Score]],Table2[1Y Return vs Nifty Z-Score])</f>
        <v>228</v>
      </c>
      <c r="AT312">
        <f>_xlfn.RANK.AVG(Table2[[#This Row],[6M Return vs Nifty Z-Score]],Table2[6M Return vs Nifty Z-Score])</f>
        <v>332</v>
      </c>
      <c r="AU312">
        <f>_xlfn.RANK.AVG(Table2[[#This Row],[Sharpe Ratio Z-Score]],Table2[Sharpe Ratio Z-Score])</f>
        <v>425</v>
      </c>
      <c r="AV312">
        <f>(Table2[[#This Row],[Rank 1Y]]+Table2[[#This Row],[Rank 6M]]+Table2[[#This Row],[Rank Sharpe]])/3</f>
        <v>328.33333333333331</v>
      </c>
    </row>
    <row r="313" spans="1:48" hidden="1" x14ac:dyDescent="0.3">
      <c r="A313" t="s">
        <v>868</v>
      </c>
      <c r="B313" t="s">
        <v>869</v>
      </c>
      <c r="C313" t="s">
        <v>3124</v>
      </c>
      <c r="D313" t="s">
        <v>572</v>
      </c>
      <c r="E313">
        <v>16904.729861979999</v>
      </c>
      <c r="F313">
        <v>539.29999999999995</v>
      </c>
      <c r="G313">
        <v>8.0168424494255497</v>
      </c>
      <c r="H313">
        <f>(Table2[[#This Row],[1Y Return vs Nifty]]-AVERAGE(Table2[1Y Return vs Nifty]))/_xlfn.STDEV.P(Table2[1Y Return vs Nifty])</f>
        <v>-0.1309444809953953</v>
      </c>
      <c r="I313">
        <v>6.7144135446044002</v>
      </c>
      <c r="J313">
        <f>(Table2[[#This Row],[1M Return vs Nifty]]-AVERAGE(Table2[1M Return vs Nifty]))/_xlfn.STDEV.P(Table2[1M Return vs Nifty])</f>
        <v>1.069377592037104</v>
      </c>
      <c r="K313">
        <v>-14.142267854729999</v>
      </c>
      <c r="L313">
        <f>(Table2[[#This Row],[6M Return vs Nifty]]-AVERAGE(Table2[6M Return vs Nifty]))/_xlfn.STDEV.P(Table2[6M Return vs Nifty])</f>
        <v>-0.57405028359564392</v>
      </c>
      <c r="M313">
        <v>4.3904260318264301</v>
      </c>
      <c r="N313">
        <f>(Table2[[#This Row],[1W Return vs Nifty]]-AVERAGE(Table2[1W Return vs Nifty]))/_xlfn.STDEV.P(Table2[1W Return vs Nifty])</f>
        <v>1.481326897638223</v>
      </c>
      <c r="O313">
        <v>521.41</v>
      </c>
      <c r="P313">
        <v>549.16091451849195</v>
      </c>
      <c r="Q313">
        <v>573.39692479119799</v>
      </c>
      <c r="R313">
        <v>60.258988798277599</v>
      </c>
      <c r="S313" s="1">
        <f>(Table2[[#This Row],[Close Price]]-Table2[[#This Row],[20D EMA]])/Table2[[#This Row],[20D EMA]]</f>
        <v>3.4310811069983294E-2</v>
      </c>
      <c r="T313" s="1">
        <f>(Table2[[#This Row],[Close Price]]-Table2[[#This Row],[50D EMA]])/Table2[[#This Row],[50D EMA]]</f>
        <v>-1.795632984393675E-2</v>
      </c>
      <c r="U313" s="1">
        <f>(Table2[[#This Row],[Close Price]]-Table2[[#This Row],[200D EMA]])/Table2[[#This Row],[200D EMA]]</f>
        <v>-5.9464784893316969E-2</v>
      </c>
      <c r="V313">
        <v>3.0407083905685002</v>
      </c>
      <c r="W313">
        <v>534.1</v>
      </c>
      <c r="X313">
        <v>560</v>
      </c>
      <c r="Y313">
        <v>477</v>
      </c>
      <c r="Z313">
        <v>560</v>
      </c>
      <c r="AA313">
        <v>477</v>
      </c>
      <c r="AB313">
        <v>569.6</v>
      </c>
      <c r="AC313" s="1">
        <f>(Table2[[#This Row],[Close Price]]/Table2[[#This Row],[Day Low]])-1</f>
        <v>9.7360044935403955E-3</v>
      </c>
      <c r="AD313" s="1">
        <f>(Table2[[#This Row],[Day High]]/Table2[[#This Row],[Close Price]])-1</f>
        <v>3.8383089189690356E-2</v>
      </c>
      <c r="AE313" s="1">
        <f>(Table2[[#This Row],[Close Price]]/Table2[[#This Row],[Current Week Low]])-1</f>
        <v>0.13060796645702299</v>
      </c>
      <c r="AF313" s="1">
        <f>(Table2[[#This Row],[Current Week High]]/Table2[[#This Row],[Close Price]])-1</f>
        <v>3.8383089189690356E-2</v>
      </c>
      <c r="AG313" s="1">
        <f>(Table2[[#This Row],[Close Price]]/Table2[[#This Row],[Current Month Low]])-1</f>
        <v>0.13060796645702299</v>
      </c>
      <c r="AH313" s="1">
        <f>(Table2[[#This Row],[Current Month High]]/Table2[[#This Row],[Close Price]])-1</f>
        <v>5.6183942147228105E-2</v>
      </c>
      <c r="AI313">
        <v>45.049137771184803</v>
      </c>
      <c r="AJ313">
        <v>30.581113801452702</v>
      </c>
      <c r="AK313" t="str">
        <f>IF(AND(Table2[[#This Row],[20D EMA]]&gt;Table2[[#This Row],[50D EMA]],Table2[[#This Row],[50D EMA]]&gt;Table2[[#This Row],[200D EMA]]),"Uptrend","Downtrend/NoTrend")</f>
        <v>Downtrend/NoTrend</v>
      </c>
      <c r="AL313">
        <v>-0.14000000000000001</v>
      </c>
      <c r="AM313" t="s">
        <v>3153</v>
      </c>
      <c r="AN313">
        <v>7.9</v>
      </c>
      <c r="AO313" t="s">
        <v>3154</v>
      </c>
      <c r="AP313">
        <v>0.139710601750059</v>
      </c>
      <c r="AQ313">
        <f>(Table2[[#This Row],[Sharpe Ratio]]-AVERAGE(Table2[Sharpe Ratio]))/_xlfn.STDEV.P(Table2[Sharpe Ratio])</f>
        <v>0.96270005031094763</v>
      </c>
      <c r="AR3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3">
        <f>_xlfn.RANK.AVG(Table2[[#This Row],[1Y Return vs Nifty Z-Score]],Table2[1Y Return vs Nifty Z-Score])</f>
        <v>350</v>
      </c>
      <c r="AT313">
        <f>_xlfn.RANK.AVG(Table2[[#This Row],[6M Return vs Nifty Z-Score]],Table2[6M Return vs Nifty Z-Score])</f>
        <v>512</v>
      </c>
      <c r="AU313">
        <f>_xlfn.RANK.AVG(Table2[[#This Row],[Sharpe Ratio Z-Score]],Table2[Sharpe Ratio Z-Score])</f>
        <v>123</v>
      </c>
      <c r="AV313">
        <f>(Table2[[#This Row],[Rank 1Y]]+Table2[[#This Row],[Rank 6M]]+Table2[[#This Row],[Rank Sharpe]])/3</f>
        <v>328.33333333333331</v>
      </c>
    </row>
    <row r="314" spans="1:48" hidden="1" x14ac:dyDescent="0.3">
      <c r="A314" t="s">
        <v>864</v>
      </c>
      <c r="B314" t="s">
        <v>865</v>
      </c>
      <c r="C314" t="s">
        <v>3119</v>
      </c>
      <c r="D314" t="s">
        <v>556</v>
      </c>
      <c r="E314">
        <v>17099.383467725002</v>
      </c>
      <c r="F314">
        <v>1118.05</v>
      </c>
      <c r="G314">
        <v>3.47250306974844</v>
      </c>
      <c r="H314">
        <f>(Table2[[#This Row],[1Y Return vs Nifty]]-AVERAGE(Table2[1Y Return vs Nifty]))/_xlfn.STDEV.P(Table2[1Y Return vs Nifty])</f>
        <v>-0.22478962634035396</v>
      </c>
      <c r="I314">
        <v>-10.0059742023642</v>
      </c>
      <c r="J314">
        <f>(Table2[[#This Row],[1M Return vs Nifty]]-AVERAGE(Table2[1M Return vs Nifty]))/_xlfn.STDEV.P(Table2[1M Return vs Nifty])</f>
        <v>-0.76176305670162936</v>
      </c>
      <c r="K314">
        <v>1.35976808361484</v>
      </c>
      <c r="L314">
        <f>(Table2[[#This Row],[6M Return vs Nifty]]-AVERAGE(Table2[6M Return vs Nifty]))/_xlfn.STDEV.P(Table2[6M Return vs Nifty])</f>
        <v>-3.8306785504109882E-2</v>
      </c>
      <c r="M314">
        <v>-5.8088213773865398</v>
      </c>
      <c r="N314">
        <f>(Table2[[#This Row],[1W Return vs Nifty]]-AVERAGE(Table2[1W Return vs Nifty]))/_xlfn.STDEV.P(Table2[1W Return vs Nifty])</f>
        <v>-0.61563135169369698</v>
      </c>
      <c r="O314">
        <v>1203.04</v>
      </c>
      <c r="P314">
        <v>1284.4651279406401</v>
      </c>
      <c r="Q314">
        <v>1271.0021469879</v>
      </c>
      <c r="R314">
        <v>22.1021006553927</v>
      </c>
      <c r="S314" s="1">
        <f>(Table2[[#This Row],[Close Price]]-Table2[[#This Row],[20D EMA]])/Table2[[#This Row],[20D EMA]]</f>
        <v>-7.0646030057188461E-2</v>
      </c>
      <c r="T314" s="1">
        <f>(Table2[[#This Row],[Close Price]]-Table2[[#This Row],[50D EMA]])/Table2[[#This Row],[50D EMA]]</f>
        <v>-0.12955986450753279</v>
      </c>
      <c r="U314" s="1">
        <f>(Table2[[#This Row],[Close Price]]-Table2[[#This Row],[200D EMA]])/Table2[[#This Row],[200D EMA]]</f>
        <v>-0.12033980221856869</v>
      </c>
      <c r="V314">
        <v>0.54415556021053701</v>
      </c>
      <c r="W314">
        <v>1111.25</v>
      </c>
      <c r="X314">
        <v>1138.9000000000001</v>
      </c>
      <c r="Y314">
        <v>1108.2</v>
      </c>
      <c r="Z314">
        <v>1170</v>
      </c>
      <c r="AA314">
        <v>1103.1500000000001</v>
      </c>
      <c r="AB314">
        <v>1269.2</v>
      </c>
      <c r="AC314" s="1">
        <f>(Table2[[#This Row],[Close Price]]/Table2[[#This Row],[Day Low]])-1</f>
        <v>6.1192350956129626E-3</v>
      </c>
      <c r="AD314" s="1">
        <f>(Table2[[#This Row],[Day High]]/Table2[[#This Row],[Close Price]])-1</f>
        <v>1.8648539868521219E-2</v>
      </c>
      <c r="AE314" s="1">
        <f>(Table2[[#This Row],[Close Price]]/Table2[[#This Row],[Current Week Low]])-1</f>
        <v>8.8882873127593687E-3</v>
      </c>
      <c r="AF314" s="1">
        <f>(Table2[[#This Row],[Current Week High]]/Table2[[#This Row],[Close Price]])-1</f>
        <v>4.6464827154420796E-2</v>
      </c>
      <c r="AG314" s="1">
        <f>(Table2[[#This Row],[Close Price]]/Table2[[#This Row],[Current Month Low]])-1</f>
        <v>1.350677605040107E-2</v>
      </c>
      <c r="AH314" s="1">
        <f>(Table2[[#This Row],[Current Month High]]/Table2[[#This Row],[Close Price]])-1</f>
        <v>0.13519073386700065</v>
      </c>
      <c r="AI314">
        <v>52.050444971155102</v>
      </c>
      <c r="AJ314">
        <v>34.502255639097697</v>
      </c>
      <c r="AK314" t="str">
        <f>IF(AND(Table2[[#This Row],[20D EMA]]&gt;Table2[[#This Row],[50D EMA]],Table2[[#This Row],[50D EMA]]&gt;Table2[[#This Row],[200D EMA]]),"Uptrend","Downtrend/NoTrend")</f>
        <v>Downtrend/NoTrend</v>
      </c>
      <c r="AL314">
        <v>-0.17</v>
      </c>
      <c r="AM314" t="s">
        <v>3153</v>
      </c>
      <c r="AN314">
        <v>-8.6199999999999992</v>
      </c>
      <c r="AO314" t="s">
        <v>3153</v>
      </c>
      <c r="AP314">
        <v>7.9186661874334E-2</v>
      </c>
      <c r="AQ314">
        <f>(Table2[[#This Row],[Sharpe Ratio]]-AVERAGE(Table2[Sharpe Ratio]))/_xlfn.STDEV.P(Table2[Sharpe Ratio])</f>
        <v>0.25553938942635046</v>
      </c>
      <c r="AR3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4">
        <f>_xlfn.RANK.AVG(Table2[[#This Row],[1Y Return vs Nifty Z-Score]],Table2[1Y Return vs Nifty Z-Score])</f>
        <v>390</v>
      </c>
      <c r="AT314">
        <f>_xlfn.RANK.AVG(Table2[[#This Row],[6M Return vs Nifty Z-Score]],Table2[6M Return vs Nifty Z-Score])</f>
        <v>314</v>
      </c>
      <c r="AU314">
        <f>_xlfn.RANK.AVG(Table2[[#This Row],[Sharpe Ratio Z-Score]],Table2[Sharpe Ratio Z-Score])</f>
        <v>282</v>
      </c>
      <c r="AV314">
        <f>(Table2[[#This Row],[Rank 1Y]]+Table2[[#This Row],[Rank 6M]]+Table2[[#This Row],[Rank Sharpe]])/3</f>
        <v>328.66666666666669</v>
      </c>
    </row>
    <row r="315" spans="1:48" hidden="1" x14ac:dyDescent="0.3">
      <c r="A315" t="s">
        <v>1846</v>
      </c>
      <c r="B315" t="s">
        <v>1847</v>
      </c>
      <c r="C315" t="s">
        <v>3114</v>
      </c>
      <c r="D315" t="s">
        <v>211</v>
      </c>
      <c r="E315">
        <v>3978.4022137500001</v>
      </c>
      <c r="F315">
        <v>609.85</v>
      </c>
      <c r="G315">
        <v>30.315083889743601</v>
      </c>
      <c r="H315">
        <f>(Table2[[#This Row],[1Y Return vs Nifty]]-AVERAGE(Table2[1Y Return vs Nifty]))/_xlfn.STDEV.P(Table2[1Y Return vs Nifty])</f>
        <v>0.32953646773434342</v>
      </c>
      <c r="I315">
        <v>-5.2023352779646297</v>
      </c>
      <c r="J315">
        <f>(Table2[[#This Row],[1M Return vs Nifty]]-AVERAGE(Table2[1M Return vs Nifty]))/_xlfn.STDEV.P(Table2[1M Return vs Nifty])</f>
        <v>-0.23569041834870616</v>
      </c>
      <c r="K315">
        <v>-8.0520793006936593</v>
      </c>
      <c r="L315">
        <f>(Table2[[#This Row],[6M Return vs Nifty]]-AVERAGE(Table2[6M Return vs Nifty]))/_xlfn.STDEV.P(Table2[6M Return vs Nifty])</f>
        <v>-0.36357606376069623</v>
      </c>
      <c r="M315">
        <v>-4.6200309867195601</v>
      </c>
      <c r="N315">
        <f>(Table2[[#This Row],[1W Return vs Nifty]]-AVERAGE(Table2[1W Return vs Nifty]))/_xlfn.STDEV.P(Table2[1W Return vs Nifty])</f>
        <v>-0.37121686536759263</v>
      </c>
      <c r="O315">
        <v>642.21</v>
      </c>
      <c r="P315">
        <v>671.83837136754505</v>
      </c>
      <c r="Q315">
        <v>641.10951852507401</v>
      </c>
      <c r="R315">
        <v>33.574584039016699</v>
      </c>
      <c r="S315" s="1">
        <f>(Table2[[#This Row],[Close Price]]-Table2[[#This Row],[20D EMA]])/Table2[[#This Row],[20D EMA]]</f>
        <v>-5.0388502203329147E-2</v>
      </c>
      <c r="T315" s="1">
        <f>(Table2[[#This Row],[Close Price]]-Table2[[#This Row],[50D EMA]])/Table2[[#This Row],[50D EMA]]</f>
        <v>-9.2266792147292859E-2</v>
      </c>
      <c r="U315" s="1">
        <f>(Table2[[#This Row],[Close Price]]-Table2[[#This Row],[200D EMA]])/Table2[[#This Row],[200D EMA]]</f>
        <v>-4.8758468907136365E-2</v>
      </c>
      <c r="V315">
        <v>0.51294924166767797</v>
      </c>
      <c r="W315">
        <v>606.1</v>
      </c>
      <c r="X315">
        <v>629.75</v>
      </c>
      <c r="Y315">
        <v>598.29999999999995</v>
      </c>
      <c r="Z315">
        <v>629.75</v>
      </c>
      <c r="AA315">
        <v>598.29999999999995</v>
      </c>
      <c r="AB315">
        <v>725</v>
      </c>
      <c r="AC315" s="1">
        <f>(Table2[[#This Row],[Close Price]]/Table2[[#This Row],[Day Low]])-1</f>
        <v>6.1870978386404651E-3</v>
      </c>
      <c r="AD315" s="1">
        <f>(Table2[[#This Row],[Day High]]/Table2[[#This Row],[Close Price]])-1</f>
        <v>3.2630974829876092E-2</v>
      </c>
      <c r="AE315" s="1">
        <f>(Table2[[#This Row],[Close Price]]/Table2[[#This Row],[Current Week Low]])-1</f>
        <v>1.9304696640481511E-2</v>
      </c>
      <c r="AF315" s="1">
        <f>(Table2[[#This Row],[Current Week High]]/Table2[[#This Row],[Close Price]])-1</f>
        <v>3.2630974829876092E-2</v>
      </c>
      <c r="AG315" s="1">
        <f>(Table2[[#This Row],[Close Price]]/Table2[[#This Row],[Current Month Low]])-1</f>
        <v>1.9304696640481511E-2</v>
      </c>
      <c r="AH315" s="1">
        <f>(Table2[[#This Row],[Current Month High]]/Table2[[#This Row],[Close Price]])-1</f>
        <v>0.18881692219398216</v>
      </c>
      <c r="AI315">
        <v>35.672706403213802</v>
      </c>
      <c r="AJ315">
        <v>52.139204191093903</v>
      </c>
      <c r="AK315" t="str">
        <f>IF(AND(Table2[[#This Row],[20D EMA]]&gt;Table2[[#This Row],[50D EMA]],Table2[[#This Row],[50D EMA]]&gt;Table2[[#This Row],[200D EMA]]),"Uptrend","Downtrend/NoTrend")</f>
        <v>Downtrend/NoTrend</v>
      </c>
      <c r="AL315">
        <v>-0.14000000000000001</v>
      </c>
      <c r="AM315" t="s">
        <v>3153</v>
      </c>
      <c r="AN315">
        <v>-3.6</v>
      </c>
      <c r="AO315" t="s">
        <v>3153</v>
      </c>
      <c r="AP315">
        <v>5.9279225544195999E-2</v>
      </c>
      <c r="AQ315">
        <f>(Table2[[#This Row],[Sharpe Ratio]]-AVERAGE(Table2[Sharpe Ratio]))/_xlfn.STDEV.P(Table2[Sharpe Ratio])</f>
        <v>2.294124957219424E-2</v>
      </c>
      <c r="AR3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5">
        <f>_xlfn.RANK.AVG(Table2[[#This Row],[1Y Return vs Nifty Z-Score]],Table2[1Y Return vs Nifty Z-Score])</f>
        <v>200</v>
      </c>
      <c r="AT315">
        <f>_xlfn.RANK.AVG(Table2[[#This Row],[6M Return vs Nifty Z-Score]],Table2[6M Return vs Nifty Z-Score])</f>
        <v>440</v>
      </c>
      <c r="AU315">
        <f>_xlfn.RANK.AVG(Table2[[#This Row],[Sharpe Ratio Z-Score]],Table2[Sharpe Ratio Z-Score])</f>
        <v>348</v>
      </c>
      <c r="AV315">
        <f>(Table2[[#This Row],[Rank 1Y]]+Table2[[#This Row],[Rank 6M]]+Table2[[#This Row],[Rank Sharpe]])/3</f>
        <v>329.33333333333331</v>
      </c>
    </row>
    <row r="316" spans="1:48" hidden="1" x14ac:dyDescent="0.3">
      <c r="A316" t="s">
        <v>1027</v>
      </c>
      <c r="B316" t="s">
        <v>1028</v>
      </c>
      <c r="C316" t="s">
        <v>3122</v>
      </c>
      <c r="D316" t="s">
        <v>485</v>
      </c>
      <c r="E316">
        <v>12925.02164237</v>
      </c>
      <c r="F316">
        <v>687.35</v>
      </c>
      <c r="G316">
        <v>3.7368876765933798</v>
      </c>
      <c r="H316">
        <f>(Table2[[#This Row],[1Y Return vs Nifty]]-AVERAGE(Table2[1Y Return vs Nifty]))/_xlfn.STDEV.P(Table2[1Y Return vs Nifty])</f>
        <v>-0.21932982024240005</v>
      </c>
      <c r="I316">
        <v>-6.1088100214268497</v>
      </c>
      <c r="J316">
        <f>(Table2[[#This Row],[1M Return vs Nifty]]-AVERAGE(Table2[1M Return vs Nifty]))/_xlfn.STDEV.P(Table2[1M Return vs Nifty])</f>
        <v>-0.33496340022734844</v>
      </c>
      <c r="K316">
        <v>-5.1185140547928096</v>
      </c>
      <c r="L316">
        <f>(Table2[[#This Row],[6M Return vs Nifty]]-AVERAGE(Table2[6M Return vs Nifty]))/_xlfn.STDEV.P(Table2[6M Return vs Nifty])</f>
        <v>-0.26219334777619979</v>
      </c>
      <c r="M316">
        <v>-4.0900739779089603</v>
      </c>
      <c r="N316">
        <f>(Table2[[#This Row],[1W Return vs Nifty]]-AVERAGE(Table2[1W Return vs Nifty]))/_xlfn.STDEV.P(Table2[1W Return vs Nifty])</f>
        <v>-0.26225806901436144</v>
      </c>
      <c r="O316">
        <v>740</v>
      </c>
      <c r="P316">
        <v>778.57764891617705</v>
      </c>
      <c r="Q316">
        <v>741.85977384128796</v>
      </c>
      <c r="R316">
        <v>18.4879148991674</v>
      </c>
      <c r="S316" s="1">
        <f>(Table2[[#This Row],[Close Price]]-Table2[[#This Row],[20D EMA]])/Table2[[#This Row],[20D EMA]]</f>
        <v>-7.1148648648648616E-2</v>
      </c>
      <c r="T316" s="1">
        <f>(Table2[[#This Row],[Close Price]]-Table2[[#This Row],[50D EMA]])/Table2[[#This Row],[50D EMA]]</f>
        <v>-0.11717219090885918</v>
      </c>
      <c r="U316" s="1">
        <f>(Table2[[#This Row],[Close Price]]-Table2[[#This Row],[200D EMA]])/Table2[[#This Row],[200D EMA]]</f>
        <v>-7.3477193080628805E-2</v>
      </c>
      <c r="V316">
        <v>0.61605398806293998</v>
      </c>
      <c r="W316">
        <v>684.25</v>
      </c>
      <c r="X316">
        <v>704</v>
      </c>
      <c r="Y316">
        <v>675.6</v>
      </c>
      <c r="Z316">
        <v>704</v>
      </c>
      <c r="AA316">
        <v>675.6</v>
      </c>
      <c r="AB316">
        <v>804.95</v>
      </c>
      <c r="AC316" s="1">
        <f>(Table2[[#This Row],[Close Price]]/Table2[[#This Row],[Day Low]])-1</f>
        <v>4.5305078553161682E-3</v>
      </c>
      <c r="AD316" s="1">
        <f>(Table2[[#This Row],[Day High]]/Table2[[#This Row],[Close Price]])-1</f>
        <v>2.4223466938241067E-2</v>
      </c>
      <c r="AE316" s="1">
        <f>(Table2[[#This Row],[Close Price]]/Table2[[#This Row],[Current Week Low]])-1</f>
        <v>1.7391947898164561E-2</v>
      </c>
      <c r="AF316" s="1">
        <f>(Table2[[#This Row],[Current Week High]]/Table2[[#This Row],[Close Price]])-1</f>
        <v>2.4223466938241067E-2</v>
      </c>
      <c r="AG316" s="1">
        <f>(Table2[[#This Row],[Close Price]]/Table2[[#This Row],[Current Month Low]])-1</f>
        <v>1.7391947898164561E-2</v>
      </c>
      <c r="AH316" s="1">
        <f>(Table2[[#This Row],[Current Month High]]/Table2[[#This Row],[Close Price]])-1</f>
        <v>0.17109187459081987</v>
      </c>
      <c r="AI316">
        <v>34.807594384229198</v>
      </c>
      <c r="AJ316">
        <v>31.865707434052698</v>
      </c>
      <c r="AK316" t="str">
        <f>IF(AND(Table2[[#This Row],[20D EMA]]&gt;Table2[[#This Row],[50D EMA]],Table2[[#This Row],[50D EMA]]&gt;Table2[[#This Row],[200D EMA]]),"Uptrend","Downtrend/NoTrend")</f>
        <v>Downtrend/NoTrend</v>
      </c>
      <c r="AL316">
        <v>-0.09</v>
      </c>
      <c r="AM316" t="s">
        <v>3153</v>
      </c>
      <c r="AN316">
        <v>-8.85</v>
      </c>
      <c r="AO316" t="s">
        <v>3153</v>
      </c>
      <c r="AP316">
        <v>0.107690877939083</v>
      </c>
      <c r="AQ316">
        <f>(Table2[[#This Row],[Sharpe Ratio]]-AVERAGE(Table2[Sharpe Ratio]))/_xlfn.STDEV.P(Table2[Sharpe Ratio])</f>
        <v>0.58858215418578519</v>
      </c>
      <c r="AR3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6">
        <f>_xlfn.RANK.AVG(Table2[[#This Row],[1Y Return vs Nifty Z-Score]],Table2[1Y Return vs Nifty Z-Score])</f>
        <v>388</v>
      </c>
      <c r="AT316">
        <f>_xlfn.RANK.AVG(Table2[[#This Row],[6M Return vs Nifty Z-Score]],Table2[6M Return vs Nifty Z-Score])</f>
        <v>403</v>
      </c>
      <c r="AU316">
        <f>_xlfn.RANK.AVG(Table2[[#This Row],[Sharpe Ratio Z-Score]],Table2[Sharpe Ratio Z-Score])</f>
        <v>201</v>
      </c>
      <c r="AV316">
        <f>(Table2[[#This Row],[Rank 1Y]]+Table2[[#This Row],[Rank 6M]]+Table2[[#This Row],[Rank Sharpe]])/3</f>
        <v>330.66666666666669</v>
      </c>
    </row>
    <row r="317" spans="1:48" hidden="1" x14ac:dyDescent="0.3">
      <c r="A317" t="s">
        <v>1566</v>
      </c>
      <c r="B317" t="s">
        <v>1567</v>
      </c>
      <c r="C317" t="s">
        <v>3122</v>
      </c>
      <c r="D317" t="s">
        <v>414</v>
      </c>
      <c r="E317">
        <v>6005.1993232000004</v>
      </c>
      <c r="F317">
        <v>308.8</v>
      </c>
      <c r="G317">
        <v>24.057599090537099</v>
      </c>
      <c r="H317">
        <f>(Table2[[#This Row],[1Y Return vs Nifty]]-AVERAGE(Table2[1Y Return vs Nifty]))/_xlfn.STDEV.P(Table2[1Y Return vs Nifty])</f>
        <v>0.20031315903922378</v>
      </c>
      <c r="I317">
        <v>-9.6376810692733699</v>
      </c>
      <c r="J317">
        <f>(Table2[[#This Row],[1M Return vs Nifty]]-AVERAGE(Table2[1M Return vs Nifty]))/_xlfn.STDEV.P(Table2[1M Return vs Nifty])</f>
        <v>-0.7214292715729782</v>
      </c>
      <c r="K317">
        <v>9.2751032975892809</v>
      </c>
      <c r="L317">
        <f>(Table2[[#This Row],[6M Return vs Nifty]]-AVERAGE(Table2[6M Return vs Nifty]))/_xlfn.STDEV.P(Table2[6M Return vs Nifty])</f>
        <v>0.23524369476619569</v>
      </c>
      <c r="M317">
        <v>-4.6483894026653099</v>
      </c>
      <c r="N317">
        <f>(Table2[[#This Row],[1W Return vs Nifty]]-AVERAGE(Table2[1W Return vs Nifty]))/_xlfn.STDEV.P(Table2[1W Return vs Nifty])</f>
        <v>-0.37704733617289043</v>
      </c>
      <c r="O317">
        <v>323.3</v>
      </c>
      <c r="P317">
        <v>327.46614203687</v>
      </c>
      <c r="Q317">
        <v>304.66049872003498</v>
      </c>
      <c r="R317">
        <v>34.578572508394302</v>
      </c>
      <c r="S317" s="1">
        <f>(Table2[[#This Row],[Close Price]]-Table2[[#This Row],[20D EMA]])/Table2[[#This Row],[20D EMA]]</f>
        <v>-4.4849984534488088E-2</v>
      </c>
      <c r="T317" s="1">
        <f>(Table2[[#This Row],[Close Price]]-Table2[[#This Row],[50D EMA]])/Table2[[#This Row],[50D EMA]]</f>
        <v>-5.7001746564590887E-2</v>
      </c>
      <c r="U317" s="1">
        <f>(Table2[[#This Row],[Close Price]]-Table2[[#This Row],[200D EMA]])/Table2[[#This Row],[200D EMA]]</f>
        <v>1.3587259580274597E-2</v>
      </c>
      <c r="V317">
        <v>0.56866342103524004</v>
      </c>
      <c r="W317">
        <v>297.5</v>
      </c>
      <c r="X317">
        <v>313.5</v>
      </c>
      <c r="Y317">
        <v>292</v>
      </c>
      <c r="Z317">
        <v>313.60000000000002</v>
      </c>
      <c r="AA317">
        <v>292</v>
      </c>
      <c r="AB317">
        <v>349.65</v>
      </c>
      <c r="AC317" s="1">
        <f>(Table2[[#This Row],[Close Price]]/Table2[[#This Row],[Day Low]])-1</f>
        <v>3.7983193277310923E-2</v>
      </c>
      <c r="AD317" s="1">
        <f>(Table2[[#This Row],[Day High]]/Table2[[#This Row],[Close Price]])-1</f>
        <v>1.5220207253886064E-2</v>
      </c>
      <c r="AE317" s="1">
        <f>(Table2[[#This Row],[Close Price]]/Table2[[#This Row],[Current Week Low]])-1</f>
        <v>5.7534246575342562E-2</v>
      </c>
      <c r="AF317" s="1">
        <f>(Table2[[#This Row],[Current Week High]]/Table2[[#This Row],[Close Price]])-1</f>
        <v>1.5544041450777257E-2</v>
      </c>
      <c r="AG317" s="1">
        <f>(Table2[[#This Row],[Close Price]]/Table2[[#This Row],[Current Month Low]])-1</f>
        <v>5.7534246575342562E-2</v>
      </c>
      <c r="AH317" s="1">
        <f>(Table2[[#This Row],[Current Month High]]/Table2[[#This Row],[Close Price]])-1</f>
        <v>0.13228626943005173</v>
      </c>
      <c r="AI317">
        <v>22.636010362694201</v>
      </c>
      <c r="AJ317">
        <v>44.265358561083801</v>
      </c>
      <c r="AK317" t="str">
        <f>IF(AND(Table2[[#This Row],[20D EMA]]&gt;Table2[[#This Row],[50D EMA]],Table2[[#This Row],[50D EMA]]&gt;Table2[[#This Row],[200D EMA]]),"Uptrend","Downtrend/NoTrend")</f>
        <v>Downtrend/NoTrend</v>
      </c>
      <c r="AL317">
        <v>-0.01</v>
      </c>
      <c r="AM317" t="s">
        <v>3153</v>
      </c>
      <c r="AN317">
        <v>-8.92</v>
      </c>
      <c r="AO317" t="s">
        <v>3153</v>
      </c>
      <c r="AP317">
        <v>1.6350840156E-3</v>
      </c>
      <c r="AQ317">
        <f>(Table2[[#This Row],[Sharpe Ratio]]-AVERAGE(Table2[Sharpe Ratio]))/_xlfn.STDEV.P(Table2[Sharpe Ratio])</f>
        <v>-0.65057189750957267</v>
      </c>
      <c r="AR3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7">
        <f>_xlfn.RANK.AVG(Table2[[#This Row],[1Y Return vs Nifty Z-Score]],Table2[1Y Return vs Nifty Z-Score])</f>
        <v>248</v>
      </c>
      <c r="AT317">
        <f>_xlfn.RANK.AVG(Table2[[#This Row],[6M Return vs Nifty Z-Score]],Table2[6M Return vs Nifty Z-Score])</f>
        <v>238</v>
      </c>
      <c r="AU317">
        <f>_xlfn.RANK.AVG(Table2[[#This Row],[Sharpe Ratio Z-Score]],Table2[Sharpe Ratio Z-Score])</f>
        <v>511</v>
      </c>
      <c r="AV317">
        <f>(Table2[[#This Row],[Rank 1Y]]+Table2[[#This Row],[Rank 6M]]+Table2[[#This Row],[Rank Sharpe]])/3</f>
        <v>332.33333333333331</v>
      </c>
    </row>
    <row r="318" spans="1:48" hidden="1" x14ac:dyDescent="0.3">
      <c r="A318" t="s">
        <v>1785</v>
      </c>
      <c r="B318" t="s">
        <v>1786</v>
      </c>
      <c r="C318" t="s">
        <v>3110</v>
      </c>
      <c r="D318" t="s">
        <v>1787</v>
      </c>
      <c r="E318">
        <v>4278.3218693600002</v>
      </c>
      <c r="F318">
        <v>836.6</v>
      </c>
      <c r="G318">
        <v>22.820056468863498</v>
      </c>
      <c r="H318">
        <f>(Table2[[#This Row],[1Y Return vs Nifty]]-AVERAGE(Table2[1Y Return vs Nifty]))/_xlfn.STDEV.P(Table2[1Y Return vs Nifty])</f>
        <v>0.17475666831563874</v>
      </c>
      <c r="I318">
        <v>-2.09670214420201</v>
      </c>
      <c r="J318">
        <f>(Table2[[#This Row],[1M Return vs Nifty]]-AVERAGE(Table2[1M Return vs Nifty]))/_xlfn.STDEV.P(Table2[1M Return vs Nifty])</f>
        <v>0.10442436591122305</v>
      </c>
      <c r="K318">
        <v>-2.2281067374082602</v>
      </c>
      <c r="L318">
        <f>(Table2[[#This Row],[6M Return vs Nifty]]-AVERAGE(Table2[6M Return vs Nifty]))/_xlfn.STDEV.P(Table2[6M Return vs Nifty])</f>
        <v>-0.16230215069190884</v>
      </c>
      <c r="M318">
        <v>-7.91488739468807</v>
      </c>
      <c r="N318">
        <f>(Table2[[#This Row],[1W Return vs Nifty]]-AVERAGE(Table2[1W Return vs Nifty]))/_xlfn.STDEV.P(Table2[1W Return vs Nifty])</f>
        <v>-1.0486370756874885</v>
      </c>
      <c r="O318">
        <v>890.29</v>
      </c>
      <c r="P318">
        <v>933.56428869843296</v>
      </c>
      <c r="Q318">
        <v>886.81329180602597</v>
      </c>
      <c r="R318">
        <v>34.351850849912701</v>
      </c>
      <c r="S318" s="1">
        <f>(Table2[[#This Row],[Close Price]]-Table2[[#This Row],[20D EMA]])/Table2[[#This Row],[20D EMA]]</f>
        <v>-6.0306192364285728E-2</v>
      </c>
      <c r="T318" s="1">
        <f>(Table2[[#This Row],[Close Price]]-Table2[[#This Row],[50D EMA]])/Table2[[#This Row],[50D EMA]]</f>
        <v>-0.10386460779644827</v>
      </c>
      <c r="U318" s="1">
        <f>(Table2[[#This Row],[Close Price]]-Table2[[#This Row],[200D EMA]])/Table2[[#This Row],[200D EMA]]</f>
        <v>-5.6622168690959561E-2</v>
      </c>
      <c r="V318">
        <v>0.59302917478933004</v>
      </c>
      <c r="W318">
        <v>832.85</v>
      </c>
      <c r="X318">
        <v>849.5</v>
      </c>
      <c r="Y318">
        <v>822</v>
      </c>
      <c r="Z318">
        <v>865.7</v>
      </c>
      <c r="AA318">
        <v>810.5</v>
      </c>
      <c r="AB318">
        <v>964.4</v>
      </c>
      <c r="AC318" s="1">
        <f>(Table2[[#This Row],[Close Price]]/Table2[[#This Row],[Day Low]])-1</f>
        <v>4.5026115146784562E-3</v>
      </c>
      <c r="AD318" s="1">
        <f>(Table2[[#This Row],[Day High]]/Table2[[#This Row],[Close Price]])-1</f>
        <v>1.5419555343055169E-2</v>
      </c>
      <c r="AE318" s="1">
        <f>(Table2[[#This Row],[Close Price]]/Table2[[#This Row],[Current Week Low]])-1</f>
        <v>1.7761557177615517E-2</v>
      </c>
      <c r="AF318" s="1">
        <f>(Table2[[#This Row],[Current Week High]]/Table2[[#This Row],[Close Price]])-1</f>
        <v>3.4783648099450115E-2</v>
      </c>
      <c r="AG318" s="1">
        <f>(Table2[[#This Row],[Close Price]]/Table2[[#This Row],[Current Month Low]])-1</f>
        <v>3.2202344231955671E-2</v>
      </c>
      <c r="AH318" s="1">
        <f>(Table2[[#This Row],[Current Month High]]/Table2[[#This Row],[Close Price]])-1</f>
        <v>0.15276117618933771</v>
      </c>
      <c r="AI318">
        <v>43.5572555582118</v>
      </c>
      <c r="AJ318">
        <v>43.9435650378527</v>
      </c>
      <c r="AK318" t="str">
        <f>IF(AND(Table2[[#This Row],[20D EMA]]&gt;Table2[[#This Row],[50D EMA]],Table2[[#This Row],[50D EMA]]&gt;Table2[[#This Row],[200D EMA]]),"Uptrend","Downtrend/NoTrend")</f>
        <v>Downtrend/NoTrend</v>
      </c>
      <c r="AL318">
        <v>-0.11</v>
      </c>
      <c r="AM318" t="s">
        <v>3153</v>
      </c>
      <c r="AN318">
        <v>-8.16</v>
      </c>
      <c r="AO318" t="s">
        <v>3153</v>
      </c>
      <c r="AP318">
        <v>4.9171625661846997E-2</v>
      </c>
      <c r="AQ318">
        <f>(Table2[[#This Row],[Sharpe Ratio]]-AVERAGE(Table2[Sharpe Ratio]))/_xlfn.STDEV.P(Table2[Sharpe Ratio])</f>
        <v>-9.5155771663295433E-2</v>
      </c>
      <c r="AR3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8">
        <f>_xlfn.RANK.AVG(Table2[[#This Row],[1Y Return vs Nifty Z-Score]],Table2[1Y Return vs Nifty Z-Score])</f>
        <v>256</v>
      </c>
      <c r="AT318">
        <f>_xlfn.RANK.AVG(Table2[[#This Row],[6M Return vs Nifty Z-Score]],Table2[6M Return vs Nifty Z-Score])</f>
        <v>359</v>
      </c>
      <c r="AU318">
        <f>_xlfn.RANK.AVG(Table2[[#This Row],[Sharpe Ratio Z-Score]],Table2[Sharpe Ratio Z-Score])</f>
        <v>385</v>
      </c>
      <c r="AV318">
        <f>(Table2[[#This Row],[Rank 1Y]]+Table2[[#This Row],[Rank 6M]]+Table2[[#This Row],[Rank Sharpe]])/3</f>
        <v>333.33333333333331</v>
      </c>
    </row>
    <row r="319" spans="1:48" hidden="1" x14ac:dyDescent="0.3">
      <c r="A319" t="s">
        <v>46</v>
      </c>
      <c r="B319" t="s">
        <v>47</v>
      </c>
      <c r="C319" t="s">
        <v>3111</v>
      </c>
      <c r="D319" t="s">
        <v>48</v>
      </c>
      <c r="E319">
        <v>482107.04932465003</v>
      </c>
      <c r="F319">
        <v>3505.9</v>
      </c>
      <c r="G319">
        <v>-4.2612438859233404</v>
      </c>
      <c r="H319">
        <f>(Table2[[#This Row],[1Y Return vs Nifty]]-AVERAGE(Table2[1Y Return vs Nifty]))/_xlfn.STDEV.P(Table2[1Y Return vs Nifty])</f>
        <v>-0.38449922249461799</v>
      </c>
      <c r="I319">
        <v>4.6148890921181298</v>
      </c>
      <c r="J319">
        <f>(Table2[[#This Row],[1M Return vs Nifty]]-AVERAGE(Table2[1M Return vs Nifty]))/_xlfn.STDEV.P(Table2[1M Return vs Nifty])</f>
        <v>0.83944724435927864</v>
      </c>
      <c r="K319">
        <v>-2.4085024507377102</v>
      </c>
      <c r="L319">
        <f>(Table2[[#This Row],[6M Return vs Nifty]]-AVERAGE(Table2[6M Return vs Nifty]))/_xlfn.STDEV.P(Table2[6M Return vs Nifty])</f>
        <v>-0.16853654666958684</v>
      </c>
      <c r="M319">
        <v>-0.81777471426080295</v>
      </c>
      <c r="N319">
        <f>(Table2[[#This Row],[1W Return vs Nifty]]-AVERAGE(Table2[1W Return vs Nifty]))/_xlfn.STDEV.P(Table2[1W Return vs Nifty])</f>
        <v>0.4105244079546202</v>
      </c>
      <c r="O319">
        <v>3554.59</v>
      </c>
      <c r="P319">
        <v>3569.2252601302498</v>
      </c>
      <c r="Q319">
        <v>3493.8513029595301</v>
      </c>
      <c r="R319">
        <v>38.872069060620298</v>
      </c>
      <c r="S319" s="1">
        <f>(Table2[[#This Row],[Close Price]]-Table2[[#This Row],[20D EMA]])/Table2[[#This Row],[20D EMA]]</f>
        <v>-1.3697782304006947E-2</v>
      </c>
      <c r="T319" s="1">
        <f>(Table2[[#This Row],[Close Price]]-Table2[[#This Row],[50D EMA]])/Table2[[#This Row],[50D EMA]]</f>
        <v>-1.7742018369537937E-2</v>
      </c>
      <c r="U319" s="1">
        <f>(Table2[[#This Row],[Close Price]]-Table2[[#This Row],[200D EMA]])/Table2[[#This Row],[200D EMA]]</f>
        <v>3.4485431678972409E-3</v>
      </c>
      <c r="V319">
        <v>0.66514142402867005</v>
      </c>
      <c r="W319">
        <v>3495</v>
      </c>
      <c r="X319">
        <v>3607</v>
      </c>
      <c r="Y319">
        <v>3495</v>
      </c>
      <c r="Z319">
        <v>3607</v>
      </c>
      <c r="AA319">
        <v>3495</v>
      </c>
      <c r="AB319">
        <v>3667</v>
      </c>
      <c r="AC319" s="1">
        <f>(Table2[[#This Row],[Close Price]]/Table2[[#This Row],[Day Low]])-1</f>
        <v>3.1187410586552833E-3</v>
      </c>
      <c r="AD319" s="1">
        <f>(Table2[[#This Row],[Day High]]/Table2[[#This Row],[Close Price]])-1</f>
        <v>2.8837103168943834E-2</v>
      </c>
      <c r="AE319" s="1">
        <f>(Table2[[#This Row],[Close Price]]/Table2[[#This Row],[Current Week Low]])-1</f>
        <v>3.1187410586552833E-3</v>
      </c>
      <c r="AF319" s="1">
        <f>(Table2[[#This Row],[Current Week High]]/Table2[[#This Row],[Close Price]])-1</f>
        <v>2.8837103168943834E-2</v>
      </c>
      <c r="AG319" s="1">
        <f>(Table2[[#This Row],[Close Price]]/Table2[[#This Row],[Current Month Low]])-1</f>
        <v>3.1187410586552833E-3</v>
      </c>
      <c r="AH319" s="1">
        <f>(Table2[[#This Row],[Current Month High]]/Table2[[#This Row],[Close Price]])-1</f>
        <v>4.5951110984340682E-2</v>
      </c>
      <c r="AI319">
        <v>11.8086653926238</v>
      </c>
      <c r="AJ319">
        <v>15.6661882845878</v>
      </c>
      <c r="AK319" t="str">
        <f>IF(AND(Table2[[#This Row],[20D EMA]]&gt;Table2[[#This Row],[50D EMA]],Table2[[#This Row],[50D EMA]]&gt;Table2[[#This Row],[200D EMA]]),"Uptrend","Downtrend/NoTrend")</f>
        <v>Downtrend/NoTrend</v>
      </c>
      <c r="AL319">
        <v>0.06</v>
      </c>
      <c r="AM319" t="s">
        <v>3154</v>
      </c>
      <c r="AN319">
        <v>-3.21</v>
      </c>
      <c r="AO319" t="s">
        <v>3153</v>
      </c>
      <c r="AP319">
        <v>0.108663765151654</v>
      </c>
      <c r="AQ319">
        <f>(Table2[[#This Row],[Sharpe Ratio]]-AVERAGE(Table2[Sharpe Ratio]))/_xlfn.STDEV.P(Table2[Sharpe Ratio])</f>
        <v>0.59994935145715489</v>
      </c>
      <c r="AR3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9">
        <f>_xlfn.RANK.AVG(Table2[[#This Row],[1Y Return vs Nifty Z-Score]],Table2[1Y Return vs Nifty Z-Score])</f>
        <v>442</v>
      </c>
      <c r="AT319">
        <f>_xlfn.RANK.AVG(Table2[[#This Row],[6M Return vs Nifty Z-Score]],Table2[6M Return vs Nifty Z-Score])</f>
        <v>361</v>
      </c>
      <c r="AU319">
        <f>_xlfn.RANK.AVG(Table2[[#This Row],[Sharpe Ratio Z-Score]],Table2[Sharpe Ratio Z-Score])</f>
        <v>198</v>
      </c>
      <c r="AV319">
        <f>(Table2[[#This Row],[Rank 1Y]]+Table2[[#This Row],[Rank 6M]]+Table2[[#This Row],[Rank Sharpe]])/3</f>
        <v>333.66666666666669</v>
      </c>
    </row>
    <row r="320" spans="1:48" x14ac:dyDescent="0.3">
      <c r="A320" t="s">
        <v>1449</v>
      </c>
      <c r="B320" t="s">
        <v>1450</v>
      </c>
      <c r="C320" t="s">
        <v>3118</v>
      </c>
      <c r="D320" t="s">
        <v>142</v>
      </c>
      <c r="E320">
        <v>7036.8362052000002</v>
      </c>
      <c r="F320">
        <v>1000.05</v>
      </c>
      <c r="G320">
        <v>4.89906846652881</v>
      </c>
      <c r="H320">
        <f>(Table2[[#This Row],[1Y Return vs Nifty]]-AVERAGE(Table2[1Y Return vs Nifty]))/_xlfn.STDEV.P(Table2[1Y Return vs Nifty])</f>
        <v>-0.1953296265868904</v>
      </c>
      <c r="I320">
        <v>9.8598784100137298</v>
      </c>
      <c r="J320">
        <f>(Table2[[#This Row],[1M Return vs Nifty]]-AVERAGE(Table2[1M Return vs Nifty]))/_xlfn.STDEV.P(Table2[1M Return vs Nifty])</f>
        <v>1.4138545659801742</v>
      </c>
      <c r="K320">
        <v>6.1212941684267799</v>
      </c>
      <c r="L320">
        <f>(Table2[[#This Row],[6M Return vs Nifty]]-AVERAGE(Table2[6M Return vs Nifty]))/_xlfn.STDEV.P(Table2[6M Return vs Nifty])</f>
        <v>0.12624944769499866</v>
      </c>
      <c r="M320">
        <v>0.23453905291434399</v>
      </c>
      <c r="N320">
        <f>(Table2[[#This Row],[1W Return vs Nifty]]-AVERAGE(Table2[1W Return vs Nifty]))/_xlfn.STDEV.P(Table2[1W Return vs Nifty])</f>
        <v>0.62687939439903195</v>
      </c>
      <c r="O320">
        <v>981.74</v>
      </c>
      <c r="P320">
        <v>960.63150444868199</v>
      </c>
      <c r="Q320">
        <v>898.11198640226701</v>
      </c>
      <c r="R320">
        <v>55.781046952551897</v>
      </c>
      <c r="S320" s="1">
        <f>(Table2[[#This Row],[Close Price]]-Table2[[#This Row],[20D EMA]])/Table2[[#This Row],[20D EMA]]</f>
        <v>1.8650559211196391E-2</v>
      </c>
      <c r="T320" s="1">
        <f>(Table2[[#This Row],[Close Price]]-Table2[[#This Row],[50D EMA]])/Table2[[#This Row],[50D EMA]]</f>
        <v>4.1033940037122463E-2</v>
      </c>
      <c r="U320" s="1">
        <f>(Table2[[#This Row],[Close Price]]-Table2[[#This Row],[200D EMA]])/Table2[[#This Row],[200D EMA]]</f>
        <v>0.11350256442527269</v>
      </c>
      <c r="V320">
        <v>1.08416931171084</v>
      </c>
      <c r="W320">
        <v>991.3</v>
      </c>
      <c r="X320">
        <v>1019.9</v>
      </c>
      <c r="Y320">
        <v>971.1</v>
      </c>
      <c r="Z320">
        <v>1019.9</v>
      </c>
      <c r="AA320">
        <v>968.15</v>
      </c>
      <c r="AB320">
        <v>1027</v>
      </c>
      <c r="AC320" s="1">
        <f>(Table2[[#This Row],[Close Price]]/Table2[[#This Row],[Day Low]])-1</f>
        <v>8.8267930999696986E-3</v>
      </c>
      <c r="AD320" s="1">
        <f>(Table2[[#This Row],[Day High]]/Table2[[#This Row],[Close Price]])-1</f>
        <v>1.9849007549622488E-2</v>
      </c>
      <c r="AE320" s="1">
        <f>(Table2[[#This Row],[Close Price]]/Table2[[#This Row],[Current Week Low]])-1</f>
        <v>2.9811553907939325E-2</v>
      </c>
      <c r="AF320" s="1">
        <f>(Table2[[#This Row],[Current Week High]]/Table2[[#This Row],[Close Price]])-1</f>
        <v>1.9849007549622488E-2</v>
      </c>
      <c r="AG320" s="1">
        <f>(Table2[[#This Row],[Close Price]]/Table2[[#This Row],[Current Month Low]])-1</f>
        <v>3.2949439652946388E-2</v>
      </c>
      <c r="AH320" s="1">
        <f>(Table2[[#This Row],[Current Month High]]/Table2[[#This Row],[Close Price]])-1</f>
        <v>2.6948652567371667E-2</v>
      </c>
      <c r="AI320">
        <v>5.8697065146742604</v>
      </c>
      <c r="AJ320">
        <v>33.589366818060299</v>
      </c>
      <c r="AK320" t="str">
        <f>IF(AND(Table2[[#This Row],[20D EMA]]&gt;Table2[[#This Row],[50D EMA]],Table2[[#This Row],[50D EMA]]&gt;Table2[[#This Row],[200D EMA]]),"Uptrend","Downtrend/NoTrend")</f>
        <v>Uptrend</v>
      </c>
      <c r="AL320">
        <v>0.19</v>
      </c>
      <c r="AM320" t="s">
        <v>3154</v>
      </c>
      <c r="AN320">
        <v>0.82</v>
      </c>
      <c r="AO320" t="s">
        <v>3154</v>
      </c>
      <c r="AP320">
        <v>5.4968797223944002E-2</v>
      </c>
      <c r="AQ320">
        <f>(Table2[[#This Row],[Sharpe Ratio]]-AVERAGE(Table2[Sharpe Ratio]))/_xlfn.STDEV.P(Table2[Sharpe Ratio])</f>
        <v>-2.7421719955300888E-2</v>
      </c>
      <c r="AR3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1.9442320615320137</v>
      </c>
      <c r="AS320">
        <f>_xlfn.RANK.AVG(Table2[[#This Row],[1Y Return vs Nifty Z-Score]],Table2[1Y Return vs Nifty Z-Score])</f>
        <v>377</v>
      </c>
      <c r="AT320">
        <f>_xlfn.RANK.AVG(Table2[[#This Row],[6M Return vs Nifty Z-Score]],Table2[6M Return vs Nifty Z-Score])</f>
        <v>267</v>
      </c>
      <c r="AU320">
        <f>_xlfn.RANK.AVG(Table2[[#This Row],[Sharpe Ratio Z-Score]],Table2[Sharpe Ratio Z-Score])</f>
        <v>360</v>
      </c>
      <c r="AV320">
        <f>(Table2[[#This Row],[Rank 1Y]]+Table2[[#This Row],[Rank 6M]]+Table2[[#This Row],[Rank Sharpe]])/3</f>
        <v>334.66666666666669</v>
      </c>
    </row>
    <row r="321" spans="1:48" hidden="1" x14ac:dyDescent="0.3">
      <c r="A321" t="s">
        <v>260</v>
      </c>
      <c r="B321" t="s">
        <v>261</v>
      </c>
      <c r="C321" t="s">
        <v>3114</v>
      </c>
      <c r="D321" t="s">
        <v>94</v>
      </c>
      <c r="E321">
        <v>95515.776014980001</v>
      </c>
      <c r="F321">
        <v>4775.8</v>
      </c>
      <c r="G321">
        <v>22.499221023662901</v>
      </c>
      <c r="H321">
        <f>(Table2[[#This Row],[1Y Return vs Nifty]]-AVERAGE(Table2[1Y Return vs Nifty]))/_xlfn.STDEV.P(Table2[1Y Return vs Nifty])</f>
        <v>0.16813109604405282</v>
      </c>
      <c r="I321">
        <v>-3.92719702345134</v>
      </c>
      <c r="J321">
        <f>(Table2[[#This Row],[1M Return vs Nifty]]-AVERAGE(Table2[1M Return vs Nifty]))/_xlfn.STDEV.P(Table2[1M Return vs Nifty])</f>
        <v>-9.6043089235518075E-2</v>
      </c>
      <c r="K321">
        <v>-9.7978087657118493</v>
      </c>
      <c r="L321">
        <f>(Table2[[#This Row],[6M Return vs Nifty]]-AVERAGE(Table2[6M Return vs Nifty]))/_xlfn.STDEV.P(Table2[6M Return vs Nifty])</f>
        <v>-0.42390770110369197</v>
      </c>
      <c r="M321">
        <v>1.04415362846486</v>
      </c>
      <c r="N321">
        <f>(Table2[[#This Row],[1W Return vs Nifty]]-AVERAGE(Table2[1W Return vs Nifty]))/_xlfn.STDEV.P(Table2[1W Return vs Nifty])</f>
        <v>0.79333559404435683</v>
      </c>
      <c r="O321">
        <v>4888.57</v>
      </c>
      <c r="P321">
        <v>5158.15521890936</v>
      </c>
      <c r="Q321">
        <v>4978.5548961074201</v>
      </c>
      <c r="R321">
        <v>47.187477003586103</v>
      </c>
      <c r="S321" s="1">
        <f>(Table2[[#This Row],[Close Price]]-Table2[[#This Row],[20D EMA]])/Table2[[#This Row],[20D EMA]]</f>
        <v>-2.3068095578052381E-2</v>
      </c>
      <c r="T321" s="1">
        <f>(Table2[[#This Row],[Close Price]]-Table2[[#This Row],[50D EMA]])/Table2[[#This Row],[50D EMA]]</f>
        <v>-7.4126349960869337E-2</v>
      </c>
      <c r="U321" s="1">
        <f>(Table2[[#This Row],[Close Price]]-Table2[[#This Row],[200D EMA]])/Table2[[#This Row],[200D EMA]]</f>
        <v>-4.0725652390806763E-2</v>
      </c>
      <c r="V321">
        <v>0.98882399941160903</v>
      </c>
      <c r="W321">
        <v>4734.5</v>
      </c>
      <c r="X321">
        <v>4853.95</v>
      </c>
      <c r="Y321">
        <v>4714.1000000000004</v>
      </c>
      <c r="Z321">
        <v>4853.95</v>
      </c>
      <c r="AA321">
        <v>4467</v>
      </c>
      <c r="AB321">
        <v>5127.5</v>
      </c>
      <c r="AC321" s="1">
        <f>(Table2[[#This Row],[Close Price]]/Table2[[#This Row],[Day Low]])-1</f>
        <v>8.7232020276692968E-3</v>
      </c>
      <c r="AD321" s="1">
        <f>(Table2[[#This Row],[Day High]]/Table2[[#This Row],[Close Price]])-1</f>
        <v>1.6363750575819624E-2</v>
      </c>
      <c r="AE321" s="1">
        <f>(Table2[[#This Row],[Close Price]]/Table2[[#This Row],[Current Week Low]])-1</f>
        <v>1.3088394391294056E-2</v>
      </c>
      <c r="AF321" s="1">
        <f>(Table2[[#This Row],[Current Week High]]/Table2[[#This Row],[Close Price]])-1</f>
        <v>1.6363750575819624E-2</v>
      </c>
      <c r="AG321" s="1">
        <f>(Table2[[#This Row],[Close Price]]/Table2[[#This Row],[Current Month Low]])-1</f>
        <v>6.912916946496539E-2</v>
      </c>
      <c r="AH321" s="1">
        <f>(Table2[[#This Row],[Current Month High]]/Table2[[#This Row],[Close Price]])-1</f>
        <v>7.3642112316261166E-2</v>
      </c>
      <c r="AI321">
        <v>30.789605929896499</v>
      </c>
      <c r="AJ321">
        <v>44.040294366027197</v>
      </c>
      <c r="AK321" t="str">
        <f>IF(AND(Table2[[#This Row],[20D EMA]]&gt;Table2[[#This Row],[50D EMA]],Table2[[#This Row],[50D EMA]]&gt;Table2[[#This Row],[200D EMA]]),"Uptrend","Downtrend/NoTrend")</f>
        <v>Downtrend/NoTrend</v>
      </c>
      <c r="AL321">
        <v>-0.02</v>
      </c>
      <c r="AM321" t="s">
        <v>3153</v>
      </c>
      <c r="AN321">
        <v>-4.28</v>
      </c>
      <c r="AO321" t="s">
        <v>3153</v>
      </c>
      <c r="AP321">
        <v>7.8811317633112998E-2</v>
      </c>
      <c r="AQ321">
        <f>(Table2[[#This Row],[Sharpe Ratio]]-AVERAGE(Table2[Sharpe Ratio]))/_xlfn.STDEV.P(Table2[Sharpe Ratio])</f>
        <v>0.2511538738398556</v>
      </c>
      <c r="AR3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1">
        <f>_xlfn.RANK.AVG(Table2[[#This Row],[1Y Return vs Nifty Z-Score]],Table2[1Y Return vs Nifty Z-Score])</f>
        <v>259</v>
      </c>
      <c r="AT321">
        <f>_xlfn.RANK.AVG(Table2[[#This Row],[6M Return vs Nifty Z-Score]],Table2[6M Return vs Nifty Z-Score])</f>
        <v>462</v>
      </c>
      <c r="AU321">
        <f>_xlfn.RANK.AVG(Table2[[#This Row],[Sharpe Ratio Z-Score]],Table2[Sharpe Ratio Z-Score])</f>
        <v>285</v>
      </c>
      <c r="AV321">
        <f>(Table2[[#This Row],[Rank 1Y]]+Table2[[#This Row],[Rank 6M]]+Table2[[#This Row],[Rank Sharpe]])/3</f>
        <v>335.33333333333331</v>
      </c>
    </row>
    <row r="322" spans="1:48" hidden="1" x14ac:dyDescent="0.3">
      <c r="A322" t="s">
        <v>328</v>
      </c>
      <c r="B322" t="s">
        <v>329</v>
      </c>
      <c r="C322" t="s">
        <v>3108</v>
      </c>
      <c r="D322" t="s">
        <v>54</v>
      </c>
      <c r="E322">
        <v>76135.619608694993</v>
      </c>
      <c r="F322">
        <v>1896.45</v>
      </c>
      <c r="G322">
        <v>23.176318319839801</v>
      </c>
      <c r="H322">
        <f>(Table2[[#This Row],[1Y Return vs Nifty]]-AVERAGE(Table2[1Y Return vs Nifty]))/_xlfn.STDEV.P(Table2[1Y Return vs Nifty])</f>
        <v>0.1821138312368884</v>
      </c>
      <c r="I322">
        <v>0.40408474767977998</v>
      </c>
      <c r="J322">
        <f>(Table2[[#This Row],[1M Return vs Nifty]]-AVERAGE(Table2[1M Return vs Nifty]))/_xlfn.STDEV.P(Table2[1M Return vs Nifty])</f>
        <v>0.37829914685869037</v>
      </c>
      <c r="K322">
        <v>7.0371533488831597</v>
      </c>
      <c r="L322">
        <f>(Table2[[#This Row],[6M Return vs Nifty]]-AVERAGE(Table2[6M Return vs Nifty]))/_xlfn.STDEV.P(Table2[6M Return vs Nifty])</f>
        <v>0.15790113545062226</v>
      </c>
      <c r="M322">
        <v>5.9967594212108501</v>
      </c>
      <c r="N322">
        <f>(Table2[[#This Row],[1W Return vs Nifty]]-AVERAGE(Table2[1W Return vs Nifty]))/_xlfn.STDEV.P(Table2[1W Return vs Nifty])</f>
        <v>1.8115879371933845</v>
      </c>
      <c r="O322">
        <v>1874.78</v>
      </c>
      <c r="P322">
        <v>1902.8729647973901</v>
      </c>
      <c r="Q322">
        <v>1753.3686863560899</v>
      </c>
      <c r="R322">
        <v>59.407838560096799</v>
      </c>
      <c r="S322" s="1">
        <f>(Table2[[#This Row],[Close Price]]-Table2[[#This Row],[20D EMA]])/Table2[[#This Row],[20D EMA]]</f>
        <v>1.155868955290758E-2</v>
      </c>
      <c r="T322" s="1">
        <f>(Table2[[#This Row],[Close Price]]-Table2[[#This Row],[50D EMA]])/Table2[[#This Row],[50D EMA]]</f>
        <v>-3.37540388465917E-3</v>
      </c>
      <c r="U322" s="1">
        <f>(Table2[[#This Row],[Close Price]]-Table2[[#This Row],[200D EMA]])/Table2[[#This Row],[200D EMA]]</f>
        <v>8.1603666563286548E-2</v>
      </c>
      <c r="V322">
        <v>1.2871259011141001</v>
      </c>
      <c r="W322">
        <v>1875</v>
      </c>
      <c r="X322">
        <v>1912.95</v>
      </c>
      <c r="Y322">
        <v>1846.05</v>
      </c>
      <c r="Z322">
        <v>1925</v>
      </c>
      <c r="AA322">
        <v>1756.05</v>
      </c>
      <c r="AB322">
        <v>1962.45</v>
      </c>
      <c r="AC322" s="1">
        <f>(Table2[[#This Row],[Close Price]]/Table2[[#This Row],[Day Low]])-1</f>
        <v>1.1440000000000117E-2</v>
      </c>
      <c r="AD322" s="1">
        <f>(Table2[[#This Row],[Day High]]/Table2[[#This Row],[Close Price]])-1</f>
        <v>8.7004666613936799E-3</v>
      </c>
      <c r="AE322" s="1">
        <f>(Table2[[#This Row],[Close Price]]/Table2[[#This Row],[Current Week Low]])-1</f>
        <v>2.7301535711383718E-2</v>
      </c>
      <c r="AF322" s="1">
        <f>(Table2[[#This Row],[Current Week High]]/Table2[[#This Row],[Close Price]])-1</f>
        <v>1.5054443829259911E-2</v>
      </c>
      <c r="AG322" s="1">
        <f>(Table2[[#This Row],[Close Price]]/Table2[[#This Row],[Current Month Low]])-1</f>
        <v>7.9952165371145467E-2</v>
      </c>
      <c r="AH322" s="1">
        <f>(Table2[[#This Row],[Current Month High]]/Table2[[#This Row],[Close Price]])-1</f>
        <v>3.4801866645574719E-2</v>
      </c>
      <c r="AI322">
        <v>9.6126974083155403</v>
      </c>
      <c r="AJ322">
        <v>50.285284095411598</v>
      </c>
      <c r="AK322" t="str">
        <f>IF(AND(Table2[[#This Row],[20D EMA]]&gt;Table2[[#This Row],[50D EMA]],Table2[[#This Row],[50D EMA]]&gt;Table2[[#This Row],[200D EMA]]),"Uptrend","Downtrend/NoTrend")</f>
        <v>Downtrend/NoTrend</v>
      </c>
      <c r="AL322">
        <v>-0.03</v>
      </c>
      <c r="AM322" t="s">
        <v>3153</v>
      </c>
      <c r="AN322">
        <v>-1.76</v>
      </c>
      <c r="AO322" t="s">
        <v>3153</v>
      </c>
      <c r="AP322">
        <v>7.2702607377489997E-3</v>
      </c>
      <c r="AQ322">
        <f>(Table2[[#This Row],[Sharpe Ratio]]-AVERAGE(Table2[Sharpe Ratio]))/_xlfn.STDEV.P(Table2[Sharpe Ratio])</f>
        <v>-0.58473059069414046</v>
      </c>
      <c r="AR3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2">
        <f>_xlfn.RANK.AVG(Table2[[#This Row],[1Y Return vs Nifty Z-Score]],Table2[1Y Return vs Nifty Z-Score])</f>
        <v>252</v>
      </c>
      <c r="AT322">
        <f>_xlfn.RANK.AVG(Table2[[#This Row],[6M Return vs Nifty Z-Score]],Table2[6M Return vs Nifty Z-Score])</f>
        <v>260</v>
      </c>
      <c r="AU322">
        <f>_xlfn.RANK.AVG(Table2[[#This Row],[Sharpe Ratio Z-Score]],Table2[Sharpe Ratio Z-Score])</f>
        <v>494</v>
      </c>
      <c r="AV322">
        <f>(Table2[[#This Row],[Rank 1Y]]+Table2[[#This Row],[Rank 6M]]+Table2[[#This Row],[Rank Sharpe]])/3</f>
        <v>335.33333333333331</v>
      </c>
    </row>
    <row r="323" spans="1:48" hidden="1" x14ac:dyDescent="0.3">
      <c r="A323" t="s">
        <v>1379</v>
      </c>
      <c r="B323" t="s">
        <v>1380</v>
      </c>
      <c r="C323" t="s">
        <v>3121</v>
      </c>
      <c r="D323" t="s">
        <v>142</v>
      </c>
      <c r="E323">
        <v>7770.2094617899902</v>
      </c>
      <c r="F323">
        <v>327.64999999999998</v>
      </c>
      <c r="G323">
        <v>82.7616897463611</v>
      </c>
      <c r="H323">
        <f>(Table2[[#This Row],[1Y Return vs Nifty]]-AVERAGE(Table2[1Y Return vs Nifty]))/_xlfn.STDEV.P(Table2[1Y Return vs Nifty])</f>
        <v>1.4126112423595043</v>
      </c>
      <c r="I323">
        <v>-17.5256468417601</v>
      </c>
      <c r="J323">
        <f>(Table2[[#This Row],[1M Return vs Nifty]]-AVERAGE(Table2[1M Return vs Nifty]))/_xlfn.STDEV.P(Table2[1M Return vs Nifty])</f>
        <v>-1.5852833269000721</v>
      </c>
      <c r="K323">
        <v>-31.7268488402113</v>
      </c>
      <c r="L323">
        <f>(Table2[[#This Row],[6M Return vs Nifty]]-AVERAGE(Table2[6M Return vs Nifty]))/_xlfn.STDEV.P(Table2[6M Return vs Nifty])</f>
        <v>-1.1817656164141468</v>
      </c>
      <c r="M323">
        <v>-16.342537884630399</v>
      </c>
      <c r="N323">
        <f>(Table2[[#This Row],[1W Return vs Nifty]]-AVERAGE(Table2[1W Return vs Nifty]))/_xlfn.STDEV.P(Table2[1W Return vs Nifty])</f>
        <v>-2.7813562174358566</v>
      </c>
      <c r="O323">
        <v>388.89</v>
      </c>
      <c r="P323">
        <v>407.53911159075801</v>
      </c>
      <c r="Q323">
        <v>370.63226983740998</v>
      </c>
      <c r="R323">
        <v>17.958590923022999</v>
      </c>
      <c r="S323" s="1">
        <f>(Table2[[#This Row],[Close Price]]-Table2[[#This Row],[20D EMA]])/Table2[[#This Row],[20D EMA]]</f>
        <v>-0.15747383578904064</v>
      </c>
      <c r="T323" s="1">
        <f>(Table2[[#This Row],[Close Price]]-Table2[[#This Row],[50D EMA]])/Table2[[#This Row],[50D EMA]]</f>
        <v>-0.19602808495833637</v>
      </c>
      <c r="U323" s="1">
        <f>(Table2[[#This Row],[Close Price]]-Table2[[#This Row],[200D EMA]])/Table2[[#This Row],[200D EMA]]</f>
        <v>-0.11597012277496935</v>
      </c>
      <c r="V323">
        <v>0.78891632017852997</v>
      </c>
      <c r="W323">
        <v>320</v>
      </c>
      <c r="X323">
        <v>342.55</v>
      </c>
      <c r="Y323">
        <v>320</v>
      </c>
      <c r="Z323">
        <v>342.55</v>
      </c>
      <c r="AA323">
        <v>320</v>
      </c>
      <c r="AB323">
        <v>456</v>
      </c>
      <c r="AC323" s="1">
        <f>(Table2[[#This Row],[Close Price]]/Table2[[#This Row],[Day Low]])-1</f>
        <v>2.3906250000000018E-2</v>
      </c>
      <c r="AD323" s="1">
        <f>(Table2[[#This Row],[Day High]]/Table2[[#This Row],[Close Price]])-1</f>
        <v>4.5475354799328738E-2</v>
      </c>
      <c r="AE323" s="1">
        <f>(Table2[[#This Row],[Close Price]]/Table2[[#This Row],[Current Week Low]])-1</f>
        <v>2.3906250000000018E-2</v>
      </c>
      <c r="AF323" s="1">
        <f>(Table2[[#This Row],[Current Week High]]/Table2[[#This Row],[Close Price]])-1</f>
        <v>4.5475354799328738E-2</v>
      </c>
      <c r="AG323" s="1">
        <f>(Table2[[#This Row],[Close Price]]/Table2[[#This Row],[Current Month Low]])-1</f>
        <v>2.3906250000000018E-2</v>
      </c>
      <c r="AH323" s="1">
        <f>(Table2[[#This Row],[Current Month High]]/Table2[[#This Row],[Close Price]])-1</f>
        <v>0.39172897909354498</v>
      </c>
      <c r="AI323">
        <v>73.844040897298896</v>
      </c>
      <c r="AJ323">
        <v>110.50433665274601</v>
      </c>
      <c r="AK323" t="str">
        <f>IF(AND(Table2[[#This Row],[20D EMA]]&gt;Table2[[#This Row],[50D EMA]],Table2[[#This Row],[50D EMA]]&gt;Table2[[#This Row],[200D EMA]]),"Uptrend","Downtrend/NoTrend")</f>
        <v>Downtrend/NoTrend</v>
      </c>
      <c r="AL323">
        <v>-0.22</v>
      </c>
      <c r="AM323" t="s">
        <v>3153</v>
      </c>
      <c r="AN323">
        <v>-21.78</v>
      </c>
      <c r="AO323" t="s">
        <v>3153</v>
      </c>
      <c r="AP323">
        <v>8.9610645341948E-2</v>
      </c>
      <c r="AQ323">
        <f>(Table2[[#This Row],[Sharpe Ratio]]-AVERAGE(Table2[Sharpe Ratio]))/_xlfn.STDEV.P(Table2[Sharpe Ratio])</f>
        <v>0.37733303096958004</v>
      </c>
      <c r="AR3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3">
        <f>_xlfn.RANK.AVG(Table2[[#This Row],[1Y Return vs Nifty Z-Score]],Table2[1Y Return vs Nifty Z-Score])</f>
        <v>64</v>
      </c>
      <c r="AT323">
        <f>_xlfn.RANK.AVG(Table2[[#This Row],[6M Return vs Nifty Z-Score]],Table2[6M Return vs Nifty Z-Score])</f>
        <v>694</v>
      </c>
      <c r="AU323">
        <f>_xlfn.RANK.AVG(Table2[[#This Row],[Sharpe Ratio Z-Score]],Table2[Sharpe Ratio Z-Score])</f>
        <v>251</v>
      </c>
      <c r="AV323">
        <f>(Table2[[#This Row],[Rank 1Y]]+Table2[[#This Row],[Rank 6M]]+Table2[[#This Row],[Rank Sharpe]])/3</f>
        <v>336.33333333333331</v>
      </c>
    </row>
    <row r="324" spans="1:48" hidden="1" x14ac:dyDescent="0.3">
      <c r="A324" t="s">
        <v>301</v>
      </c>
      <c r="B324" t="s">
        <v>302</v>
      </c>
      <c r="C324" t="s">
        <v>3118</v>
      </c>
      <c r="D324" t="s">
        <v>48</v>
      </c>
      <c r="E324">
        <v>85031.433341455995</v>
      </c>
      <c r="F324">
        <v>78.010000000000005</v>
      </c>
      <c r="G324">
        <v>16.2608419459545</v>
      </c>
      <c r="H324">
        <f>(Table2[[#This Row],[1Y Return vs Nifty]]-AVERAGE(Table2[1Y Return vs Nifty]))/_xlfn.STDEV.P(Table2[1Y Return vs Nifty])</f>
        <v>3.9302339573383679E-2</v>
      </c>
      <c r="I324">
        <v>-2.7035431674335699</v>
      </c>
      <c r="J324">
        <f>(Table2[[#This Row],[1M Return vs Nifty]]-AVERAGE(Table2[1M Return vs Nifty]))/_xlfn.STDEV.P(Table2[1M Return vs Nifty])</f>
        <v>3.7965903238132363E-2</v>
      </c>
      <c r="K324">
        <v>-13.109621894249599</v>
      </c>
      <c r="L324">
        <f>(Table2[[#This Row],[6M Return vs Nifty]]-AVERAGE(Table2[6M Return vs Nifty]))/_xlfn.STDEV.P(Table2[6M Return vs Nifty])</f>
        <v>-0.53836249643283518</v>
      </c>
      <c r="M324">
        <v>-0.38389353328468701</v>
      </c>
      <c r="N324">
        <f>(Table2[[#This Row],[1W Return vs Nifty]]-AVERAGE(Table2[1W Return vs Nifty]))/_xlfn.STDEV.P(Table2[1W Return vs Nifty])</f>
        <v>0.49973008021391774</v>
      </c>
      <c r="O324">
        <v>80.45</v>
      </c>
      <c r="P324">
        <v>85.0172011310963</v>
      </c>
      <c r="Q324">
        <v>84.765483433046796</v>
      </c>
      <c r="R324">
        <v>55.438256624579502</v>
      </c>
      <c r="S324" s="1">
        <f>(Table2[[#This Row],[Close Price]]-Table2[[#This Row],[20D EMA]])/Table2[[#This Row],[20D EMA]]</f>
        <v>-3.0329397141081387E-2</v>
      </c>
      <c r="T324" s="1">
        <f>(Table2[[#This Row],[Close Price]]-Table2[[#This Row],[50D EMA]])/Table2[[#This Row],[50D EMA]]</f>
        <v>-8.2420981141112959E-2</v>
      </c>
      <c r="U324" s="1">
        <f>(Table2[[#This Row],[Close Price]]-Table2[[#This Row],[200D EMA]])/Table2[[#This Row],[200D EMA]]</f>
        <v>-7.9696158854360863E-2</v>
      </c>
      <c r="V324">
        <v>0.53896029567170201</v>
      </c>
      <c r="W324">
        <v>79.150000000000006</v>
      </c>
      <c r="X324">
        <v>82.4</v>
      </c>
      <c r="Y324">
        <v>75.95</v>
      </c>
      <c r="Z324">
        <v>82.4</v>
      </c>
      <c r="AA324">
        <v>75.41</v>
      </c>
      <c r="AB324">
        <v>82.4</v>
      </c>
      <c r="AC324" s="1">
        <f>(Table2[[#This Row],[Close Price]]/Table2[[#This Row],[Day Low]])-1</f>
        <v>-1.4403032217308875E-2</v>
      </c>
      <c r="AD324" s="1">
        <f>(Table2[[#This Row],[Day High]]/Table2[[#This Row],[Close Price]])-1</f>
        <v>5.6274836559415453E-2</v>
      </c>
      <c r="AE324" s="1">
        <f>(Table2[[#This Row],[Close Price]]/Table2[[#This Row],[Current Week Low]])-1</f>
        <v>2.7123107307439165E-2</v>
      </c>
      <c r="AF324" s="1">
        <f>(Table2[[#This Row],[Current Week High]]/Table2[[#This Row],[Close Price]])-1</f>
        <v>5.6274836559415453E-2</v>
      </c>
      <c r="AG324" s="1">
        <f>(Table2[[#This Row],[Close Price]]/Table2[[#This Row],[Current Month Low]])-1</f>
        <v>3.4478185916987147E-2</v>
      </c>
      <c r="AH324" s="1">
        <f>(Table2[[#This Row],[Current Month High]]/Table2[[#This Row],[Close Price]])-1</f>
        <v>5.6274836559415453E-2</v>
      </c>
      <c r="AI324">
        <v>32.995769773105998</v>
      </c>
      <c r="AJ324">
        <v>38.3156028368794</v>
      </c>
      <c r="AK324" t="str">
        <f>IF(AND(Table2[[#This Row],[20D EMA]]&gt;Table2[[#This Row],[50D EMA]],Table2[[#This Row],[50D EMA]]&gt;Table2[[#This Row],[200D EMA]]),"Uptrend","Downtrend/NoTrend")</f>
        <v>Downtrend/NoTrend</v>
      </c>
      <c r="AL324">
        <v>-0.04</v>
      </c>
      <c r="AM324" t="s">
        <v>3153</v>
      </c>
      <c r="AN324">
        <v>1.53</v>
      </c>
      <c r="AO324" t="s">
        <v>3154</v>
      </c>
      <c r="AP324">
        <v>0.102699966893101</v>
      </c>
      <c r="AQ324">
        <f>(Table2[[#This Row],[Sharpe Ratio]]-AVERAGE(Table2[Sharpe Ratio]))/_xlfn.STDEV.P(Table2[Sharpe Ratio])</f>
        <v>0.53026843632571519</v>
      </c>
      <c r="AR3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4">
        <f>_xlfn.RANK.AVG(Table2[[#This Row],[1Y Return vs Nifty Z-Score]],Table2[1Y Return vs Nifty Z-Score])</f>
        <v>296</v>
      </c>
      <c r="AT324">
        <f>_xlfn.RANK.AVG(Table2[[#This Row],[6M Return vs Nifty Z-Score]],Table2[6M Return vs Nifty Z-Score])</f>
        <v>499</v>
      </c>
      <c r="AU324">
        <f>_xlfn.RANK.AVG(Table2[[#This Row],[Sharpe Ratio Z-Score]],Table2[Sharpe Ratio Z-Score])</f>
        <v>215</v>
      </c>
      <c r="AV324">
        <f>(Table2[[#This Row],[Rank 1Y]]+Table2[[#This Row],[Rank 6M]]+Table2[[#This Row],[Rank Sharpe]])/3</f>
        <v>336.66666666666669</v>
      </c>
    </row>
    <row r="325" spans="1:48" hidden="1" x14ac:dyDescent="0.3">
      <c r="A325" t="s">
        <v>741</v>
      </c>
      <c r="B325" t="s">
        <v>742</v>
      </c>
      <c r="C325" t="s">
        <v>3108</v>
      </c>
      <c r="D325" t="s">
        <v>563</v>
      </c>
      <c r="E325">
        <v>22480.304254265</v>
      </c>
      <c r="F325">
        <v>865.15</v>
      </c>
      <c r="G325">
        <v>-12.694181625144999</v>
      </c>
      <c r="H325">
        <f>(Table2[[#This Row],[1Y Return vs Nifty]]-AVERAGE(Table2[1Y Return vs Nifty]))/_xlfn.STDEV.P(Table2[1Y Return vs Nifty])</f>
        <v>-0.55864780641452638</v>
      </c>
      <c r="I325">
        <v>-1.6370089003525501</v>
      </c>
      <c r="J325">
        <f>(Table2[[#This Row],[1M Return vs Nifty]]-AVERAGE(Table2[1M Return vs Nifty]))/_xlfn.STDEV.P(Table2[1M Return vs Nifty])</f>
        <v>0.15476787453684832</v>
      </c>
      <c r="K325">
        <v>12.529269950908899</v>
      </c>
      <c r="L325">
        <f>(Table2[[#This Row],[6M Return vs Nifty]]-AVERAGE(Table2[6M Return vs Nifty]))/_xlfn.STDEV.P(Table2[6M Return vs Nifty])</f>
        <v>0.34770625343630646</v>
      </c>
      <c r="M325">
        <v>-8.4495339060341195</v>
      </c>
      <c r="N325">
        <f>(Table2[[#This Row],[1W Return vs Nifty]]-AVERAGE(Table2[1W Return vs Nifty]))/_xlfn.STDEV.P(Table2[1W Return vs Nifty])</f>
        <v>-1.1585600305352075</v>
      </c>
      <c r="O325">
        <v>936.09</v>
      </c>
      <c r="P325">
        <v>940.51474419194096</v>
      </c>
      <c r="Q325">
        <v>849.05591319688199</v>
      </c>
      <c r="R325">
        <v>29.272775588452799</v>
      </c>
      <c r="S325" s="1">
        <f>(Table2[[#This Row],[Close Price]]-Table2[[#This Row],[20D EMA]])/Table2[[#This Row],[20D EMA]]</f>
        <v>-7.5783311433729725E-2</v>
      </c>
      <c r="T325" s="1">
        <f>(Table2[[#This Row],[Close Price]]-Table2[[#This Row],[50D EMA]])/Table2[[#This Row],[50D EMA]]</f>
        <v>-8.0131379818709672E-2</v>
      </c>
      <c r="U325" s="1">
        <f>(Table2[[#This Row],[Close Price]]-Table2[[#This Row],[200D EMA]])/Table2[[#This Row],[200D EMA]]</f>
        <v>1.8955273207532607E-2</v>
      </c>
      <c r="V325">
        <v>1.5149648674596099</v>
      </c>
      <c r="W325">
        <v>854.35</v>
      </c>
      <c r="X325">
        <v>893.55</v>
      </c>
      <c r="Y325">
        <v>833.65</v>
      </c>
      <c r="Z325">
        <v>895</v>
      </c>
      <c r="AA325">
        <v>833.65</v>
      </c>
      <c r="AB325">
        <v>1025.2</v>
      </c>
      <c r="AC325" s="1">
        <f>(Table2[[#This Row],[Close Price]]/Table2[[#This Row],[Day Low]])-1</f>
        <v>1.2641189208169923E-2</v>
      </c>
      <c r="AD325" s="1">
        <f>(Table2[[#This Row],[Day High]]/Table2[[#This Row],[Close Price]])-1</f>
        <v>3.2826677454776521E-2</v>
      </c>
      <c r="AE325" s="1">
        <f>(Table2[[#This Row],[Close Price]]/Table2[[#This Row],[Current Week Low]])-1</f>
        <v>3.7785641456246521E-2</v>
      </c>
      <c r="AF325" s="1">
        <f>(Table2[[#This Row],[Current Week High]]/Table2[[#This Row],[Close Price]])-1</f>
        <v>3.4502687395249421E-2</v>
      </c>
      <c r="AG325" s="1">
        <f>(Table2[[#This Row],[Close Price]]/Table2[[#This Row],[Current Month Low]])-1</f>
        <v>3.7785641456246521E-2</v>
      </c>
      <c r="AH325" s="1">
        <f>(Table2[[#This Row],[Current Month High]]/Table2[[#This Row],[Close Price]])-1</f>
        <v>0.18499682136045781</v>
      </c>
      <c r="AI325">
        <v>38.9585620990579</v>
      </c>
      <c r="AJ325">
        <v>43.236754966887403</v>
      </c>
      <c r="AK325" t="str">
        <f>IF(AND(Table2[[#This Row],[20D EMA]]&gt;Table2[[#This Row],[50D EMA]],Table2[[#This Row],[50D EMA]]&gt;Table2[[#This Row],[200D EMA]]),"Uptrend","Downtrend/NoTrend")</f>
        <v>Downtrend/NoTrend</v>
      </c>
      <c r="AL325">
        <v>-0.11</v>
      </c>
      <c r="AM325" t="s">
        <v>3153</v>
      </c>
      <c r="AN325">
        <v>-10.54</v>
      </c>
      <c r="AO325" t="s">
        <v>3153</v>
      </c>
      <c r="AP325">
        <v>7.9075401785963007E-2</v>
      </c>
      <c r="AQ325">
        <f>(Table2[[#This Row],[Sharpe Ratio]]-AVERAGE(Table2[Sharpe Ratio]))/_xlfn.STDEV.P(Table2[Sharpe Ratio])</f>
        <v>0.25423942848884273</v>
      </c>
      <c r="AR3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5">
        <f>_xlfn.RANK.AVG(Table2[[#This Row],[1Y Return vs Nifty Z-Score]],Table2[1Y Return vs Nifty Z-Score])</f>
        <v>519</v>
      </c>
      <c r="AT325">
        <f>_xlfn.RANK.AVG(Table2[[#This Row],[6M Return vs Nifty Z-Score]],Table2[6M Return vs Nifty Z-Score])</f>
        <v>208</v>
      </c>
      <c r="AU325">
        <f>_xlfn.RANK.AVG(Table2[[#This Row],[Sharpe Ratio Z-Score]],Table2[Sharpe Ratio Z-Score])</f>
        <v>284</v>
      </c>
      <c r="AV325">
        <f>(Table2[[#This Row],[Rank 1Y]]+Table2[[#This Row],[Rank 6M]]+Table2[[#This Row],[Rank Sharpe]])/3</f>
        <v>337</v>
      </c>
    </row>
    <row r="326" spans="1:48" x14ac:dyDescent="0.3">
      <c r="A326" t="s">
        <v>154</v>
      </c>
      <c r="B326" t="s">
        <v>155</v>
      </c>
      <c r="C326" t="s">
        <v>3107</v>
      </c>
      <c r="D326" t="s">
        <v>21</v>
      </c>
      <c r="E326">
        <v>166331.36143610999</v>
      </c>
      <c r="F326">
        <v>1699.65</v>
      </c>
      <c r="G326">
        <v>18.113854051354799</v>
      </c>
      <c r="H326">
        <f>(Table2[[#This Row],[1Y Return vs Nifty]]-AVERAGE(Table2[1Y Return vs Nifty]))/_xlfn.STDEV.P(Table2[1Y Return vs Nifty])</f>
        <v>7.7568889632330829E-2</v>
      </c>
      <c r="I326">
        <v>0.70783727164904597</v>
      </c>
      <c r="J326">
        <f>(Table2[[#This Row],[1M Return vs Nifty]]-AVERAGE(Table2[1M Return vs Nifty]))/_xlfn.STDEV.P(Table2[1M Return vs Nifty])</f>
        <v>0.41156473867476234</v>
      </c>
      <c r="K326">
        <v>24.0859904529371</v>
      </c>
      <c r="L326">
        <f>(Table2[[#This Row],[6M Return vs Nifty]]-AVERAGE(Table2[6M Return vs Nifty]))/_xlfn.STDEV.P(Table2[6M Return vs Nifty])</f>
        <v>0.74710139694181177</v>
      </c>
      <c r="M326">
        <v>-0.94428916298025301</v>
      </c>
      <c r="N326">
        <f>(Table2[[#This Row],[1W Return vs Nifty]]-AVERAGE(Table2[1W Return vs Nifty]))/_xlfn.STDEV.P(Table2[1W Return vs Nifty])</f>
        <v>0.38451312435125456</v>
      </c>
      <c r="O326">
        <v>1673.76</v>
      </c>
      <c r="P326">
        <v>1647.1234888265999</v>
      </c>
      <c r="Q326">
        <v>1483.8802506208599</v>
      </c>
      <c r="R326">
        <v>56.921136702221801</v>
      </c>
      <c r="S326" s="1">
        <f>(Table2[[#This Row],[Close Price]]-Table2[[#This Row],[20D EMA]])/Table2[[#This Row],[20D EMA]]</f>
        <v>1.5468167479208549E-2</v>
      </c>
      <c r="T326" s="1">
        <f>(Table2[[#This Row],[Close Price]]-Table2[[#This Row],[50D EMA]])/Table2[[#This Row],[50D EMA]]</f>
        <v>3.1889844040060254E-2</v>
      </c>
      <c r="U326" s="1">
        <f>(Table2[[#This Row],[Close Price]]-Table2[[#This Row],[200D EMA]])/Table2[[#This Row],[200D EMA]]</f>
        <v>0.14540913883641318</v>
      </c>
      <c r="V326">
        <v>0.810127633720781</v>
      </c>
      <c r="W326">
        <v>1664.1</v>
      </c>
      <c r="X326">
        <v>1724.4</v>
      </c>
      <c r="Y326">
        <v>1633.25</v>
      </c>
      <c r="Z326">
        <v>1724.4</v>
      </c>
      <c r="AA326">
        <v>1598.8</v>
      </c>
      <c r="AB326">
        <v>1724.4</v>
      </c>
      <c r="AC326" s="1">
        <f>(Table2[[#This Row],[Close Price]]/Table2[[#This Row],[Day Low]])-1</f>
        <v>2.1362898864251134E-2</v>
      </c>
      <c r="AD326" s="1">
        <f>(Table2[[#This Row],[Day High]]/Table2[[#This Row],[Close Price]])-1</f>
        <v>1.456182155149599E-2</v>
      </c>
      <c r="AE326" s="1">
        <f>(Table2[[#This Row],[Close Price]]/Table2[[#This Row],[Current Week Low]])-1</f>
        <v>4.0655135466095338E-2</v>
      </c>
      <c r="AF326" s="1">
        <f>(Table2[[#This Row],[Current Week High]]/Table2[[#This Row],[Close Price]])-1</f>
        <v>1.456182155149599E-2</v>
      </c>
      <c r="AG326" s="1">
        <f>(Table2[[#This Row],[Close Price]]/Table2[[#This Row],[Current Month Low]])-1</f>
        <v>6.3078558919189565E-2</v>
      </c>
      <c r="AH326" s="1">
        <f>(Table2[[#This Row],[Current Month High]]/Table2[[#This Row],[Close Price]])-1</f>
        <v>1.456182155149599E-2</v>
      </c>
      <c r="AI326">
        <v>3.6595769717294702</v>
      </c>
      <c r="AJ326">
        <v>46.149877466786997</v>
      </c>
      <c r="AK326" t="str">
        <f>IF(AND(Table2[[#This Row],[20D EMA]]&gt;Table2[[#This Row],[50D EMA]],Table2[[#This Row],[50D EMA]]&gt;Table2[[#This Row],[200D EMA]]),"Uptrend","Downtrend/NoTrend")</f>
        <v>Uptrend</v>
      </c>
      <c r="AL326">
        <v>0.06</v>
      </c>
      <c r="AM326" t="s">
        <v>3154</v>
      </c>
      <c r="AN326">
        <v>5.66</v>
      </c>
      <c r="AO326" t="s">
        <v>3154</v>
      </c>
      <c r="AP326">
        <v>-1.3162093288669E-2</v>
      </c>
      <c r="AQ326">
        <f>(Table2[[#This Row],[Sharpe Ratio]]-AVERAGE(Table2[Sharpe Ratio]))/_xlfn.STDEV.P(Table2[Sharpe Ratio])</f>
        <v>-0.82346185978234154</v>
      </c>
      <c r="AR3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0.79728628981781791</v>
      </c>
      <c r="AS326">
        <f>_xlfn.RANK.AVG(Table2[[#This Row],[1Y Return vs Nifty Z-Score]],Table2[1Y Return vs Nifty Z-Score])</f>
        <v>283</v>
      </c>
      <c r="AT326">
        <f>_xlfn.RANK.AVG(Table2[[#This Row],[6M Return vs Nifty Z-Score]],Table2[6M Return vs Nifty Z-Score])</f>
        <v>136</v>
      </c>
      <c r="AU326">
        <f>_xlfn.RANK.AVG(Table2[[#This Row],[Sharpe Ratio Z-Score]],Table2[Sharpe Ratio Z-Score])</f>
        <v>595</v>
      </c>
      <c r="AV326">
        <f>(Table2[[#This Row],[Rank 1Y]]+Table2[[#This Row],[Rank 6M]]+Table2[[#This Row],[Rank Sharpe]])/3</f>
        <v>338</v>
      </c>
    </row>
    <row r="327" spans="1:48" hidden="1" x14ac:dyDescent="0.3">
      <c r="A327" t="s">
        <v>1069</v>
      </c>
      <c r="B327" t="s">
        <v>1070</v>
      </c>
      <c r="C327" t="s">
        <v>3109</v>
      </c>
      <c r="D327" t="s">
        <v>1071</v>
      </c>
      <c r="E327">
        <v>12017.538650114901</v>
      </c>
      <c r="F327">
        <v>374.45</v>
      </c>
      <c r="G327">
        <v>23.3838460952555</v>
      </c>
      <c r="H327">
        <f>(Table2[[#This Row],[1Y Return vs Nifty]]-AVERAGE(Table2[1Y Return vs Nifty]))/_xlfn.STDEV.P(Table2[1Y Return vs Nifty])</f>
        <v>0.18639948699888961</v>
      </c>
      <c r="I327">
        <v>-7.3703122762698596</v>
      </c>
      <c r="J327">
        <f>(Table2[[#This Row],[1M Return vs Nifty]]-AVERAGE(Table2[1M Return vs Nifty]))/_xlfn.STDEV.P(Table2[1M Return vs Nifty])</f>
        <v>-0.47311737681424931</v>
      </c>
      <c r="K327">
        <v>-17.818002526026401</v>
      </c>
      <c r="L327">
        <f>(Table2[[#This Row],[6M Return vs Nifty]]-AVERAGE(Table2[6M Return vs Nifty]))/_xlfn.STDEV.P(Table2[6M Return vs Nifty])</f>
        <v>-0.70108204630660853</v>
      </c>
      <c r="M327">
        <v>-6.2533915881764601</v>
      </c>
      <c r="N327">
        <f>(Table2[[#This Row],[1W Return vs Nifty]]-AVERAGE(Table2[1W Return vs Nifty]))/_xlfn.STDEV.P(Table2[1W Return vs Nifty])</f>
        <v>-0.70703468112769596</v>
      </c>
      <c r="O327">
        <v>398.16</v>
      </c>
      <c r="P327">
        <v>421.26911030083198</v>
      </c>
      <c r="Q327">
        <v>409.90458484297102</v>
      </c>
      <c r="R327">
        <v>32.9071621343316</v>
      </c>
      <c r="S327" s="1">
        <f>(Table2[[#This Row],[Close Price]]-Table2[[#This Row],[20D EMA]])/Table2[[#This Row],[20D EMA]]</f>
        <v>-5.9548925055254255E-2</v>
      </c>
      <c r="T327" s="1">
        <f>(Table2[[#This Row],[Close Price]]-Table2[[#This Row],[50D EMA]])/Table2[[#This Row],[50D EMA]]</f>
        <v>-0.11113824668368885</v>
      </c>
      <c r="U327" s="1">
        <f>(Table2[[#This Row],[Close Price]]-Table2[[#This Row],[200D EMA]])/Table2[[#This Row],[200D EMA]]</f>
        <v>-8.6494726221599136E-2</v>
      </c>
      <c r="V327">
        <v>0.432127193717112</v>
      </c>
      <c r="W327">
        <v>369.9</v>
      </c>
      <c r="X327">
        <v>384.9</v>
      </c>
      <c r="Y327">
        <v>362.2</v>
      </c>
      <c r="Z327">
        <v>384.9</v>
      </c>
      <c r="AA327">
        <v>362.2</v>
      </c>
      <c r="AB327">
        <v>427</v>
      </c>
      <c r="AC327" s="1">
        <f>(Table2[[#This Row],[Close Price]]/Table2[[#This Row],[Day Low]])-1</f>
        <v>1.2300621789672839E-2</v>
      </c>
      <c r="AD327" s="1">
        <f>(Table2[[#This Row],[Day High]]/Table2[[#This Row],[Close Price]])-1</f>
        <v>2.7907597810121532E-2</v>
      </c>
      <c r="AE327" s="1">
        <f>(Table2[[#This Row],[Close Price]]/Table2[[#This Row],[Current Week Low]])-1</f>
        <v>3.3821093318608497E-2</v>
      </c>
      <c r="AF327" s="1">
        <f>(Table2[[#This Row],[Current Week High]]/Table2[[#This Row],[Close Price]])-1</f>
        <v>2.7907597810121532E-2</v>
      </c>
      <c r="AG327" s="1">
        <f>(Table2[[#This Row],[Close Price]]/Table2[[#This Row],[Current Month Low]])-1</f>
        <v>3.3821093318608497E-2</v>
      </c>
      <c r="AH327" s="1">
        <f>(Table2[[#This Row],[Current Month High]]/Table2[[#This Row],[Close Price]])-1</f>
        <v>0.14033916410735747</v>
      </c>
      <c r="AI327">
        <v>64.988650020029297</v>
      </c>
      <c r="AJ327">
        <v>43.715217808482002</v>
      </c>
      <c r="AK327" t="str">
        <f>IF(AND(Table2[[#This Row],[20D EMA]]&gt;Table2[[#This Row],[50D EMA]],Table2[[#This Row],[50D EMA]]&gt;Table2[[#This Row],[200D EMA]]),"Uptrend","Downtrend/NoTrend")</f>
        <v>Downtrend/NoTrend</v>
      </c>
      <c r="AL327">
        <v>-0.21</v>
      </c>
      <c r="AM327" t="s">
        <v>3153</v>
      </c>
      <c r="AN327">
        <v>-10.98</v>
      </c>
      <c r="AO327" t="s">
        <v>3153</v>
      </c>
      <c r="AP327">
        <v>0.109486657601333</v>
      </c>
      <c r="AQ327">
        <f>(Table2[[#This Row],[Sharpe Ratio]]-AVERAGE(Table2[Sharpe Ratio]))/_xlfn.STDEV.P(Table2[Sharpe Ratio])</f>
        <v>0.60956401252758097</v>
      </c>
      <c r="AR3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7">
        <f>_xlfn.RANK.AVG(Table2[[#This Row],[1Y Return vs Nifty Z-Score]],Table2[1Y Return vs Nifty Z-Score])</f>
        <v>251</v>
      </c>
      <c r="AT327">
        <f>_xlfn.RANK.AVG(Table2[[#This Row],[6M Return vs Nifty Z-Score]],Table2[6M Return vs Nifty Z-Score])</f>
        <v>568</v>
      </c>
      <c r="AU327">
        <f>_xlfn.RANK.AVG(Table2[[#This Row],[Sharpe Ratio Z-Score]],Table2[Sharpe Ratio Z-Score])</f>
        <v>197</v>
      </c>
      <c r="AV327">
        <f>(Table2[[#This Row],[Rank 1Y]]+Table2[[#This Row],[Rank 6M]]+Table2[[#This Row],[Rank Sharpe]])/3</f>
        <v>338.66666666666669</v>
      </c>
    </row>
    <row r="328" spans="1:48" x14ac:dyDescent="0.3">
      <c r="A328" t="s">
        <v>501</v>
      </c>
      <c r="B328" t="s">
        <v>502</v>
      </c>
      <c r="C328" t="s">
        <v>3108</v>
      </c>
      <c r="D328" t="s">
        <v>40</v>
      </c>
      <c r="E328">
        <v>41054.853158159996</v>
      </c>
      <c r="F328">
        <v>1189.5999999999999</v>
      </c>
      <c r="G328">
        <v>11.4434156187756</v>
      </c>
      <c r="H328">
        <f>(Table2[[#This Row],[1Y Return vs Nifty]]-AVERAGE(Table2[1Y Return vs Nifty]))/_xlfn.STDEV.P(Table2[1Y Return vs Nifty])</f>
        <v>-6.0182323892674805E-2</v>
      </c>
      <c r="I328">
        <v>8.45423991747613</v>
      </c>
      <c r="J328">
        <f>(Table2[[#This Row],[1M Return vs Nifty]]-AVERAGE(Table2[1M Return vs Nifty]))/_xlfn.STDEV.P(Table2[1M Return vs Nifty])</f>
        <v>1.2599154456637758</v>
      </c>
      <c r="K328">
        <v>14.1840927985326</v>
      </c>
      <c r="L328">
        <f>(Table2[[#This Row],[6M Return vs Nifty]]-AVERAGE(Table2[6M Return vs Nifty]))/_xlfn.STDEV.P(Table2[6M Return vs Nifty])</f>
        <v>0.40489619833346518</v>
      </c>
      <c r="M328">
        <v>4.24618668584991</v>
      </c>
      <c r="N328">
        <f>(Table2[[#This Row],[1W Return vs Nifty]]-AVERAGE(Table2[1W Return vs Nifty]))/_xlfn.STDEV.P(Table2[1W Return vs Nifty])</f>
        <v>1.4516713873551319</v>
      </c>
      <c r="O328">
        <v>1224.4100000000001</v>
      </c>
      <c r="P328">
        <v>1193.7451898230099</v>
      </c>
      <c r="Q328">
        <v>1071.8727694127599</v>
      </c>
      <c r="R328">
        <v>37.4228315830347</v>
      </c>
      <c r="S328" s="1">
        <f>(Table2[[#This Row],[Close Price]]-Table2[[#This Row],[20D EMA]])/Table2[[#This Row],[20D EMA]]</f>
        <v>-2.8430019356261521E-2</v>
      </c>
      <c r="T328" s="1">
        <f>(Table2[[#This Row],[Close Price]]-Table2[[#This Row],[50D EMA]])/Table2[[#This Row],[50D EMA]]</f>
        <v>-3.4724243149617203E-3</v>
      </c>
      <c r="U328" s="1">
        <f>(Table2[[#This Row],[Close Price]]-Table2[[#This Row],[200D EMA]])/Table2[[#This Row],[200D EMA]]</f>
        <v>0.10983321336891362</v>
      </c>
      <c r="V328">
        <v>0.55320538069779301</v>
      </c>
      <c r="W328">
        <v>1180.9000000000001</v>
      </c>
      <c r="X328">
        <v>1245.05</v>
      </c>
      <c r="Y328">
        <v>1180.9000000000001</v>
      </c>
      <c r="Z328">
        <v>1245.05</v>
      </c>
      <c r="AA328">
        <v>1180.9000000000001</v>
      </c>
      <c r="AB328">
        <v>1299</v>
      </c>
      <c r="AC328" s="1">
        <f>(Table2[[#This Row],[Close Price]]/Table2[[#This Row],[Day Low]])-1</f>
        <v>7.3672622575999824E-3</v>
      </c>
      <c r="AD328" s="1">
        <f>(Table2[[#This Row],[Day High]]/Table2[[#This Row],[Close Price]])-1</f>
        <v>4.661230665770022E-2</v>
      </c>
      <c r="AE328" s="1">
        <f>(Table2[[#This Row],[Close Price]]/Table2[[#This Row],[Current Week Low]])-1</f>
        <v>7.3672622575999824E-3</v>
      </c>
      <c r="AF328" s="1">
        <f>(Table2[[#This Row],[Current Week High]]/Table2[[#This Row],[Close Price]])-1</f>
        <v>4.661230665770022E-2</v>
      </c>
      <c r="AG328" s="1">
        <f>(Table2[[#This Row],[Close Price]]/Table2[[#This Row],[Current Month Low]])-1</f>
        <v>7.3672622575999824E-3</v>
      </c>
      <c r="AH328" s="1">
        <f>(Table2[[#This Row],[Current Month High]]/Table2[[#This Row],[Close Price]])-1</f>
        <v>9.1963685272360651E-2</v>
      </c>
      <c r="AI328">
        <v>9.82262945527909</v>
      </c>
      <c r="AJ328">
        <v>39.256657887035402</v>
      </c>
      <c r="AK328" t="str">
        <f>IF(AND(Table2[[#This Row],[20D EMA]]&gt;Table2[[#This Row],[50D EMA]],Table2[[#This Row],[50D EMA]]&gt;Table2[[#This Row],[200D EMA]]),"Uptrend","Downtrend/NoTrend")</f>
        <v>Uptrend</v>
      </c>
      <c r="AL328">
        <v>0.12</v>
      </c>
      <c r="AM328" t="s">
        <v>3154</v>
      </c>
      <c r="AN328">
        <v>-7.28</v>
      </c>
      <c r="AO328" t="s">
        <v>3153</v>
      </c>
      <c r="AP328">
        <v>4.3844239739970004E-3</v>
      </c>
      <c r="AQ328">
        <f>(Table2[[#This Row],[Sharpe Ratio]]-AVERAGE(Table2[Sharpe Ratio]))/_xlfn.STDEV.P(Table2[Sharpe Ratio])</f>
        <v>-0.61844865725177445</v>
      </c>
      <c r="AR3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2.4378520502079235</v>
      </c>
      <c r="AS328">
        <f>_xlfn.RANK.AVG(Table2[[#This Row],[1Y Return vs Nifty Z-Score]],Table2[1Y Return vs Nifty Z-Score])</f>
        <v>325</v>
      </c>
      <c r="AT328">
        <f>_xlfn.RANK.AVG(Table2[[#This Row],[6M Return vs Nifty Z-Score]],Table2[6M Return vs Nifty Z-Score])</f>
        <v>194</v>
      </c>
      <c r="AU328">
        <f>_xlfn.RANK.AVG(Table2[[#This Row],[Sharpe Ratio Z-Score]],Table2[Sharpe Ratio Z-Score])</f>
        <v>502</v>
      </c>
      <c r="AV328">
        <f>(Table2[[#This Row],[Rank 1Y]]+Table2[[#This Row],[Rank 6M]]+Table2[[#This Row],[Rank Sharpe]])/3</f>
        <v>340.33333333333331</v>
      </c>
    </row>
    <row r="329" spans="1:48" hidden="1" x14ac:dyDescent="0.3">
      <c r="A329" t="s">
        <v>334</v>
      </c>
      <c r="B329" t="s">
        <v>335</v>
      </c>
      <c r="C329" t="s">
        <v>3110</v>
      </c>
      <c r="D329" t="s">
        <v>201</v>
      </c>
      <c r="E329">
        <v>74347.273053900004</v>
      </c>
      <c r="F329">
        <v>2733.5</v>
      </c>
      <c r="G329">
        <v>7.1187933068273104</v>
      </c>
      <c r="H329">
        <f>(Table2[[#This Row],[1Y Return vs Nifty]]-AVERAGE(Table2[1Y Return vs Nifty]))/_xlfn.STDEV.P(Table2[1Y Return vs Nifty])</f>
        <v>-0.14949009241934566</v>
      </c>
      <c r="I329">
        <v>-13.7882294223707</v>
      </c>
      <c r="J329">
        <f>(Table2[[#This Row],[1M Return vs Nifty]]-AVERAGE(Table2[1M Return vs Nifty]))/_xlfn.STDEV.P(Table2[1M Return vs Nifty])</f>
        <v>-1.175978407569543</v>
      </c>
      <c r="K329">
        <v>-3.4847035458466298</v>
      </c>
      <c r="L329">
        <f>(Table2[[#This Row],[6M Return vs Nifty]]-AVERAGE(Table2[6M Return vs Nifty]))/_xlfn.STDEV.P(Table2[6M Return vs Nifty])</f>
        <v>-0.20572957999996583</v>
      </c>
      <c r="M329">
        <v>-2.70804073088931</v>
      </c>
      <c r="N329">
        <f>(Table2[[#This Row],[1W Return vs Nifty]]-AVERAGE(Table2[1W Return vs Nifty]))/_xlfn.STDEV.P(Table2[1W Return vs Nifty])</f>
        <v>2.1887015609334873E-2</v>
      </c>
      <c r="O329">
        <v>2983.08</v>
      </c>
      <c r="P329">
        <v>3212.5631601506302</v>
      </c>
      <c r="Q329">
        <v>3022.3918656330602</v>
      </c>
      <c r="R329">
        <v>16.074873251675399</v>
      </c>
      <c r="S329" s="1">
        <f>(Table2[[#This Row],[Close Price]]-Table2[[#This Row],[20D EMA]])/Table2[[#This Row],[20D EMA]]</f>
        <v>-8.3665205090041148E-2</v>
      </c>
      <c r="T329" s="1">
        <f>(Table2[[#This Row],[Close Price]]-Table2[[#This Row],[50D EMA]])/Table2[[#This Row],[50D EMA]]</f>
        <v>-0.14912178726726355</v>
      </c>
      <c r="U329" s="1">
        <f>(Table2[[#This Row],[Close Price]]-Table2[[#This Row],[200D EMA]])/Table2[[#This Row],[200D EMA]]</f>
        <v>-9.5583854932242501E-2</v>
      </c>
      <c r="V329">
        <v>0.828108389270374</v>
      </c>
      <c r="W329">
        <v>2720.2</v>
      </c>
      <c r="X329">
        <v>2785.15</v>
      </c>
      <c r="Y329">
        <v>2710</v>
      </c>
      <c r="Z329">
        <v>2785.15</v>
      </c>
      <c r="AA329">
        <v>2701.55</v>
      </c>
      <c r="AB329">
        <v>3096.6</v>
      </c>
      <c r="AC329" s="1">
        <f>(Table2[[#This Row],[Close Price]]/Table2[[#This Row],[Day Low]])-1</f>
        <v>4.8893463715904417E-3</v>
      </c>
      <c r="AD329" s="1">
        <f>(Table2[[#This Row],[Day High]]/Table2[[#This Row],[Close Price]])-1</f>
        <v>1.8895189317724492E-2</v>
      </c>
      <c r="AE329" s="1">
        <f>(Table2[[#This Row],[Close Price]]/Table2[[#This Row],[Current Week Low]])-1</f>
        <v>8.6715867158670967E-3</v>
      </c>
      <c r="AF329" s="1">
        <f>(Table2[[#This Row],[Current Week High]]/Table2[[#This Row],[Close Price]])-1</f>
        <v>1.8895189317724492E-2</v>
      </c>
      <c r="AG329" s="1">
        <f>(Table2[[#This Row],[Close Price]]/Table2[[#This Row],[Current Month Low]])-1</f>
        <v>1.1826544021025009E-2</v>
      </c>
      <c r="AH329" s="1">
        <f>(Table2[[#This Row],[Current Month High]]/Table2[[#This Row],[Close Price]])-1</f>
        <v>0.13283336381927935</v>
      </c>
      <c r="AI329">
        <v>42.308395829522503</v>
      </c>
      <c r="AJ329">
        <v>27.3438773846404</v>
      </c>
      <c r="AK329" t="str">
        <f>IF(AND(Table2[[#This Row],[20D EMA]]&gt;Table2[[#This Row],[50D EMA]],Table2[[#This Row],[50D EMA]]&gt;Table2[[#This Row],[200D EMA]]),"Uptrend","Downtrend/NoTrend")</f>
        <v>Downtrend/NoTrend</v>
      </c>
      <c r="AL329">
        <v>-0.16</v>
      </c>
      <c r="AM329" t="s">
        <v>3153</v>
      </c>
      <c r="AN329">
        <v>-10.74</v>
      </c>
      <c r="AO329" t="s">
        <v>3153</v>
      </c>
      <c r="AP329">
        <v>8.0568144585755994E-2</v>
      </c>
      <c r="AQ329">
        <f>(Table2[[#This Row],[Sharpe Ratio]]-AVERAGE(Table2[Sharpe Ratio]))/_xlfn.STDEV.P(Table2[Sharpe Ratio])</f>
        <v>0.27168060940006289</v>
      </c>
      <c r="AR3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9">
        <f>_xlfn.RANK.AVG(Table2[[#This Row],[1Y Return vs Nifty Z-Score]],Table2[1Y Return vs Nifty Z-Score])</f>
        <v>363</v>
      </c>
      <c r="AT329">
        <f>_xlfn.RANK.AVG(Table2[[#This Row],[6M Return vs Nifty Z-Score]],Table2[6M Return vs Nifty Z-Score])</f>
        <v>381</v>
      </c>
      <c r="AU329">
        <f>_xlfn.RANK.AVG(Table2[[#This Row],[Sharpe Ratio Z-Score]],Table2[Sharpe Ratio Z-Score])</f>
        <v>278</v>
      </c>
      <c r="AV329">
        <f>(Table2[[#This Row],[Rank 1Y]]+Table2[[#This Row],[Rank 6M]]+Table2[[#This Row],[Rank Sharpe]])/3</f>
        <v>340.66666666666669</v>
      </c>
    </row>
    <row r="330" spans="1:48" hidden="1" x14ac:dyDescent="0.3">
      <c r="A330" t="s">
        <v>262</v>
      </c>
      <c r="B330" t="s">
        <v>263</v>
      </c>
      <c r="C330" t="s">
        <v>3112</v>
      </c>
      <c r="D330" t="s">
        <v>51</v>
      </c>
      <c r="E330">
        <v>95350.732892400003</v>
      </c>
      <c r="F330">
        <v>947.6</v>
      </c>
      <c r="G330">
        <v>30.0552458786796</v>
      </c>
      <c r="H330">
        <f>(Table2[[#This Row],[1Y Return vs Nifty]]-AVERAGE(Table2[1Y Return vs Nifty]))/_xlfn.STDEV.P(Table2[1Y Return vs Nifty])</f>
        <v>0.32417055337867334</v>
      </c>
      <c r="I330">
        <v>-2.5559825085651502</v>
      </c>
      <c r="J330">
        <f>(Table2[[#This Row],[1M Return vs Nifty]]-AVERAGE(Table2[1M Return vs Nifty]))/_xlfn.STDEV.P(Table2[1M Return vs Nifty])</f>
        <v>5.4126073964892038E-2</v>
      </c>
      <c r="K330">
        <v>-17.2284832089594</v>
      </c>
      <c r="L330">
        <f>(Table2[[#This Row],[6M Return vs Nifty]]-AVERAGE(Table2[6M Return vs Nifty]))/_xlfn.STDEV.P(Table2[6M Return vs Nifty])</f>
        <v>-0.68070851973408997</v>
      </c>
      <c r="M330">
        <v>-1.06208367501253</v>
      </c>
      <c r="N330">
        <f>(Table2[[#This Row],[1W Return vs Nifty]]-AVERAGE(Table2[1W Return vs Nifty]))/_xlfn.STDEV.P(Table2[1W Return vs Nifty])</f>
        <v>0.36029465373066866</v>
      </c>
      <c r="O330">
        <v>983.02</v>
      </c>
      <c r="P330">
        <v>1026.9682413731</v>
      </c>
      <c r="Q330">
        <v>995.45647745379097</v>
      </c>
      <c r="R330">
        <v>30.2457380087119</v>
      </c>
      <c r="S330" s="1">
        <f>(Table2[[#This Row],[Close Price]]-Table2[[#This Row],[20D EMA]])/Table2[[#This Row],[20D EMA]]</f>
        <v>-3.603182030884413E-2</v>
      </c>
      <c r="T330" s="1">
        <f>(Table2[[#This Row],[Close Price]]-Table2[[#This Row],[50D EMA]])/Table2[[#This Row],[50D EMA]]</f>
        <v>-7.7284027076612694E-2</v>
      </c>
      <c r="U330" s="1">
        <f>(Table2[[#This Row],[Close Price]]-Table2[[#This Row],[200D EMA]])/Table2[[#This Row],[200D EMA]]</f>
        <v>-4.8074906877093919E-2</v>
      </c>
      <c r="V330">
        <v>0.64049174216840699</v>
      </c>
      <c r="W330">
        <v>941.45</v>
      </c>
      <c r="X330">
        <v>955.15</v>
      </c>
      <c r="Y330">
        <v>938.65</v>
      </c>
      <c r="Z330">
        <v>966</v>
      </c>
      <c r="AA330">
        <v>933</v>
      </c>
      <c r="AB330">
        <v>1013.9</v>
      </c>
      <c r="AC330" s="1">
        <f>(Table2[[#This Row],[Close Price]]/Table2[[#This Row],[Day Low]])-1</f>
        <v>6.5324764990175588E-3</v>
      </c>
      <c r="AD330" s="1">
        <f>(Table2[[#This Row],[Day High]]/Table2[[#This Row],[Close Price]])-1</f>
        <v>7.9674968341072461E-3</v>
      </c>
      <c r="AE330" s="1">
        <f>(Table2[[#This Row],[Close Price]]/Table2[[#This Row],[Current Week Low]])-1</f>
        <v>9.5349704362648335E-3</v>
      </c>
      <c r="AF330" s="1">
        <f>(Table2[[#This Row],[Current Week High]]/Table2[[#This Row],[Close Price]])-1</f>
        <v>1.9417475728155331E-2</v>
      </c>
      <c r="AG330" s="1">
        <f>(Table2[[#This Row],[Close Price]]/Table2[[#This Row],[Current Month Low]])-1</f>
        <v>1.5648445873526207E-2</v>
      </c>
      <c r="AH330" s="1">
        <f>(Table2[[#This Row],[Current Month High]]/Table2[[#This Row],[Close Price]])-1</f>
        <v>6.9966230476994573E-2</v>
      </c>
      <c r="AI330">
        <v>39.7530603630223</v>
      </c>
      <c r="AJ330">
        <v>50.867696226715402</v>
      </c>
      <c r="AK330" t="str">
        <f>IF(AND(Table2[[#This Row],[20D EMA]]&gt;Table2[[#This Row],[50D EMA]],Table2[[#This Row],[50D EMA]]&gt;Table2[[#This Row],[200D EMA]]),"Uptrend","Downtrend/NoTrend")</f>
        <v>Downtrend/NoTrend</v>
      </c>
      <c r="AL330">
        <v>-0.1</v>
      </c>
      <c r="AM330" t="s">
        <v>3153</v>
      </c>
      <c r="AN330">
        <v>-5.36</v>
      </c>
      <c r="AO330" t="s">
        <v>3153</v>
      </c>
      <c r="AP330">
        <v>8.4436943742954004E-2</v>
      </c>
      <c r="AQ330">
        <f>(Table2[[#This Row],[Sharpe Ratio]]-AVERAGE(Table2[Sharpe Ratio]))/_xlfn.STDEV.P(Table2[Sharpe Ratio])</f>
        <v>0.31688359146718409</v>
      </c>
      <c r="AR3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0">
        <f>_xlfn.RANK.AVG(Table2[[#This Row],[1Y Return vs Nifty Z-Score]],Table2[1Y Return vs Nifty Z-Score])</f>
        <v>202</v>
      </c>
      <c r="AT330">
        <f>_xlfn.RANK.AVG(Table2[[#This Row],[6M Return vs Nifty Z-Score]],Table2[6M Return vs Nifty Z-Score])</f>
        <v>558</v>
      </c>
      <c r="AU330">
        <f>_xlfn.RANK.AVG(Table2[[#This Row],[Sharpe Ratio Z-Score]],Table2[Sharpe Ratio Z-Score])</f>
        <v>264</v>
      </c>
      <c r="AV330">
        <f>(Table2[[#This Row],[Rank 1Y]]+Table2[[#This Row],[Rank 6M]]+Table2[[#This Row],[Rank Sharpe]])/3</f>
        <v>341.33333333333331</v>
      </c>
    </row>
    <row r="331" spans="1:48" hidden="1" x14ac:dyDescent="0.3">
      <c r="A331" t="s">
        <v>597</v>
      </c>
      <c r="B331" t="s">
        <v>598</v>
      </c>
      <c r="C331" t="s">
        <v>3114</v>
      </c>
      <c r="D331" t="s">
        <v>407</v>
      </c>
      <c r="E331">
        <v>30881.783499249999</v>
      </c>
      <c r="F331">
        <v>486.25</v>
      </c>
      <c r="G331">
        <v>-8.0895743587589202</v>
      </c>
      <c r="H331">
        <f>(Table2[[#This Row],[1Y Return vs Nifty]]-AVERAGE(Table2[1Y Return vs Nifty]))/_xlfn.STDEV.P(Table2[1Y Return vs Nifty])</f>
        <v>-0.46355806903642638</v>
      </c>
      <c r="I331">
        <v>-1.3562643817127999</v>
      </c>
      <c r="J331">
        <f>(Table2[[#This Row],[1M Return vs Nifty]]-AVERAGE(Table2[1M Return vs Nifty]))/_xlfn.STDEV.P(Table2[1M Return vs Nifty])</f>
        <v>0.18551373448767622</v>
      </c>
      <c r="K331">
        <v>-3.5397426385233102</v>
      </c>
      <c r="L331">
        <f>(Table2[[#This Row],[6M Return vs Nifty]]-AVERAGE(Table2[6M Return vs Nifty]))/_xlfn.STDEV.P(Table2[6M Return vs Nifty])</f>
        <v>-0.20763170667285349</v>
      </c>
      <c r="M331">
        <v>-0.92350988768513798</v>
      </c>
      <c r="N331">
        <f>(Table2[[#This Row],[1W Return vs Nifty]]-AVERAGE(Table2[1W Return vs Nifty]))/_xlfn.STDEV.P(Table2[1W Return vs Nifty])</f>
        <v>0.38878532905391439</v>
      </c>
      <c r="O331">
        <v>487.43</v>
      </c>
      <c r="P331">
        <v>499.01464322153799</v>
      </c>
      <c r="Q331">
        <v>491.07566708206201</v>
      </c>
      <c r="R331">
        <v>52.179389709047399</v>
      </c>
      <c r="S331" s="1">
        <f>(Table2[[#This Row],[Close Price]]-Table2[[#This Row],[20D EMA]])/Table2[[#This Row],[20D EMA]]</f>
        <v>-2.4208604312414232E-3</v>
      </c>
      <c r="T331" s="1">
        <f>(Table2[[#This Row],[Close Price]]-Table2[[#This Row],[50D EMA]])/Table2[[#This Row],[50D EMA]]</f>
        <v>-2.557969669814102E-2</v>
      </c>
      <c r="U331" s="1">
        <f>(Table2[[#This Row],[Close Price]]-Table2[[#This Row],[200D EMA]])/Table2[[#This Row],[200D EMA]]</f>
        <v>-9.8267281511539659E-3</v>
      </c>
      <c r="V331">
        <v>0.84357692003800999</v>
      </c>
      <c r="W331">
        <v>471</v>
      </c>
      <c r="X331">
        <v>491.35</v>
      </c>
      <c r="Y331">
        <v>465.6</v>
      </c>
      <c r="Z331">
        <v>491.35</v>
      </c>
      <c r="AA331">
        <v>448.15</v>
      </c>
      <c r="AB331">
        <v>505.5</v>
      </c>
      <c r="AC331" s="1">
        <f>(Table2[[#This Row],[Close Price]]/Table2[[#This Row],[Day Low]])-1</f>
        <v>3.2377919320594417E-2</v>
      </c>
      <c r="AD331" s="1">
        <f>(Table2[[#This Row],[Day High]]/Table2[[#This Row],[Close Price]])-1</f>
        <v>1.0488431876606752E-2</v>
      </c>
      <c r="AE331" s="1">
        <f>(Table2[[#This Row],[Close Price]]/Table2[[#This Row],[Current Week Low]])-1</f>
        <v>4.4351374570446689E-2</v>
      </c>
      <c r="AF331" s="1">
        <f>(Table2[[#This Row],[Current Week High]]/Table2[[#This Row],[Close Price]])-1</f>
        <v>1.0488431876606752E-2</v>
      </c>
      <c r="AG331" s="1">
        <f>(Table2[[#This Row],[Close Price]]/Table2[[#This Row],[Current Month Low]])-1</f>
        <v>8.5016177619100741E-2</v>
      </c>
      <c r="AH331" s="1">
        <f>(Table2[[#This Row],[Current Month High]]/Table2[[#This Row],[Close Price]])-1</f>
        <v>3.9588688946015527E-2</v>
      </c>
      <c r="AI331">
        <v>20.287917737789101</v>
      </c>
      <c r="AJ331">
        <v>17.465877521439801</v>
      </c>
      <c r="AK331" t="str">
        <f>IF(AND(Table2[[#This Row],[20D EMA]]&gt;Table2[[#This Row],[50D EMA]],Table2[[#This Row],[50D EMA]]&gt;Table2[[#This Row],[200D EMA]]),"Uptrend","Downtrend/NoTrend")</f>
        <v>Downtrend/NoTrend</v>
      </c>
      <c r="AL331">
        <v>0.11</v>
      </c>
      <c r="AM331" t="s">
        <v>3154</v>
      </c>
      <c r="AN331">
        <v>-3.7</v>
      </c>
      <c r="AO331" t="s">
        <v>3153</v>
      </c>
      <c r="AP331">
        <v>0.117144853027114</v>
      </c>
      <c r="AQ331">
        <f>(Table2[[#This Row],[Sharpe Ratio]]-AVERAGE(Table2[Sharpe Ratio]))/_xlfn.STDEV.P(Table2[Sharpe Ratio])</f>
        <v>0.69904223469220872</v>
      </c>
      <c r="AR3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1">
        <f>_xlfn.RANK.AVG(Table2[[#This Row],[1Y Return vs Nifty Z-Score]],Table2[1Y Return vs Nifty Z-Score])</f>
        <v>474</v>
      </c>
      <c r="AT331">
        <f>_xlfn.RANK.AVG(Table2[[#This Row],[6M Return vs Nifty Z-Score]],Table2[6M Return vs Nifty Z-Score])</f>
        <v>383</v>
      </c>
      <c r="AU331">
        <f>_xlfn.RANK.AVG(Table2[[#This Row],[Sharpe Ratio Z-Score]],Table2[Sharpe Ratio Z-Score])</f>
        <v>169</v>
      </c>
      <c r="AV331">
        <f>(Table2[[#This Row],[Rank 1Y]]+Table2[[#This Row],[Rank 6M]]+Table2[[#This Row],[Rank Sharpe]])/3</f>
        <v>342</v>
      </c>
    </row>
    <row r="332" spans="1:48" hidden="1" x14ac:dyDescent="0.3">
      <c r="A332" t="s">
        <v>1323</v>
      </c>
      <c r="B332" t="s">
        <v>1324</v>
      </c>
      <c r="C332" t="s">
        <v>3122</v>
      </c>
      <c r="D332" t="s">
        <v>278</v>
      </c>
      <c r="E332">
        <v>8367.1625627800004</v>
      </c>
      <c r="F332">
        <v>677.9</v>
      </c>
      <c r="G332">
        <v>12.2930810483663</v>
      </c>
      <c r="H332">
        <f>(Table2[[#This Row],[1Y Return vs Nifty]]-AVERAGE(Table2[1Y Return vs Nifty]))/_xlfn.STDEV.P(Table2[1Y Return vs Nifty])</f>
        <v>-4.2635884449546857E-2</v>
      </c>
      <c r="I332">
        <v>10.206382949931401</v>
      </c>
      <c r="J332">
        <f>(Table2[[#This Row],[1M Return vs Nifty]]-AVERAGE(Table2[1M Return vs Nifty]))/_xlfn.STDEV.P(Table2[1M Return vs Nifty])</f>
        <v>1.4518021637044431</v>
      </c>
      <c r="K332">
        <v>5.1220634870207302</v>
      </c>
      <c r="L332">
        <f>(Table2[[#This Row],[6M Return vs Nifty]]-AVERAGE(Table2[6M Return vs Nifty]))/_xlfn.STDEV.P(Table2[6M Return vs Nifty])</f>
        <v>9.1716477781498273E-2</v>
      </c>
      <c r="M332">
        <v>2.0131229349486102</v>
      </c>
      <c r="N332">
        <f>(Table2[[#This Row],[1W Return vs Nifty]]-AVERAGE(Table2[1W Return vs Nifty]))/_xlfn.STDEV.P(Table2[1W Return vs Nifty])</f>
        <v>0.99255501671912461</v>
      </c>
      <c r="O332">
        <v>671.6</v>
      </c>
      <c r="P332">
        <v>678.85016786176595</v>
      </c>
      <c r="Q332">
        <v>672.85081040374098</v>
      </c>
      <c r="R332">
        <v>53.446021916329698</v>
      </c>
      <c r="S332" s="1">
        <f>(Table2[[#This Row],[Close Price]]-Table2[[#This Row],[20D EMA]])/Table2[[#This Row],[20D EMA]]</f>
        <v>9.3805836807622899E-3</v>
      </c>
      <c r="T332" s="1">
        <f>(Table2[[#This Row],[Close Price]]-Table2[[#This Row],[50D EMA]])/Table2[[#This Row],[50D EMA]]</f>
        <v>-1.3996724266251617E-3</v>
      </c>
      <c r="U332" s="1">
        <f>(Table2[[#This Row],[Close Price]]-Table2[[#This Row],[200D EMA]])/Table2[[#This Row],[200D EMA]]</f>
        <v>7.5041740578855147E-3</v>
      </c>
      <c r="V332">
        <v>0.80693698060957197</v>
      </c>
      <c r="W332">
        <v>670.2</v>
      </c>
      <c r="X332">
        <v>703.9</v>
      </c>
      <c r="Y332">
        <v>670.2</v>
      </c>
      <c r="Z332">
        <v>703.9</v>
      </c>
      <c r="AA332">
        <v>631</v>
      </c>
      <c r="AB332">
        <v>703.9</v>
      </c>
      <c r="AC332" s="1">
        <f>(Table2[[#This Row],[Close Price]]/Table2[[#This Row],[Day Low]])-1</f>
        <v>1.1489107729035997E-2</v>
      </c>
      <c r="AD332" s="1">
        <f>(Table2[[#This Row],[Day High]]/Table2[[#This Row],[Close Price]])-1</f>
        <v>3.8353739489600303E-2</v>
      </c>
      <c r="AE332" s="1">
        <f>(Table2[[#This Row],[Close Price]]/Table2[[#This Row],[Current Week Low]])-1</f>
        <v>1.1489107729035997E-2</v>
      </c>
      <c r="AF332" s="1">
        <f>(Table2[[#This Row],[Current Week High]]/Table2[[#This Row],[Close Price]])-1</f>
        <v>3.8353739489600303E-2</v>
      </c>
      <c r="AG332" s="1">
        <f>(Table2[[#This Row],[Close Price]]/Table2[[#This Row],[Current Month Low]])-1</f>
        <v>7.4326465927099905E-2</v>
      </c>
      <c r="AH332" s="1">
        <f>(Table2[[#This Row],[Current Month High]]/Table2[[#This Row],[Close Price]])-1</f>
        <v>3.8353739489600303E-2</v>
      </c>
      <c r="AI332">
        <v>23.572798347838901</v>
      </c>
      <c r="AJ332">
        <v>31.375968992248001</v>
      </c>
      <c r="AK332" t="str">
        <f>IF(AND(Table2[[#This Row],[20D EMA]]&gt;Table2[[#This Row],[50D EMA]],Table2[[#This Row],[50D EMA]]&gt;Table2[[#This Row],[200D EMA]]),"Uptrend","Downtrend/NoTrend")</f>
        <v>Downtrend/NoTrend</v>
      </c>
      <c r="AL332">
        <v>0.04</v>
      </c>
      <c r="AM332" t="s">
        <v>3154</v>
      </c>
      <c r="AN332">
        <v>4.95</v>
      </c>
      <c r="AO332" t="s">
        <v>3154</v>
      </c>
      <c r="AP332">
        <v>2.8682150463347E-2</v>
      </c>
      <c r="AQ332">
        <f>(Table2[[#This Row],[Sharpe Ratio]]-AVERAGE(Table2[Sharpe Ratio]))/_xlfn.STDEV.P(Table2[Sharpe Ratio])</f>
        <v>-0.33455444353265967</v>
      </c>
      <c r="AR3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2">
        <f>_xlfn.RANK.AVG(Table2[[#This Row],[1Y Return vs Nifty Z-Score]],Table2[1Y Return vs Nifty Z-Score])</f>
        <v>318</v>
      </c>
      <c r="AT332">
        <f>_xlfn.RANK.AVG(Table2[[#This Row],[6M Return vs Nifty Z-Score]],Table2[6M Return vs Nifty Z-Score])</f>
        <v>283</v>
      </c>
      <c r="AU332">
        <f>_xlfn.RANK.AVG(Table2[[#This Row],[Sharpe Ratio Z-Score]],Table2[Sharpe Ratio Z-Score])</f>
        <v>429</v>
      </c>
      <c r="AV332">
        <f>(Table2[[#This Row],[Rank 1Y]]+Table2[[#This Row],[Rank 6M]]+Table2[[#This Row],[Rank Sharpe]])/3</f>
        <v>343.33333333333331</v>
      </c>
    </row>
    <row r="333" spans="1:48" x14ac:dyDescent="0.3">
      <c r="A333" t="s">
        <v>559</v>
      </c>
      <c r="B333" t="s">
        <v>560</v>
      </c>
      <c r="C333" t="s">
        <v>3112</v>
      </c>
      <c r="D333" t="s">
        <v>158</v>
      </c>
      <c r="E333">
        <v>34132.934232599997</v>
      </c>
      <c r="F333">
        <v>850.8</v>
      </c>
      <c r="G333">
        <v>-1.7645218300840899</v>
      </c>
      <c r="H333">
        <f>(Table2[[#This Row],[1Y Return vs Nifty]]-AVERAGE(Table2[1Y Return vs Nifty]))/_xlfn.STDEV.P(Table2[1Y Return vs Nifty])</f>
        <v>-0.33293941926688314</v>
      </c>
      <c r="I333">
        <v>1.5482032780645101</v>
      </c>
      <c r="J333">
        <f>(Table2[[#This Row],[1M Return vs Nifty]]-AVERAGE(Table2[1M Return vs Nifty]))/_xlfn.STDEV.P(Table2[1M Return vs Nifty])</f>
        <v>0.50359779301852781</v>
      </c>
      <c r="K333">
        <v>18.218157314024999</v>
      </c>
      <c r="L333">
        <f>(Table2[[#This Row],[6M Return vs Nifty]]-AVERAGE(Table2[6M Return vs Nifty]))/_xlfn.STDEV.P(Table2[6M Return vs Nifty])</f>
        <v>0.54431168179979894</v>
      </c>
      <c r="M333">
        <v>-3.8323812758157398</v>
      </c>
      <c r="N333">
        <f>(Table2[[#This Row],[1W Return vs Nifty]]-AVERAGE(Table2[1W Return vs Nifty]))/_xlfn.STDEV.P(Table2[1W Return vs Nifty])</f>
        <v>-0.2092766267798202</v>
      </c>
      <c r="O333">
        <v>871.3</v>
      </c>
      <c r="P333">
        <v>867.25438385228699</v>
      </c>
      <c r="Q333">
        <v>798.83733970948697</v>
      </c>
      <c r="R333">
        <v>37.361428517671598</v>
      </c>
      <c r="S333" s="1">
        <f>(Table2[[#This Row],[Close Price]]-Table2[[#This Row],[20D EMA]])/Table2[[#This Row],[20D EMA]]</f>
        <v>-2.352806151727304E-2</v>
      </c>
      <c r="T333" s="1">
        <f>(Table2[[#This Row],[Close Price]]-Table2[[#This Row],[50D EMA]])/Table2[[#This Row],[50D EMA]]</f>
        <v>-1.8972961288702565E-2</v>
      </c>
      <c r="U333" s="1">
        <f>(Table2[[#This Row],[Close Price]]-Table2[[#This Row],[200D EMA]])/Table2[[#This Row],[200D EMA]]</f>
        <v>6.5047861069451554E-2</v>
      </c>
      <c r="V333">
        <v>0.74045855405272298</v>
      </c>
      <c r="W333">
        <v>845.1</v>
      </c>
      <c r="X333">
        <v>862.2</v>
      </c>
      <c r="Y333">
        <v>835.15</v>
      </c>
      <c r="Z333">
        <v>864</v>
      </c>
      <c r="AA333">
        <v>835.15</v>
      </c>
      <c r="AB333">
        <v>920</v>
      </c>
      <c r="AC333" s="1">
        <f>(Table2[[#This Row],[Close Price]]/Table2[[#This Row],[Day Low]])-1</f>
        <v>6.7447639332622877E-3</v>
      </c>
      <c r="AD333" s="1">
        <f>(Table2[[#This Row],[Day High]]/Table2[[#This Row],[Close Price]])-1</f>
        <v>1.3399153737658764E-2</v>
      </c>
      <c r="AE333" s="1">
        <f>(Table2[[#This Row],[Close Price]]/Table2[[#This Row],[Current Week Low]])-1</f>
        <v>1.8739148655930071E-2</v>
      </c>
      <c r="AF333" s="1">
        <f>(Table2[[#This Row],[Current Week High]]/Table2[[#This Row],[Close Price]])-1</f>
        <v>1.5514809590973178E-2</v>
      </c>
      <c r="AG333" s="1">
        <f>(Table2[[#This Row],[Close Price]]/Table2[[#This Row],[Current Month Low]])-1</f>
        <v>1.8739148655930071E-2</v>
      </c>
      <c r="AH333" s="1">
        <f>(Table2[[#This Row],[Current Month High]]/Table2[[#This Row],[Close Price]])-1</f>
        <v>8.1335213916314153E-2</v>
      </c>
      <c r="AI333">
        <v>11.1013164080865</v>
      </c>
      <c r="AJ333">
        <v>40.014811157738798</v>
      </c>
      <c r="AK333" t="str">
        <f>IF(AND(Table2[[#This Row],[20D EMA]]&gt;Table2[[#This Row],[50D EMA]],Table2[[#This Row],[50D EMA]]&gt;Table2[[#This Row],[200D EMA]]),"Uptrend","Downtrend/NoTrend")</f>
        <v>Uptrend</v>
      </c>
      <c r="AL333">
        <v>0.04</v>
      </c>
      <c r="AM333" t="s">
        <v>3154</v>
      </c>
      <c r="AN333">
        <v>-1.1000000000000001</v>
      </c>
      <c r="AO333" t="s">
        <v>3153</v>
      </c>
      <c r="AP333">
        <v>2.6751906130019001E-2</v>
      </c>
      <c r="AQ333">
        <f>(Table2[[#This Row],[Sharpe Ratio]]-AVERAGE(Table2[Sharpe Ratio]))/_xlfn.STDEV.P(Table2[Sharpe Ratio])</f>
        <v>-0.35710738475274123</v>
      </c>
      <c r="AR3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0.14858604401888217</v>
      </c>
      <c r="AS333">
        <f>_xlfn.RANK.AVG(Table2[[#This Row],[1Y Return vs Nifty Z-Score]],Table2[1Y Return vs Nifty Z-Score])</f>
        <v>428</v>
      </c>
      <c r="AT333">
        <f>_xlfn.RANK.AVG(Table2[[#This Row],[6M Return vs Nifty Z-Score]],Table2[6M Return vs Nifty Z-Score])</f>
        <v>171</v>
      </c>
      <c r="AU333">
        <f>_xlfn.RANK.AVG(Table2[[#This Row],[Sharpe Ratio Z-Score]],Table2[Sharpe Ratio Z-Score])</f>
        <v>432</v>
      </c>
      <c r="AV333">
        <f>(Table2[[#This Row],[Rank 1Y]]+Table2[[#This Row],[Rank 6M]]+Table2[[#This Row],[Rank Sharpe]])/3</f>
        <v>343.66666666666669</v>
      </c>
    </row>
    <row r="334" spans="1:48" hidden="1" x14ac:dyDescent="0.3">
      <c r="A334" t="s">
        <v>820</v>
      </c>
      <c r="B334" t="s">
        <v>821</v>
      </c>
      <c r="C334" t="s">
        <v>3121</v>
      </c>
      <c r="D334" t="s">
        <v>142</v>
      </c>
      <c r="E334">
        <v>18113.233176810001</v>
      </c>
      <c r="F334">
        <v>1290.8</v>
      </c>
      <c r="G334">
        <v>58.381406057107696</v>
      </c>
      <c r="H334">
        <f>(Table2[[#This Row],[1Y Return vs Nifty]]-AVERAGE(Table2[1Y Return vs Nifty]))/_xlfn.STDEV.P(Table2[1Y Return vs Nifty])</f>
        <v>0.90913404243878049</v>
      </c>
      <c r="I334">
        <v>-7.6787475064372099</v>
      </c>
      <c r="J334">
        <f>(Table2[[#This Row],[1M Return vs Nifty]]-AVERAGE(Table2[1M Return vs Nifty]))/_xlfn.STDEV.P(Table2[1M Return vs Nifty])</f>
        <v>-0.50689579726774137</v>
      </c>
      <c r="K334">
        <v>-4.2379252907150802</v>
      </c>
      <c r="L334">
        <f>(Table2[[#This Row],[6M Return vs Nifty]]-AVERAGE(Table2[6M Return vs Nifty]))/_xlfn.STDEV.P(Table2[6M Return vs Nifty])</f>
        <v>-0.2317605899937098</v>
      </c>
      <c r="M334">
        <v>0.87634310680381</v>
      </c>
      <c r="N334">
        <f>(Table2[[#This Row],[1W Return vs Nifty]]-AVERAGE(Table2[1W Return vs Nifty]))/_xlfn.STDEV.P(Table2[1W Return vs Nifty])</f>
        <v>0.75883386625962157</v>
      </c>
      <c r="O334">
        <v>1351.97</v>
      </c>
      <c r="P334">
        <v>1417.7846203773099</v>
      </c>
      <c r="Q334">
        <v>1296.2375649452999</v>
      </c>
      <c r="R334">
        <v>38.492834907526401</v>
      </c>
      <c r="S334" s="1">
        <f>(Table2[[#This Row],[Close Price]]-Table2[[#This Row],[20D EMA]])/Table2[[#This Row],[20D EMA]]</f>
        <v>-4.5245086799263347E-2</v>
      </c>
      <c r="T334" s="1">
        <f>(Table2[[#This Row],[Close Price]]-Table2[[#This Row],[50D EMA]])/Table2[[#This Row],[50D EMA]]</f>
        <v>-8.9565522542849996E-2</v>
      </c>
      <c r="U334" s="1">
        <f>(Table2[[#This Row],[Close Price]]-Table2[[#This Row],[200D EMA]])/Table2[[#This Row],[200D EMA]]</f>
        <v>-4.194883015544641E-3</v>
      </c>
      <c r="V334">
        <v>0.93540158210491298</v>
      </c>
      <c r="W334">
        <v>1281.95</v>
      </c>
      <c r="X334">
        <v>1320</v>
      </c>
      <c r="Y334">
        <v>1281.95</v>
      </c>
      <c r="Z334">
        <v>1320</v>
      </c>
      <c r="AA334">
        <v>1250</v>
      </c>
      <c r="AB334">
        <v>1424</v>
      </c>
      <c r="AC334" s="1">
        <f>(Table2[[#This Row],[Close Price]]/Table2[[#This Row],[Day Low]])-1</f>
        <v>6.9035453800849744E-3</v>
      </c>
      <c r="AD334" s="1">
        <f>(Table2[[#This Row],[Day High]]/Table2[[#This Row],[Close Price]])-1</f>
        <v>2.2621629996901094E-2</v>
      </c>
      <c r="AE334" s="1">
        <f>(Table2[[#This Row],[Close Price]]/Table2[[#This Row],[Current Week Low]])-1</f>
        <v>6.9035453800849744E-3</v>
      </c>
      <c r="AF334" s="1">
        <f>(Table2[[#This Row],[Current Week High]]/Table2[[#This Row],[Close Price]])-1</f>
        <v>2.2621629996901094E-2</v>
      </c>
      <c r="AG334" s="1">
        <f>(Table2[[#This Row],[Close Price]]/Table2[[#This Row],[Current Month Low]])-1</f>
        <v>3.2640000000000002E-2</v>
      </c>
      <c r="AH334" s="1">
        <f>(Table2[[#This Row],[Current Month High]]/Table2[[#This Row],[Close Price]])-1</f>
        <v>0.10319181902696006</v>
      </c>
      <c r="AI334">
        <v>27.595289742795099</v>
      </c>
      <c r="AJ334">
        <v>83.4695472958567</v>
      </c>
      <c r="AK334" t="str">
        <f>IF(AND(Table2[[#This Row],[20D EMA]]&gt;Table2[[#This Row],[50D EMA]],Table2[[#This Row],[50D EMA]]&gt;Table2[[#This Row],[200D EMA]]),"Uptrend","Downtrend/NoTrend")</f>
        <v>Downtrend/NoTrend</v>
      </c>
      <c r="AL334">
        <v>-7.0000000000000007E-2</v>
      </c>
      <c r="AM334" t="s">
        <v>3153</v>
      </c>
      <c r="AN334">
        <v>-5.43</v>
      </c>
      <c r="AO334" t="s">
        <v>3153</v>
      </c>
      <c r="AQ334">
        <f>(Table2[[#This Row],[Sharpe Ratio]]-AVERAGE(Table2[Sharpe Ratio]))/_xlfn.STDEV.P(Table2[Sharpe Ratio])</f>
        <v>-0.66967619071070472</v>
      </c>
      <c r="AR3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4">
        <f>_xlfn.RANK.AVG(Table2[[#This Row],[1Y Return vs Nifty Z-Score]],Table2[1Y Return vs Nifty Z-Score])</f>
        <v>102</v>
      </c>
      <c r="AT334">
        <f>_xlfn.RANK.AVG(Table2[[#This Row],[6M Return vs Nifty Z-Score]],Table2[6M Return vs Nifty Z-Score])</f>
        <v>391</v>
      </c>
      <c r="AU334">
        <f>_xlfn.RANK.AVG(Table2[[#This Row],[Sharpe Ratio Z-Score]],Table2[Sharpe Ratio Z-Score])</f>
        <v>539</v>
      </c>
      <c r="AV334">
        <f>(Table2[[#This Row],[Rank 1Y]]+Table2[[#This Row],[Rank 6M]]+Table2[[#This Row],[Rank Sharpe]])/3</f>
        <v>344</v>
      </c>
    </row>
    <row r="335" spans="1:48" hidden="1" x14ac:dyDescent="0.3">
      <c r="A335" t="s">
        <v>638</v>
      </c>
      <c r="B335" t="s">
        <v>639</v>
      </c>
      <c r="C335" t="s">
        <v>3110</v>
      </c>
      <c r="D335" t="s">
        <v>201</v>
      </c>
      <c r="E335">
        <v>28073.497500000001</v>
      </c>
      <c r="F335">
        <v>643.15</v>
      </c>
      <c r="G335">
        <v>6.1352215370945604</v>
      </c>
      <c r="H335">
        <f>(Table2[[#This Row],[1Y Return vs Nifty]]-AVERAGE(Table2[1Y Return vs Nifty]))/_xlfn.STDEV.P(Table2[1Y Return vs Nifty])</f>
        <v>-0.16980183148103664</v>
      </c>
      <c r="I335">
        <v>-5.3811968163044801</v>
      </c>
      <c r="J335">
        <f>(Table2[[#This Row],[1M Return vs Nifty]]-AVERAGE(Table2[1M Return vs Nifty]))/_xlfn.STDEV.P(Table2[1M Return vs Nifty])</f>
        <v>-0.25527851871494445</v>
      </c>
      <c r="K335">
        <v>21.454255151901801</v>
      </c>
      <c r="L335">
        <f>(Table2[[#This Row],[6M Return vs Nifty]]-AVERAGE(Table2[6M Return vs Nifty]))/_xlfn.STDEV.P(Table2[6M Return vs Nifty])</f>
        <v>0.65614979020865338</v>
      </c>
      <c r="M335">
        <v>-8.3007252665838607</v>
      </c>
      <c r="N335">
        <f>(Table2[[#This Row],[1W Return vs Nifty]]-AVERAGE(Table2[1W Return vs Nifty]))/_xlfn.STDEV.P(Table2[1W Return vs Nifty])</f>
        <v>-1.1279650766580018</v>
      </c>
      <c r="O335">
        <v>672.21</v>
      </c>
      <c r="P335">
        <v>704.84621690309302</v>
      </c>
      <c r="Q335">
        <v>659.92696089260005</v>
      </c>
      <c r="R335">
        <v>41.782456085181103</v>
      </c>
      <c r="S335" s="1">
        <f>(Table2[[#This Row],[Close Price]]-Table2[[#This Row],[20D EMA]])/Table2[[#This Row],[20D EMA]]</f>
        <v>-4.3230538075898987E-2</v>
      </c>
      <c r="T335" s="1">
        <f>(Table2[[#This Row],[Close Price]]-Table2[[#This Row],[50D EMA]])/Table2[[#This Row],[50D EMA]]</f>
        <v>-8.7531457818089492E-2</v>
      </c>
      <c r="U335" s="1">
        <f>(Table2[[#This Row],[Close Price]]-Table2[[#This Row],[200D EMA]])/Table2[[#This Row],[200D EMA]]</f>
        <v>-2.5422451099600465E-2</v>
      </c>
      <c r="V335">
        <v>1.24357837668772</v>
      </c>
      <c r="W335">
        <v>612.29999999999995</v>
      </c>
      <c r="X335">
        <v>649.65</v>
      </c>
      <c r="Y335">
        <v>611.29999999999995</v>
      </c>
      <c r="Z335">
        <v>649.65</v>
      </c>
      <c r="AA335">
        <v>611.29999999999995</v>
      </c>
      <c r="AB335">
        <v>719.95</v>
      </c>
      <c r="AC335" s="1">
        <f>(Table2[[#This Row],[Close Price]]/Table2[[#This Row],[Day Low]])-1</f>
        <v>5.0383798791442169E-2</v>
      </c>
      <c r="AD335" s="1">
        <f>(Table2[[#This Row],[Day High]]/Table2[[#This Row],[Close Price]])-1</f>
        <v>1.0106507035683832E-2</v>
      </c>
      <c r="AE335" s="1">
        <f>(Table2[[#This Row],[Close Price]]/Table2[[#This Row],[Current Week Low]])-1</f>
        <v>5.2102077539669667E-2</v>
      </c>
      <c r="AF335" s="1">
        <f>(Table2[[#This Row],[Current Week High]]/Table2[[#This Row],[Close Price]])-1</f>
        <v>1.0106507035683832E-2</v>
      </c>
      <c r="AG335" s="1">
        <f>(Table2[[#This Row],[Close Price]]/Table2[[#This Row],[Current Month Low]])-1</f>
        <v>5.2102077539669667E-2</v>
      </c>
      <c r="AH335" s="1">
        <f>(Table2[[#This Row],[Current Month High]]/Table2[[#This Row],[Close Price]])-1</f>
        <v>0.11941226774469427</v>
      </c>
      <c r="AI335">
        <v>33.716862318277201</v>
      </c>
      <c r="AJ335">
        <v>54.1956365380004</v>
      </c>
      <c r="AK335" t="str">
        <f>IF(AND(Table2[[#This Row],[20D EMA]]&gt;Table2[[#This Row],[50D EMA]],Table2[[#This Row],[50D EMA]]&gt;Table2[[#This Row],[200D EMA]]),"Uptrend","Downtrend/NoTrend")</f>
        <v>Downtrend/NoTrend</v>
      </c>
      <c r="AL335">
        <v>-0.12</v>
      </c>
      <c r="AM335" t="s">
        <v>3153</v>
      </c>
      <c r="AN335">
        <v>-8.56</v>
      </c>
      <c r="AO335" t="s">
        <v>3153</v>
      </c>
      <c r="AP335">
        <v>6.6172339058800001E-4</v>
      </c>
      <c r="AQ335">
        <f>(Table2[[#This Row],[Sharpe Ratio]]-AVERAGE(Table2[Sharpe Ratio]))/_xlfn.STDEV.P(Table2[Sharpe Ratio])</f>
        <v>-0.66194462612366944</v>
      </c>
      <c r="AR3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5">
        <f>_xlfn.RANK.AVG(Table2[[#This Row],[1Y Return vs Nifty Z-Score]],Table2[1Y Return vs Nifty Z-Score])</f>
        <v>368</v>
      </c>
      <c r="AT335">
        <f>_xlfn.RANK.AVG(Table2[[#This Row],[6M Return vs Nifty Z-Score]],Table2[6M Return vs Nifty Z-Score])</f>
        <v>154</v>
      </c>
      <c r="AU335">
        <f>_xlfn.RANK.AVG(Table2[[#This Row],[Sharpe Ratio Z-Score]],Table2[Sharpe Ratio Z-Score])</f>
        <v>515</v>
      </c>
      <c r="AV335">
        <f>(Table2[[#This Row],[Rank 1Y]]+Table2[[#This Row],[Rank 6M]]+Table2[[#This Row],[Rank Sharpe]])/3</f>
        <v>345.66666666666669</v>
      </c>
    </row>
    <row r="336" spans="1:48" x14ac:dyDescent="0.3">
      <c r="A336" t="s">
        <v>235</v>
      </c>
      <c r="B336" t="s">
        <v>236</v>
      </c>
      <c r="C336" t="s">
        <v>3112</v>
      </c>
      <c r="D336" t="s">
        <v>51</v>
      </c>
      <c r="E336">
        <v>103146.460806719</v>
      </c>
      <c r="F336">
        <v>2574.4</v>
      </c>
      <c r="G336">
        <v>10.124081761449499</v>
      </c>
      <c r="H336">
        <f>(Table2[[#This Row],[1Y Return vs Nifty]]-AVERAGE(Table2[1Y Return vs Nifty]))/_xlfn.STDEV.P(Table2[1Y Return vs Nifty])</f>
        <v>-8.7427885294404914E-2</v>
      </c>
      <c r="I336">
        <v>4.1341774013836403</v>
      </c>
      <c r="J336">
        <f>(Table2[[#This Row],[1M Return vs Nifty]]-AVERAGE(Table2[1M Return vs Nifty]))/_xlfn.STDEV.P(Table2[1M Return vs Nifty])</f>
        <v>0.78680189124015398</v>
      </c>
      <c r="K336">
        <v>19.1822817128818</v>
      </c>
      <c r="L336">
        <f>(Table2[[#This Row],[6M Return vs Nifty]]-AVERAGE(Table2[6M Return vs Nifty]))/_xlfn.STDEV.P(Table2[6M Return vs Nifty])</f>
        <v>0.5776313941326352</v>
      </c>
      <c r="M336">
        <v>-0.40857244944837001</v>
      </c>
      <c r="N336">
        <f>(Table2[[#This Row],[1W Return vs Nifty]]-AVERAGE(Table2[1W Return vs Nifty]))/_xlfn.STDEV.P(Table2[1W Return vs Nifty])</f>
        <v>0.49465611203198512</v>
      </c>
      <c r="O336">
        <v>2619.58</v>
      </c>
      <c r="P336">
        <v>2565.3966270635501</v>
      </c>
      <c r="Q336">
        <v>2301.3884343520099</v>
      </c>
      <c r="R336">
        <v>41.122916046745097</v>
      </c>
      <c r="S336" s="1">
        <f>(Table2[[#This Row],[Close Price]]-Table2[[#This Row],[20D EMA]])/Table2[[#This Row],[20D EMA]]</f>
        <v>-1.7247039601768162E-2</v>
      </c>
      <c r="T336" s="1">
        <f>(Table2[[#This Row],[Close Price]]-Table2[[#This Row],[50D EMA]])/Table2[[#This Row],[50D EMA]]</f>
        <v>3.5095442324470419E-3</v>
      </c>
      <c r="U336" s="1">
        <f>(Table2[[#This Row],[Close Price]]-Table2[[#This Row],[200D EMA]])/Table2[[#This Row],[200D EMA]]</f>
        <v>0.11862906824977622</v>
      </c>
      <c r="V336">
        <v>0.87109115076352495</v>
      </c>
      <c r="W336">
        <v>2558.4499999999998</v>
      </c>
      <c r="X336">
        <v>2639.25</v>
      </c>
      <c r="Y336">
        <v>2558.4499999999998</v>
      </c>
      <c r="Z336">
        <v>2645.85</v>
      </c>
      <c r="AA336">
        <v>2506.0500000000002</v>
      </c>
      <c r="AB336">
        <v>2874</v>
      </c>
      <c r="AC336" s="1">
        <f>(Table2[[#This Row],[Close Price]]/Table2[[#This Row],[Day Low]])-1</f>
        <v>6.234243389552363E-3</v>
      </c>
      <c r="AD336" s="1">
        <f>(Table2[[#This Row],[Day High]]/Table2[[#This Row],[Close Price]])-1</f>
        <v>2.5190335612181425E-2</v>
      </c>
      <c r="AE336" s="1">
        <f>(Table2[[#This Row],[Close Price]]/Table2[[#This Row],[Current Week Low]])-1</f>
        <v>6.234243389552363E-3</v>
      </c>
      <c r="AF336" s="1">
        <f>(Table2[[#This Row],[Current Week High]]/Table2[[#This Row],[Close Price]])-1</f>
        <v>2.7754039776258566E-2</v>
      </c>
      <c r="AG336" s="1">
        <f>(Table2[[#This Row],[Close Price]]/Table2[[#This Row],[Current Month Low]])-1</f>
        <v>2.7273996927435595E-2</v>
      </c>
      <c r="AH336" s="1">
        <f>(Table2[[#This Row],[Current Month High]]/Table2[[#This Row],[Close Price]])-1</f>
        <v>0.11637663144810428</v>
      </c>
      <c r="AI336">
        <v>11.6376631448104</v>
      </c>
      <c r="AJ336">
        <v>41.372872048325</v>
      </c>
      <c r="AK336" t="str">
        <f>IF(AND(Table2[[#This Row],[20D EMA]]&gt;Table2[[#This Row],[50D EMA]],Table2[[#This Row],[50D EMA]]&gt;Table2[[#This Row],[200D EMA]]),"Uptrend","Downtrend/NoTrend")</f>
        <v>Uptrend</v>
      </c>
      <c r="AL336">
        <v>0.1</v>
      </c>
      <c r="AM336" t="s">
        <v>3154</v>
      </c>
      <c r="AN336">
        <v>-3.48</v>
      </c>
      <c r="AO336" t="s">
        <v>3153</v>
      </c>
      <c r="AQ336">
        <f>(Table2[[#This Row],[Sharpe Ratio]]-AVERAGE(Table2[Sharpe Ratio]))/_xlfn.STDEV.P(Table2[Sharpe Ratio])</f>
        <v>-0.66967619071070472</v>
      </c>
      <c r="AR3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1.1019853213996647</v>
      </c>
      <c r="AS336">
        <f>_xlfn.RANK.AVG(Table2[[#This Row],[1Y Return vs Nifty Z-Score]],Table2[1Y Return vs Nifty Z-Score])</f>
        <v>335</v>
      </c>
      <c r="AT336">
        <f>_xlfn.RANK.AVG(Table2[[#This Row],[6M Return vs Nifty Z-Score]],Table2[6M Return vs Nifty Z-Score])</f>
        <v>165</v>
      </c>
      <c r="AU336">
        <f>_xlfn.RANK.AVG(Table2[[#This Row],[Sharpe Ratio Z-Score]],Table2[Sharpe Ratio Z-Score])</f>
        <v>539</v>
      </c>
      <c r="AV336">
        <f>(Table2[[#This Row],[Rank 1Y]]+Table2[[#This Row],[Rank 6M]]+Table2[[#This Row],[Rank Sharpe]])/3</f>
        <v>346.33333333333331</v>
      </c>
    </row>
    <row r="337" spans="1:48" hidden="1" x14ac:dyDescent="0.3">
      <c r="A337" t="s">
        <v>1187</v>
      </c>
      <c r="B337" t="s">
        <v>1188</v>
      </c>
      <c r="C337" t="s">
        <v>3118</v>
      </c>
      <c r="D337" t="s">
        <v>460</v>
      </c>
      <c r="E337">
        <v>9811.5903466399996</v>
      </c>
      <c r="F337">
        <v>210.64</v>
      </c>
      <c r="G337">
        <v>38.553060610584502</v>
      </c>
      <c r="H337">
        <f>(Table2[[#This Row],[1Y Return vs Nifty]]-AVERAGE(Table2[1Y Return vs Nifty]))/_xlfn.STDEV.P(Table2[1Y Return vs Nifty])</f>
        <v>0.49965891197191076</v>
      </c>
      <c r="I337">
        <v>-7.2772473293921198</v>
      </c>
      <c r="J337">
        <f>(Table2[[#This Row],[1M Return vs Nifty]]-AVERAGE(Table2[1M Return vs Nifty]))/_xlfn.STDEV.P(Table2[1M Return vs Nifty])</f>
        <v>-0.46292532805440906</v>
      </c>
      <c r="K337">
        <v>-16.1068224633608</v>
      </c>
      <c r="L337">
        <f>(Table2[[#This Row],[6M Return vs Nifty]]-AVERAGE(Table2[6M Return vs Nifty]))/_xlfn.STDEV.P(Table2[6M Return vs Nifty])</f>
        <v>-0.64194442101125382</v>
      </c>
      <c r="M337">
        <v>-8.1004264866640696</v>
      </c>
      <c r="N337">
        <f>(Table2[[#This Row],[1W Return vs Nifty]]-AVERAGE(Table2[1W Return vs Nifty]))/_xlfn.STDEV.P(Table2[1W Return vs Nifty])</f>
        <v>-1.0867837853301219</v>
      </c>
      <c r="O337">
        <v>218.73</v>
      </c>
      <c r="P337">
        <v>232.35212897670101</v>
      </c>
      <c r="Q337">
        <v>230.516333018366</v>
      </c>
      <c r="R337">
        <v>42.1613901460317</v>
      </c>
      <c r="S337" s="1">
        <f>(Table2[[#This Row],[Close Price]]-Table2[[#This Row],[20D EMA]])/Table2[[#This Row],[20D EMA]]</f>
        <v>-3.698623874182784E-2</v>
      </c>
      <c r="T337" s="1">
        <f>(Table2[[#This Row],[Close Price]]-Table2[[#This Row],[50D EMA]])/Table2[[#This Row],[50D EMA]]</f>
        <v>-9.3444932363319105E-2</v>
      </c>
      <c r="U337" s="1">
        <f>(Table2[[#This Row],[Close Price]]-Table2[[#This Row],[200D EMA]])/Table2[[#This Row],[200D EMA]]</f>
        <v>-8.62252698457701E-2</v>
      </c>
      <c r="V337">
        <v>2.3553424418394</v>
      </c>
      <c r="W337">
        <v>209.5</v>
      </c>
      <c r="X337">
        <v>217.2</v>
      </c>
      <c r="Y337">
        <v>203.65</v>
      </c>
      <c r="Z337">
        <v>217.2</v>
      </c>
      <c r="AA337">
        <v>203.65</v>
      </c>
      <c r="AB337">
        <v>243.65</v>
      </c>
      <c r="AC337" s="1">
        <f>(Table2[[#This Row],[Close Price]]/Table2[[#This Row],[Day Low]])-1</f>
        <v>5.4415274463006646E-3</v>
      </c>
      <c r="AD337" s="1">
        <f>(Table2[[#This Row],[Day High]]/Table2[[#This Row],[Close Price]])-1</f>
        <v>3.1143182681352188E-2</v>
      </c>
      <c r="AE337" s="1">
        <f>(Table2[[#This Row],[Close Price]]/Table2[[#This Row],[Current Week Low]])-1</f>
        <v>3.4323594402160484E-2</v>
      </c>
      <c r="AF337" s="1">
        <f>(Table2[[#This Row],[Current Week High]]/Table2[[#This Row],[Close Price]])-1</f>
        <v>3.1143182681352188E-2</v>
      </c>
      <c r="AG337" s="1">
        <f>(Table2[[#This Row],[Close Price]]/Table2[[#This Row],[Current Month Low]])-1</f>
        <v>3.4323594402160484E-2</v>
      </c>
      <c r="AH337" s="1">
        <f>(Table2[[#This Row],[Current Month High]]/Table2[[#This Row],[Close Price]])-1</f>
        <v>0.15671287504747444</v>
      </c>
      <c r="AI337">
        <v>82.396505886821103</v>
      </c>
      <c r="AJ337">
        <v>59.939255884586103</v>
      </c>
      <c r="AK337" t="str">
        <f>IF(AND(Table2[[#This Row],[20D EMA]]&gt;Table2[[#This Row],[50D EMA]],Table2[[#This Row],[50D EMA]]&gt;Table2[[#This Row],[200D EMA]]),"Uptrend","Downtrend/NoTrend")</f>
        <v>Downtrend/NoTrend</v>
      </c>
      <c r="AL337">
        <v>-0.12</v>
      </c>
      <c r="AM337" t="s">
        <v>3153</v>
      </c>
      <c r="AN337">
        <v>-2.66</v>
      </c>
      <c r="AO337" t="s">
        <v>3153</v>
      </c>
      <c r="AP337">
        <v>6.2931826626142995E-2</v>
      </c>
      <c r="AQ337">
        <f>(Table2[[#This Row],[Sharpe Ratio]]-AVERAGE(Table2[Sharpe Ratio]))/_xlfn.STDEV.P(Table2[Sharpe Ratio])</f>
        <v>6.5618177088167376E-2</v>
      </c>
      <c r="AR3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7">
        <f>_xlfn.RANK.AVG(Table2[[#This Row],[1Y Return vs Nifty Z-Score]],Table2[1Y Return vs Nifty Z-Score])</f>
        <v>168</v>
      </c>
      <c r="AT337">
        <f>_xlfn.RANK.AVG(Table2[[#This Row],[6M Return vs Nifty Z-Score]],Table2[6M Return vs Nifty Z-Score])</f>
        <v>539</v>
      </c>
      <c r="AU337">
        <f>_xlfn.RANK.AVG(Table2[[#This Row],[Sharpe Ratio Z-Score]],Table2[Sharpe Ratio Z-Score])</f>
        <v>335</v>
      </c>
      <c r="AV337">
        <f>(Table2[[#This Row],[Rank 1Y]]+Table2[[#This Row],[Rank 6M]]+Table2[[#This Row],[Rank Sharpe]])/3</f>
        <v>347.33333333333331</v>
      </c>
    </row>
    <row r="338" spans="1:48" hidden="1" x14ac:dyDescent="0.3">
      <c r="A338" t="s">
        <v>768</v>
      </c>
      <c r="B338" t="s">
        <v>769</v>
      </c>
      <c r="C338" t="s">
        <v>3112</v>
      </c>
      <c r="D338" t="s">
        <v>51</v>
      </c>
      <c r="E338">
        <v>20449.444605339999</v>
      </c>
      <c r="F338">
        <v>1040.3499999999999</v>
      </c>
      <c r="G338">
        <v>17.818291943612401</v>
      </c>
      <c r="H338">
        <f>(Table2[[#This Row],[1Y Return vs Nifty]]-AVERAGE(Table2[1Y Return vs Nifty]))/_xlfn.STDEV.P(Table2[1Y Return vs Nifty])</f>
        <v>7.1465237012636199E-2</v>
      </c>
      <c r="I338">
        <v>-6.8641041130645002</v>
      </c>
      <c r="J338">
        <f>(Table2[[#This Row],[1M Return vs Nifty]]-AVERAGE(Table2[1M Return vs Nifty]))/_xlfn.STDEV.P(Table2[1M Return vs Nifty])</f>
        <v>-0.41767976625185327</v>
      </c>
      <c r="K338">
        <v>5.2375234458932596</v>
      </c>
      <c r="L338">
        <f>(Table2[[#This Row],[6M Return vs Nifty]]-AVERAGE(Table2[6M Return vs Nifty]))/_xlfn.STDEV.P(Table2[6M Return vs Nifty])</f>
        <v>9.5706722837173075E-2</v>
      </c>
      <c r="M338">
        <v>0.60759593738012496</v>
      </c>
      <c r="N338">
        <f>(Table2[[#This Row],[1W Return vs Nifty]]-AVERAGE(Table2[1W Return vs Nifty]))/_xlfn.STDEV.P(Table2[1W Return vs Nifty])</f>
        <v>0.70357963314840744</v>
      </c>
      <c r="O338">
        <v>1076.6300000000001</v>
      </c>
      <c r="P338">
        <v>1107.2209671866999</v>
      </c>
      <c r="Q338">
        <v>1029.61817424183</v>
      </c>
      <c r="R338">
        <v>39.055166639294796</v>
      </c>
      <c r="S338" s="1">
        <f>(Table2[[#This Row],[Close Price]]-Table2[[#This Row],[20D EMA]])/Table2[[#This Row],[20D EMA]]</f>
        <v>-3.3697742028366472E-2</v>
      </c>
      <c r="T338" s="1">
        <f>(Table2[[#This Row],[Close Price]]-Table2[[#This Row],[50D EMA]])/Table2[[#This Row],[50D EMA]]</f>
        <v>-6.039532231457842E-2</v>
      </c>
      <c r="U338" s="1">
        <f>(Table2[[#This Row],[Close Price]]-Table2[[#This Row],[200D EMA]])/Table2[[#This Row],[200D EMA]]</f>
        <v>1.0423112204747505E-2</v>
      </c>
      <c r="V338">
        <v>0.61185887512346804</v>
      </c>
      <c r="W338">
        <v>1025.05</v>
      </c>
      <c r="X338">
        <v>1051</v>
      </c>
      <c r="Y338">
        <v>992.4</v>
      </c>
      <c r="Z338">
        <v>1051</v>
      </c>
      <c r="AA338">
        <v>992.4</v>
      </c>
      <c r="AB338">
        <v>1156</v>
      </c>
      <c r="AC338" s="1">
        <f>(Table2[[#This Row],[Close Price]]/Table2[[#This Row],[Day Low]])-1</f>
        <v>1.4926101165796846E-2</v>
      </c>
      <c r="AD338" s="1">
        <f>(Table2[[#This Row],[Day High]]/Table2[[#This Row],[Close Price]])-1</f>
        <v>1.0236939491517383E-2</v>
      </c>
      <c r="AE338" s="1">
        <f>(Table2[[#This Row],[Close Price]]/Table2[[#This Row],[Current Week Low]])-1</f>
        <v>4.8317210802095945E-2</v>
      </c>
      <c r="AF338" s="1">
        <f>(Table2[[#This Row],[Current Week High]]/Table2[[#This Row],[Close Price]])-1</f>
        <v>1.0236939491517383E-2</v>
      </c>
      <c r="AG338" s="1">
        <f>(Table2[[#This Row],[Close Price]]/Table2[[#This Row],[Current Month Low]])-1</f>
        <v>4.8317210802095945E-2</v>
      </c>
      <c r="AH338" s="1">
        <f>(Table2[[#This Row],[Current Month High]]/Table2[[#This Row],[Close Price]])-1</f>
        <v>0.11116451194309618</v>
      </c>
      <c r="AI338">
        <v>25.332820685346299</v>
      </c>
      <c r="AJ338">
        <v>46.476592749032001</v>
      </c>
      <c r="AK338" t="str">
        <f>IF(AND(Table2[[#This Row],[20D EMA]]&gt;Table2[[#This Row],[50D EMA]],Table2[[#This Row],[50D EMA]]&gt;Table2[[#This Row],[200D EMA]]),"Uptrend","Downtrend/NoTrend")</f>
        <v>Downtrend/NoTrend</v>
      </c>
      <c r="AL338">
        <v>0.05</v>
      </c>
      <c r="AM338" t="s">
        <v>3154</v>
      </c>
      <c r="AN338">
        <v>-7.84</v>
      </c>
      <c r="AO338" t="s">
        <v>3153</v>
      </c>
      <c r="AP338">
        <v>1.1392427652513E-2</v>
      </c>
      <c r="AQ338">
        <f>(Table2[[#This Row],[Sharpe Ratio]]-AVERAGE(Table2[Sharpe Ratio]))/_xlfn.STDEV.P(Table2[Sharpe Ratio])</f>
        <v>-0.53656726415415268</v>
      </c>
      <c r="AR3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8">
        <f>_xlfn.RANK.AVG(Table2[[#This Row],[1Y Return vs Nifty Z-Score]],Table2[1Y Return vs Nifty Z-Score])</f>
        <v>285</v>
      </c>
      <c r="AT338">
        <f>_xlfn.RANK.AVG(Table2[[#This Row],[6M Return vs Nifty Z-Score]],Table2[6M Return vs Nifty Z-Score])</f>
        <v>281</v>
      </c>
      <c r="AU338">
        <f>_xlfn.RANK.AVG(Table2[[#This Row],[Sharpe Ratio Z-Score]],Table2[Sharpe Ratio Z-Score])</f>
        <v>482</v>
      </c>
      <c r="AV338">
        <f>(Table2[[#This Row],[Rank 1Y]]+Table2[[#This Row],[Rank 6M]]+Table2[[#This Row],[Rank Sharpe]])/3</f>
        <v>349.33333333333331</v>
      </c>
    </row>
    <row r="339" spans="1:48" hidden="1" x14ac:dyDescent="0.3">
      <c r="A339" t="s">
        <v>1314</v>
      </c>
      <c r="B339" t="s">
        <v>1315</v>
      </c>
      <c r="C339" t="s">
        <v>3122</v>
      </c>
      <c r="D339" t="s">
        <v>414</v>
      </c>
      <c r="E339">
        <v>8420.4154703000004</v>
      </c>
      <c r="F339">
        <v>152.63</v>
      </c>
      <c r="G339">
        <v>4.1216885982404596</v>
      </c>
      <c r="H339">
        <f>(Table2[[#This Row],[1Y Return vs Nifty]]-AVERAGE(Table2[1Y Return vs Nifty]))/_xlfn.STDEV.P(Table2[1Y Return vs Nifty])</f>
        <v>-0.21138329701784944</v>
      </c>
      <c r="I339">
        <v>-6.68282387095147</v>
      </c>
      <c r="J339">
        <f>(Table2[[#This Row],[1M Return vs Nifty]]-AVERAGE(Table2[1M Return vs Nifty]))/_xlfn.STDEV.P(Table2[1M Return vs Nifty])</f>
        <v>-0.39782678047366449</v>
      </c>
      <c r="K339">
        <v>-3.3169027971579199</v>
      </c>
      <c r="L339">
        <f>(Table2[[#This Row],[6M Return vs Nifty]]-AVERAGE(Table2[6M Return vs Nifty]))/_xlfn.STDEV.P(Table2[6M Return vs Nifty])</f>
        <v>-0.19993046042351706</v>
      </c>
      <c r="M339">
        <v>-4.5879655026165098</v>
      </c>
      <c r="N339">
        <f>(Table2[[#This Row],[1W Return vs Nifty]]-AVERAGE(Table2[1W Return vs Nifty]))/_xlfn.STDEV.P(Table2[1W Return vs Nifty])</f>
        <v>-0.36462422389995108</v>
      </c>
      <c r="O339">
        <v>160.85</v>
      </c>
      <c r="P339">
        <v>170.310309084149</v>
      </c>
      <c r="Q339">
        <v>169.741621949961</v>
      </c>
      <c r="R339">
        <v>36.094335763727202</v>
      </c>
      <c r="S339" s="1">
        <f>(Table2[[#This Row],[Close Price]]-Table2[[#This Row],[20D EMA]])/Table2[[#This Row],[20D EMA]]</f>
        <v>-5.1103512589368974E-2</v>
      </c>
      <c r="T339" s="1">
        <f>(Table2[[#This Row],[Close Price]]-Table2[[#This Row],[50D EMA]])/Table2[[#This Row],[50D EMA]]</f>
        <v>-0.10381232456934418</v>
      </c>
      <c r="U339" s="1">
        <f>(Table2[[#This Row],[Close Price]]-Table2[[#This Row],[200D EMA]])/Table2[[#This Row],[200D EMA]]</f>
        <v>-0.10080981761212007</v>
      </c>
      <c r="V339">
        <v>0.75128037007573201</v>
      </c>
      <c r="W339">
        <v>152.25</v>
      </c>
      <c r="X339">
        <v>156.72</v>
      </c>
      <c r="Y339">
        <v>151.41</v>
      </c>
      <c r="Z339">
        <v>156.80000000000001</v>
      </c>
      <c r="AA339">
        <v>151.41</v>
      </c>
      <c r="AB339">
        <v>173.4</v>
      </c>
      <c r="AC339" s="1">
        <f>(Table2[[#This Row],[Close Price]]/Table2[[#This Row],[Day Low]])-1</f>
        <v>2.4958949096880456E-3</v>
      </c>
      <c r="AD339" s="1">
        <f>(Table2[[#This Row],[Day High]]/Table2[[#This Row],[Close Price]])-1</f>
        <v>2.6796828932713179E-2</v>
      </c>
      <c r="AE339" s="1">
        <f>(Table2[[#This Row],[Close Price]]/Table2[[#This Row],[Current Week Low]])-1</f>
        <v>8.0575919688263831E-3</v>
      </c>
      <c r="AF339" s="1">
        <f>(Table2[[#This Row],[Current Week High]]/Table2[[#This Row],[Close Price]])-1</f>
        <v>2.7320972285920231E-2</v>
      </c>
      <c r="AG339" s="1">
        <f>(Table2[[#This Row],[Close Price]]/Table2[[#This Row],[Current Month Low]])-1</f>
        <v>8.0575919688263831E-3</v>
      </c>
      <c r="AH339" s="1">
        <f>(Table2[[#This Row],[Current Month High]]/Table2[[#This Row],[Close Price]])-1</f>
        <v>0.13608071807639388</v>
      </c>
      <c r="AI339">
        <v>60.518901919675002</v>
      </c>
      <c r="AJ339">
        <v>28.910472972972901</v>
      </c>
      <c r="AK339" t="str">
        <f>IF(AND(Table2[[#This Row],[20D EMA]]&gt;Table2[[#This Row],[50D EMA]],Table2[[#This Row],[50D EMA]]&gt;Table2[[#This Row],[200D EMA]]),"Uptrend","Downtrend/NoTrend")</f>
        <v>Downtrend/NoTrend</v>
      </c>
      <c r="AL339">
        <v>-0.14000000000000001</v>
      </c>
      <c r="AM339" t="s">
        <v>3153</v>
      </c>
      <c r="AN339">
        <v>-5.43</v>
      </c>
      <c r="AO339" t="s">
        <v>3153</v>
      </c>
      <c r="AP339">
        <v>7.8156636750774999E-2</v>
      </c>
      <c r="AQ339">
        <f>(Table2[[#This Row],[Sharpe Ratio]]-AVERAGE(Table2[Sharpe Ratio]))/_xlfn.STDEV.P(Table2[Sharpe Ratio])</f>
        <v>0.24350459379673109</v>
      </c>
      <c r="AR3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9">
        <f>_xlfn.RANK.AVG(Table2[[#This Row],[1Y Return vs Nifty Z-Score]],Table2[1Y Return vs Nifty Z-Score])</f>
        <v>383</v>
      </c>
      <c r="AT339">
        <f>_xlfn.RANK.AVG(Table2[[#This Row],[6M Return vs Nifty Z-Score]],Table2[6M Return vs Nifty Z-Score])</f>
        <v>378</v>
      </c>
      <c r="AU339">
        <f>_xlfn.RANK.AVG(Table2[[#This Row],[Sharpe Ratio Z-Score]],Table2[Sharpe Ratio Z-Score])</f>
        <v>287</v>
      </c>
      <c r="AV339">
        <f>(Table2[[#This Row],[Rank 1Y]]+Table2[[#This Row],[Rank 6M]]+Table2[[#This Row],[Rank Sharpe]])/3</f>
        <v>349.33333333333331</v>
      </c>
    </row>
    <row r="340" spans="1:48" hidden="1" x14ac:dyDescent="0.3">
      <c r="A340" t="s">
        <v>338</v>
      </c>
      <c r="B340" t="s">
        <v>339</v>
      </c>
      <c r="C340" t="s">
        <v>3112</v>
      </c>
      <c r="D340" t="s">
        <v>51</v>
      </c>
      <c r="E340">
        <v>72606.010891230006</v>
      </c>
      <c r="F340">
        <v>1250.0999999999999</v>
      </c>
      <c r="G340">
        <v>4.8367080152296396</v>
      </c>
      <c r="H340">
        <f>(Table2[[#This Row],[1Y Return vs Nifty]]-AVERAGE(Table2[1Y Return vs Nifty]))/_xlfn.STDEV.P(Table2[1Y Return vs Nifty])</f>
        <v>-0.19661743216807559</v>
      </c>
      <c r="I340">
        <v>-11.082606592034301</v>
      </c>
      <c r="J340">
        <f>(Table2[[#This Row],[1M Return vs Nifty]]-AVERAGE(Table2[1M Return vs Nifty]))/_xlfn.STDEV.P(Table2[1M Return vs Nifty])</f>
        <v>-0.87967092835556682</v>
      </c>
      <c r="K340">
        <v>-1.68165666209884</v>
      </c>
      <c r="L340">
        <f>(Table2[[#This Row],[6M Return vs Nifty]]-AVERAGE(Table2[6M Return vs Nifty]))/_xlfn.STDEV.P(Table2[6M Return vs Nifty])</f>
        <v>-0.14341707804448284</v>
      </c>
      <c r="M340">
        <v>-2.4217040582069802</v>
      </c>
      <c r="N340">
        <f>(Table2[[#This Row],[1W Return vs Nifty]]-AVERAGE(Table2[1W Return vs Nifty]))/_xlfn.STDEV.P(Table2[1W Return vs Nifty])</f>
        <v>8.0757638487361338E-2</v>
      </c>
      <c r="O340">
        <v>1343.15</v>
      </c>
      <c r="P340">
        <v>1403.2915851702501</v>
      </c>
      <c r="Q340">
        <v>1290.5140746654899</v>
      </c>
      <c r="R340">
        <v>17.7576369937862</v>
      </c>
      <c r="S340" s="1">
        <f>(Table2[[#This Row],[Close Price]]-Table2[[#This Row],[20D EMA]])/Table2[[#This Row],[20D EMA]]</f>
        <v>-6.9277444812567604E-2</v>
      </c>
      <c r="T340" s="1">
        <f>(Table2[[#This Row],[Close Price]]-Table2[[#This Row],[50D EMA]])/Table2[[#This Row],[50D EMA]]</f>
        <v>-0.10916589737240152</v>
      </c>
      <c r="U340" s="1">
        <f>(Table2[[#This Row],[Close Price]]-Table2[[#This Row],[200D EMA]])/Table2[[#This Row],[200D EMA]]</f>
        <v>-3.1316260286402255E-2</v>
      </c>
      <c r="V340">
        <v>1.2887498902393699</v>
      </c>
      <c r="W340">
        <v>1232.05</v>
      </c>
      <c r="X340">
        <v>1267.3499999999999</v>
      </c>
      <c r="Y340">
        <v>1232.05</v>
      </c>
      <c r="Z340">
        <v>1267.3499999999999</v>
      </c>
      <c r="AA340">
        <v>1232.05</v>
      </c>
      <c r="AB340">
        <v>1417.3</v>
      </c>
      <c r="AC340" s="1">
        <f>(Table2[[#This Row],[Close Price]]/Table2[[#This Row],[Day Low]])-1</f>
        <v>1.465037944888592E-2</v>
      </c>
      <c r="AD340" s="1">
        <f>(Table2[[#This Row],[Day High]]/Table2[[#This Row],[Close Price]])-1</f>
        <v>1.3798896088312862E-2</v>
      </c>
      <c r="AE340" s="1">
        <f>(Table2[[#This Row],[Close Price]]/Table2[[#This Row],[Current Week Low]])-1</f>
        <v>1.465037944888592E-2</v>
      </c>
      <c r="AF340" s="1">
        <f>(Table2[[#This Row],[Current Week High]]/Table2[[#This Row],[Close Price]])-1</f>
        <v>1.3798896088312862E-2</v>
      </c>
      <c r="AG340" s="1">
        <f>(Table2[[#This Row],[Close Price]]/Table2[[#This Row],[Current Month Low]])-1</f>
        <v>1.465037944888592E-2</v>
      </c>
      <c r="AH340" s="1">
        <f>(Table2[[#This Row],[Current Month High]]/Table2[[#This Row],[Close Price]])-1</f>
        <v>0.1337493000559955</v>
      </c>
      <c r="AI340">
        <v>27.3498120150388</v>
      </c>
      <c r="AJ340">
        <v>30.422535211267501</v>
      </c>
      <c r="AK340" t="str">
        <f>IF(AND(Table2[[#This Row],[20D EMA]]&gt;Table2[[#This Row],[50D EMA]],Table2[[#This Row],[50D EMA]]&gt;Table2[[#This Row],[200D EMA]]),"Uptrend","Downtrend/NoTrend")</f>
        <v>Downtrend/NoTrend</v>
      </c>
      <c r="AL340">
        <v>-0.15</v>
      </c>
      <c r="AM340" t="s">
        <v>3153</v>
      </c>
      <c r="AN340">
        <v>-10.48</v>
      </c>
      <c r="AO340" t="s">
        <v>3153</v>
      </c>
      <c r="AP340">
        <v>6.7481412184688006E-2</v>
      </c>
      <c r="AQ340">
        <f>(Table2[[#This Row],[Sharpe Ratio]]-AVERAGE(Table2[Sharpe Ratio]))/_xlfn.STDEV.P(Table2[Sharpe Ratio])</f>
        <v>0.11877545562849091</v>
      </c>
      <c r="AR3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0">
        <f>_xlfn.RANK.AVG(Table2[[#This Row],[1Y Return vs Nifty Z-Score]],Table2[1Y Return vs Nifty Z-Score])</f>
        <v>378</v>
      </c>
      <c r="AT340">
        <f>_xlfn.RANK.AVG(Table2[[#This Row],[6M Return vs Nifty Z-Score]],Table2[6M Return vs Nifty Z-Score])</f>
        <v>352</v>
      </c>
      <c r="AU340">
        <f>_xlfn.RANK.AVG(Table2[[#This Row],[Sharpe Ratio Z-Score]],Table2[Sharpe Ratio Z-Score])</f>
        <v>319</v>
      </c>
      <c r="AV340">
        <f>(Table2[[#This Row],[Rank 1Y]]+Table2[[#This Row],[Rank 6M]]+Table2[[#This Row],[Rank Sharpe]])/3</f>
        <v>349.66666666666669</v>
      </c>
    </row>
    <row r="341" spans="1:48" hidden="1" x14ac:dyDescent="0.3">
      <c r="A341" t="s">
        <v>197</v>
      </c>
      <c r="B341" t="s">
        <v>198</v>
      </c>
      <c r="C341" t="s">
        <v>3108</v>
      </c>
      <c r="D341" t="s">
        <v>34</v>
      </c>
      <c r="E341">
        <v>122664.71088588001</v>
      </c>
      <c r="F341">
        <v>237.2</v>
      </c>
      <c r="G341">
        <v>3.19662246234269</v>
      </c>
      <c r="H341">
        <f>(Table2[[#This Row],[1Y Return vs Nifty]]-AVERAGE(Table2[1Y Return vs Nifty]))/_xlfn.STDEV.P(Table2[1Y Return vs Nifty])</f>
        <v>-0.23048683632771358</v>
      </c>
      <c r="I341">
        <v>2.72070713508143</v>
      </c>
      <c r="J341">
        <f>(Table2[[#This Row],[1M Return vs Nifty]]-AVERAGE(Table2[1M Return vs Nifty]))/_xlfn.STDEV.P(Table2[1M Return vs Nifty])</f>
        <v>0.63200507076098822</v>
      </c>
      <c r="K341">
        <v>-14.9551962821969</v>
      </c>
      <c r="L341">
        <f>(Table2[[#This Row],[6M Return vs Nifty]]-AVERAGE(Table2[6M Return vs Nifty]))/_xlfn.STDEV.P(Table2[6M Return vs Nifty])</f>
        <v>-0.60214473010327263</v>
      </c>
      <c r="M341">
        <v>-5.1666427650015798</v>
      </c>
      <c r="N341">
        <f>(Table2[[#This Row],[1W Return vs Nifty]]-AVERAGE(Table2[1W Return vs Nifty]))/_xlfn.STDEV.P(Table2[1W Return vs Nifty])</f>
        <v>-0.48359987086416389</v>
      </c>
      <c r="O341">
        <v>248.31</v>
      </c>
      <c r="P341">
        <v>247.98118186610699</v>
      </c>
      <c r="Q341">
        <v>246.35655575743399</v>
      </c>
      <c r="R341">
        <v>27.799126743239</v>
      </c>
      <c r="S341" s="1">
        <f>(Table2[[#This Row],[Close Price]]-Table2[[#This Row],[20D EMA]])/Table2[[#This Row],[20D EMA]]</f>
        <v>-4.4742459022995507E-2</v>
      </c>
      <c r="T341" s="1">
        <f>(Table2[[#This Row],[Close Price]]-Table2[[#This Row],[50D EMA]])/Table2[[#This Row],[50D EMA]]</f>
        <v>-4.3475806450217307E-2</v>
      </c>
      <c r="U341" s="1">
        <f>(Table2[[#This Row],[Close Price]]-Table2[[#This Row],[200D EMA]])/Table2[[#This Row],[200D EMA]]</f>
        <v>-3.716789971057103E-2</v>
      </c>
      <c r="V341">
        <v>0.97479116336860105</v>
      </c>
      <c r="W341">
        <v>236.25</v>
      </c>
      <c r="X341">
        <v>246</v>
      </c>
      <c r="Y341">
        <v>236.15</v>
      </c>
      <c r="Z341">
        <v>246</v>
      </c>
      <c r="AA341">
        <v>236.15</v>
      </c>
      <c r="AB341">
        <v>266.39999999999998</v>
      </c>
      <c r="AC341" s="1">
        <f>(Table2[[#This Row],[Close Price]]/Table2[[#This Row],[Day Low]])-1</f>
        <v>4.0211640211640365E-3</v>
      </c>
      <c r="AD341" s="1">
        <f>(Table2[[#This Row],[Day High]]/Table2[[#This Row],[Close Price]])-1</f>
        <v>3.7099494097807773E-2</v>
      </c>
      <c r="AE341" s="1">
        <f>(Table2[[#This Row],[Close Price]]/Table2[[#This Row],[Current Week Low]])-1</f>
        <v>4.4463264874019526E-3</v>
      </c>
      <c r="AF341" s="1">
        <f>(Table2[[#This Row],[Current Week High]]/Table2[[#This Row],[Close Price]])-1</f>
        <v>3.7099494097807773E-2</v>
      </c>
      <c r="AG341" s="1">
        <f>(Table2[[#This Row],[Close Price]]/Table2[[#This Row],[Current Month Low]])-1</f>
        <v>4.4463264874019526E-3</v>
      </c>
      <c r="AH341" s="1">
        <f>(Table2[[#This Row],[Current Month High]]/Table2[[#This Row],[Close Price]])-1</f>
        <v>0.12310286677908944</v>
      </c>
      <c r="AI341">
        <v>26.349072512647499</v>
      </c>
      <c r="AJ341">
        <v>23.060959792477199</v>
      </c>
      <c r="AK341" t="str">
        <f>IF(AND(Table2[[#This Row],[20D EMA]]&gt;Table2[[#This Row],[50D EMA]],Table2[[#This Row],[50D EMA]]&gt;Table2[[#This Row],[200D EMA]]),"Uptrend","Downtrend/NoTrend")</f>
        <v>Uptrend</v>
      </c>
      <c r="AL341">
        <v>-0.04</v>
      </c>
      <c r="AM341" t="s">
        <v>3153</v>
      </c>
      <c r="AN341">
        <v>-5.48</v>
      </c>
      <c r="AO341" t="s">
        <v>3153</v>
      </c>
      <c r="AP341">
        <v>0.13096978932143899</v>
      </c>
      <c r="AQ341">
        <f>(Table2[[#This Row],[Sharpe Ratio]]-AVERAGE(Table2[Sharpe Ratio]))/_xlfn.STDEV.P(Table2[Sharpe Ratio])</f>
        <v>0.86057254991386312</v>
      </c>
      <c r="AR3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0.17634618337970109</v>
      </c>
      <c r="AS341">
        <f>_xlfn.RANK.AVG(Table2[[#This Row],[1Y Return vs Nifty Z-Score]],Table2[1Y Return vs Nifty Z-Score])</f>
        <v>392</v>
      </c>
      <c r="AT341">
        <f>_xlfn.RANK.AVG(Table2[[#This Row],[6M Return vs Nifty Z-Score]],Table2[6M Return vs Nifty Z-Score])</f>
        <v>522</v>
      </c>
      <c r="AU341">
        <f>_xlfn.RANK.AVG(Table2[[#This Row],[Sharpe Ratio Z-Score]],Table2[Sharpe Ratio Z-Score])</f>
        <v>139</v>
      </c>
      <c r="AV341">
        <f>(Table2[[#This Row],[Rank 1Y]]+Table2[[#This Row],[Rank 6M]]+Table2[[#This Row],[Rank Sharpe]])/3</f>
        <v>351</v>
      </c>
    </row>
    <row r="342" spans="1:48" hidden="1" x14ac:dyDescent="0.3">
      <c r="A342" t="s">
        <v>298</v>
      </c>
      <c r="B342" t="s">
        <v>299</v>
      </c>
      <c r="C342" t="s">
        <v>3109</v>
      </c>
      <c r="D342" t="s">
        <v>300</v>
      </c>
      <c r="E342">
        <v>86562.266630359998</v>
      </c>
      <c r="F342">
        <v>328.15</v>
      </c>
      <c r="G342">
        <v>49.193689193099203</v>
      </c>
      <c r="H342">
        <f>(Table2[[#This Row],[1Y Return vs Nifty]]-AVERAGE(Table2[1Y Return vs Nifty]))/_xlfn.STDEV.P(Table2[1Y Return vs Nifty])</f>
        <v>0.71939851600623028</v>
      </c>
      <c r="I342">
        <v>-10.4909943993292</v>
      </c>
      <c r="J342">
        <f>(Table2[[#This Row],[1M Return vs Nifty]]-AVERAGE(Table2[1M Return vs Nifty]))/_xlfn.STDEV.P(Table2[1M Return vs Nifty])</f>
        <v>-0.81488025778345818</v>
      </c>
      <c r="K342">
        <v>-7.5109276363656399</v>
      </c>
      <c r="L342">
        <f>(Table2[[#This Row],[6M Return vs Nifty]]-AVERAGE(Table2[6M Return vs Nifty]))/_xlfn.STDEV.P(Table2[6M Return vs Nifty])</f>
        <v>-0.34487410185077544</v>
      </c>
      <c r="M342">
        <v>0.25789962398188099</v>
      </c>
      <c r="N342">
        <f>(Table2[[#This Row],[1W Return vs Nifty]]-AVERAGE(Table2[1W Return vs Nifty]))/_xlfn.STDEV.P(Table2[1W Return vs Nifty])</f>
        <v>0.63168231173633738</v>
      </c>
      <c r="O342">
        <v>339.03</v>
      </c>
      <c r="P342">
        <v>362.92511917458199</v>
      </c>
      <c r="Q342">
        <v>342.53527607780097</v>
      </c>
      <c r="R342">
        <v>42.195086737004097</v>
      </c>
      <c r="S342" s="1">
        <f>(Table2[[#This Row],[Close Price]]-Table2[[#This Row],[20D EMA]])/Table2[[#This Row],[20D EMA]]</f>
        <v>-3.2091555319588225E-2</v>
      </c>
      <c r="T342" s="1">
        <f>(Table2[[#This Row],[Close Price]]-Table2[[#This Row],[50D EMA]])/Table2[[#This Row],[50D EMA]]</f>
        <v>-9.5818992230884262E-2</v>
      </c>
      <c r="U342" s="1">
        <f>(Table2[[#This Row],[Close Price]]-Table2[[#This Row],[200D EMA]])/Table2[[#This Row],[200D EMA]]</f>
        <v>-4.1996480603456531E-2</v>
      </c>
      <c r="V342">
        <v>0.58808308760347805</v>
      </c>
      <c r="W342">
        <v>325.14999999999998</v>
      </c>
      <c r="X342">
        <v>335.25</v>
      </c>
      <c r="Y342">
        <v>317</v>
      </c>
      <c r="Z342">
        <v>335.25</v>
      </c>
      <c r="AA342">
        <v>315.5</v>
      </c>
      <c r="AB342">
        <v>350</v>
      </c>
      <c r="AC342" s="1">
        <f>(Table2[[#This Row],[Close Price]]/Table2[[#This Row],[Day Low]])-1</f>
        <v>9.2265108411502261E-3</v>
      </c>
      <c r="AD342" s="1">
        <f>(Table2[[#This Row],[Day High]]/Table2[[#This Row],[Close Price]])-1</f>
        <v>2.1636446746914562E-2</v>
      </c>
      <c r="AE342" s="1">
        <f>(Table2[[#This Row],[Close Price]]/Table2[[#This Row],[Current Week Low]])-1</f>
        <v>3.5173501577286936E-2</v>
      </c>
      <c r="AF342" s="1">
        <f>(Table2[[#This Row],[Current Week High]]/Table2[[#This Row],[Close Price]])-1</f>
        <v>2.1636446746914562E-2</v>
      </c>
      <c r="AG342" s="1">
        <f>(Table2[[#This Row],[Close Price]]/Table2[[#This Row],[Current Month Low]])-1</f>
        <v>4.0095087163232845E-2</v>
      </c>
      <c r="AH342" s="1">
        <f>(Table2[[#This Row],[Current Month High]]/Table2[[#This Row],[Close Price]])-1</f>
        <v>6.658540301691307E-2</v>
      </c>
      <c r="AI342">
        <v>40.286454365381601</v>
      </c>
      <c r="AJ342">
        <v>85.868026054941893</v>
      </c>
      <c r="AK342" t="str">
        <f>IF(AND(Table2[[#This Row],[20D EMA]]&gt;Table2[[#This Row],[50D EMA]],Table2[[#This Row],[50D EMA]]&gt;Table2[[#This Row],[200D EMA]]),"Uptrend","Downtrend/NoTrend")</f>
        <v>Downtrend/NoTrend</v>
      </c>
      <c r="AL342">
        <v>-0.26</v>
      </c>
      <c r="AM342" t="s">
        <v>3153</v>
      </c>
      <c r="AN342">
        <v>-3.64</v>
      </c>
      <c r="AO342" t="s">
        <v>3153</v>
      </c>
      <c r="AP342">
        <v>6.7722913644029997E-3</v>
      </c>
      <c r="AQ342">
        <f>(Table2[[#This Row],[Sharpe Ratio]]-AVERAGE(Table2[Sharpe Ratio]))/_xlfn.STDEV.P(Table2[Sharpe Ratio])</f>
        <v>-0.59054885619170572</v>
      </c>
      <c r="AR3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2">
        <f>_xlfn.RANK.AVG(Table2[[#This Row],[1Y Return vs Nifty Z-Score]],Table2[1Y Return vs Nifty Z-Score])</f>
        <v>132</v>
      </c>
      <c r="AT342">
        <f>_xlfn.RANK.AVG(Table2[[#This Row],[6M Return vs Nifty Z-Score]],Table2[6M Return vs Nifty Z-Score])</f>
        <v>428</v>
      </c>
      <c r="AU342">
        <f>_xlfn.RANK.AVG(Table2[[#This Row],[Sharpe Ratio Z-Score]],Table2[Sharpe Ratio Z-Score])</f>
        <v>496</v>
      </c>
      <c r="AV342">
        <f>(Table2[[#This Row],[Rank 1Y]]+Table2[[#This Row],[Rank 6M]]+Table2[[#This Row],[Rank Sharpe]])/3</f>
        <v>352</v>
      </c>
    </row>
    <row r="343" spans="1:48" hidden="1" x14ac:dyDescent="0.3">
      <c r="A343" t="s">
        <v>135</v>
      </c>
      <c r="B343" t="s">
        <v>136</v>
      </c>
      <c r="C343" t="s">
        <v>3113</v>
      </c>
      <c r="D343" t="s">
        <v>57</v>
      </c>
      <c r="E343">
        <v>202142.16989781</v>
      </c>
      <c r="F343">
        <v>524.1</v>
      </c>
      <c r="G343">
        <v>16.168600195190098</v>
      </c>
      <c r="H343">
        <f>(Table2[[#This Row],[1Y Return vs Nifty]]-AVERAGE(Table2[1Y Return vs Nifty]))/_xlfn.STDEV.P(Table2[1Y Return vs Nifty])</f>
        <v>3.7397455324185341E-2</v>
      </c>
      <c r="I343">
        <v>-8.7384932613682498</v>
      </c>
      <c r="J343">
        <f>(Table2[[#This Row],[1M Return vs Nifty]]-AVERAGE(Table2[1M Return vs Nifty]))/_xlfn.STDEV.P(Table2[1M Return vs Nifty])</f>
        <v>-0.62295432166017739</v>
      </c>
      <c r="K343">
        <v>-27.228199915058202</v>
      </c>
      <c r="L343">
        <f>(Table2[[#This Row],[6M Return vs Nifty]]-AVERAGE(Table2[6M Return vs Nifty]))/_xlfn.STDEV.P(Table2[6M Return vs Nifty])</f>
        <v>-1.0262943014570114</v>
      </c>
      <c r="M343">
        <v>-7.9875679532093002</v>
      </c>
      <c r="N343">
        <f>(Table2[[#This Row],[1W Return vs Nifty]]-AVERAGE(Table2[1W Return vs Nifty]))/_xlfn.STDEV.P(Table2[1W Return vs Nifty])</f>
        <v>-1.0635801485086729</v>
      </c>
      <c r="O343">
        <v>578.16</v>
      </c>
      <c r="P343">
        <v>610.74690075586295</v>
      </c>
      <c r="Q343">
        <v>606.67199170564299</v>
      </c>
      <c r="R343">
        <v>18.536401597767199</v>
      </c>
      <c r="S343" s="1">
        <f>(Table2[[#This Row],[Close Price]]-Table2[[#This Row],[20D EMA]])/Table2[[#This Row],[20D EMA]]</f>
        <v>-9.3503528435035191E-2</v>
      </c>
      <c r="T343" s="1">
        <f>(Table2[[#This Row],[Close Price]]-Table2[[#This Row],[50D EMA]])/Table2[[#This Row],[50D EMA]]</f>
        <v>-0.14187038959776685</v>
      </c>
      <c r="U343" s="1">
        <f>(Table2[[#This Row],[Close Price]]-Table2[[#This Row],[200D EMA]])/Table2[[#This Row],[200D EMA]]</f>
        <v>-0.13610648395600711</v>
      </c>
      <c r="V343">
        <v>0.94408000005067305</v>
      </c>
      <c r="W343">
        <v>521.6</v>
      </c>
      <c r="X343">
        <v>537.6</v>
      </c>
      <c r="Y343">
        <v>521.6</v>
      </c>
      <c r="Z343">
        <v>557.4</v>
      </c>
      <c r="AA343">
        <v>521.6</v>
      </c>
      <c r="AB343">
        <v>627</v>
      </c>
      <c r="AC343" s="1">
        <f>(Table2[[#This Row],[Close Price]]/Table2[[#This Row],[Day Low]])-1</f>
        <v>4.7929447852761431E-3</v>
      </c>
      <c r="AD343" s="1">
        <f>(Table2[[#This Row],[Day High]]/Table2[[#This Row],[Close Price]])-1</f>
        <v>2.5758443045220458E-2</v>
      </c>
      <c r="AE343" s="1">
        <f>(Table2[[#This Row],[Close Price]]/Table2[[#This Row],[Current Week Low]])-1</f>
        <v>4.7929447852761431E-3</v>
      </c>
      <c r="AF343" s="1">
        <f>(Table2[[#This Row],[Current Week High]]/Table2[[#This Row],[Close Price]])-1</f>
        <v>6.3537492844876864E-2</v>
      </c>
      <c r="AG343" s="1">
        <f>(Table2[[#This Row],[Close Price]]/Table2[[#This Row],[Current Month Low]])-1</f>
        <v>4.7929447852761431E-3</v>
      </c>
      <c r="AH343" s="1">
        <f>(Table2[[#This Row],[Current Month High]]/Table2[[#This Row],[Close Price]])-1</f>
        <v>0.1963365769891241</v>
      </c>
      <c r="AI343">
        <v>70.931120015264199</v>
      </c>
      <c r="AJ343">
        <v>37.902907512169399</v>
      </c>
      <c r="AK343" t="str">
        <f>IF(AND(Table2[[#This Row],[20D EMA]]&gt;Table2[[#This Row],[50D EMA]],Table2[[#This Row],[50D EMA]]&gt;Table2[[#This Row],[200D EMA]]),"Uptrend","Downtrend/NoTrend")</f>
        <v>Downtrend/NoTrend</v>
      </c>
      <c r="AL343">
        <v>-0.01</v>
      </c>
      <c r="AM343" t="s">
        <v>3153</v>
      </c>
      <c r="AN343">
        <v>-11.57</v>
      </c>
      <c r="AO343" t="s">
        <v>3153</v>
      </c>
      <c r="AP343">
        <v>0.15411932637171299</v>
      </c>
      <c r="AQ343">
        <f>(Table2[[#This Row],[Sharpe Ratio]]-AVERAGE(Table2[Sharpe Ratio]))/_xlfn.STDEV.P(Table2[Sharpe Ratio])</f>
        <v>1.1310513381959542</v>
      </c>
      <c r="AR3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3">
        <f>_xlfn.RANK.AVG(Table2[[#This Row],[1Y Return vs Nifty Z-Score]],Table2[1Y Return vs Nifty Z-Score])</f>
        <v>297</v>
      </c>
      <c r="AT343">
        <f>_xlfn.RANK.AVG(Table2[[#This Row],[6M Return vs Nifty Z-Score]],Table2[6M Return vs Nifty Z-Score])</f>
        <v>671</v>
      </c>
      <c r="AU343">
        <f>_xlfn.RANK.AVG(Table2[[#This Row],[Sharpe Ratio Z-Score]],Table2[Sharpe Ratio Z-Score])</f>
        <v>92</v>
      </c>
      <c r="AV343">
        <f>(Table2[[#This Row],[Rank 1Y]]+Table2[[#This Row],[Rank 6M]]+Table2[[#This Row],[Rank Sharpe]])/3</f>
        <v>353.33333333333331</v>
      </c>
    </row>
    <row r="344" spans="1:48" hidden="1" x14ac:dyDescent="0.3">
      <c r="A344" t="s">
        <v>1872</v>
      </c>
      <c r="B344" t="s">
        <v>1873</v>
      </c>
      <c r="C344" t="s">
        <v>3111</v>
      </c>
      <c r="D344" t="s">
        <v>48</v>
      </c>
      <c r="E344">
        <v>3859.5067930250002</v>
      </c>
      <c r="F344">
        <v>557.75</v>
      </c>
      <c r="G344">
        <v>-43.643156004504299</v>
      </c>
      <c r="H344">
        <f>(Table2[[#This Row],[1Y Return vs Nifty]]-AVERAGE(Table2[1Y Return vs Nifty]))/_xlfn.STDEV.P(Table2[1Y Return vs Nifty])</f>
        <v>-1.1977750273913061</v>
      </c>
      <c r="I344">
        <v>-12.673196524724201</v>
      </c>
      <c r="J344">
        <f>(Table2[[#This Row],[1M Return vs Nifty]]-AVERAGE(Table2[1M Return vs Nifty]))/_xlfn.STDEV.P(Table2[1M Return vs Nifty])</f>
        <v>-1.0538650873248248</v>
      </c>
      <c r="K344">
        <v>13.1868231571154</v>
      </c>
      <c r="L344">
        <f>(Table2[[#This Row],[6M Return vs Nifty]]-AVERAGE(Table2[6M Return vs Nifty]))/_xlfn.STDEV.P(Table2[6M Return vs Nifty])</f>
        <v>0.37043100109367688</v>
      </c>
      <c r="M344">
        <v>-5.92258462411447</v>
      </c>
      <c r="N344">
        <f>(Table2[[#This Row],[1W Return vs Nifty]]-AVERAGE(Table2[1W Return vs Nifty]))/_xlfn.STDEV.P(Table2[1W Return vs Nifty])</f>
        <v>-0.63902099694158332</v>
      </c>
      <c r="O344">
        <v>596.9</v>
      </c>
      <c r="P344">
        <v>626.44395812353798</v>
      </c>
      <c r="Q344">
        <v>622.98086193230802</v>
      </c>
      <c r="R344">
        <v>32.219459728051</v>
      </c>
      <c r="S344" s="1">
        <f>(Table2[[#This Row],[Close Price]]-Table2[[#This Row],[20D EMA]])/Table2[[#This Row],[20D EMA]]</f>
        <v>-6.5588875858602749E-2</v>
      </c>
      <c r="T344" s="1">
        <f>(Table2[[#This Row],[Close Price]]-Table2[[#This Row],[50D EMA]])/Table2[[#This Row],[50D EMA]]</f>
        <v>-0.10965698883792439</v>
      </c>
      <c r="U344" s="1">
        <f>(Table2[[#This Row],[Close Price]]-Table2[[#This Row],[200D EMA]])/Table2[[#This Row],[200D EMA]]</f>
        <v>-0.10470764981444307</v>
      </c>
      <c r="V344">
        <v>0.79100729845203499</v>
      </c>
      <c r="W344">
        <v>545.45000000000005</v>
      </c>
      <c r="X344">
        <v>563.04999999999995</v>
      </c>
      <c r="Y344">
        <v>532</v>
      </c>
      <c r="Z344">
        <v>563.04999999999995</v>
      </c>
      <c r="AA344">
        <v>532</v>
      </c>
      <c r="AB344">
        <v>649</v>
      </c>
      <c r="AC344" s="1">
        <f>(Table2[[#This Row],[Close Price]]/Table2[[#This Row],[Day Low]])-1</f>
        <v>2.25501879182326E-2</v>
      </c>
      <c r="AD344" s="1">
        <f>(Table2[[#This Row],[Day High]]/Table2[[#This Row],[Close Price]])-1</f>
        <v>9.5024652622142103E-3</v>
      </c>
      <c r="AE344" s="1">
        <f>(Table2[[#This Row],[Close Price]]/Table2[[#This Row],[Current Week Low]])-1</f>
        <v>4.8402255639097724E-2</v>
      </c>
      <c r="AF344" s="1">
        <f>(Table2[[#This Row],[Current Week High]]/Table2[[#This Row],[Close Price]])-1</f>
        <v>9.5024652622142103E-3</v>
      </c>
      <c r="AG344" s="1">
        <f>(Table2[[#This Row],[Close Price]]/Table2[[#This Row],[Current Month Low]])-1</f>
        <v>4.8402255639097724E-2</v>
      </c>
      <c r="AH344" s="1">
        <f>(Table2[[#This Row],[Current Month High]]/Table2[[#This Row],[Close Price]])-1</f>
        <v>0.16360376512774533</v>
      </c>
      <c r="AI344">
        <v>80.914388166741304</v>
      </c>
      <c r="AJ344">
        <v>30.6971294669009</v>
      </c>
      <c r="AK344" t="str">
        <f>IF(AND(Table2[[#This Row],[20D EMA]]&gt;Table2[[#This Row],[50D EMA]],Table2[[#This Row],[50D EMA]]&gt;Table2[[#This Row],[200D EMA]]),"Uptrend","Downtrend/NoTrend")</f>
        <v>Downtrend/NoTrend</v>
      </c>
      <c r="AL344">
        <v>-0.12</v>
      </c>
      <c r="AM344" t="s">
        <v>3153</v>
      </c>
      <c r="AN344">
        <v>-11.31</v>
      </c>
      <c r="AO344" t="s">
        <v>3153</v>
      </c>
      <c r="AP344">
        <v>0.120677733456987</v>
      </c>
      <c r="AQ344">
        <f>(Table2[[#This Row],[Sharpe Ratio]]-AVERAGE(Table2[Sharpe Ratio]))/_xlfn.STDEV.P(Table2[Sharpe Ratio])</f>
        <v>0.74032034819151293</v>
      </c>
      <c r="AR3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4">
        <f>_xlfn.RANK.AVG(Table2[[#This Row],[1Y Return vs Nifty Z-Score]],Table2[1Y Return vs Nifty Z-Score])</f>
        <v>703</v>
      </c>
      <c r="AT344">
        <f>_xlfn.RANK.AVG(Table2[[#This Row],[6M Return vs Nifty Z-Score]],Table2[6M Return vs Nifty Z-Score])</f>
        <v>203</v>
      </c>
      <c r="AU344">
        <f>_xlfn.RANK.AVG(Table2[[#This Row],[Sharpe Ratio Z-Score]],Table2[Sharpe Ratio Z-Score])</f>
        <v>155</v>
      </c>
      <c r="AV344">
        <f>(Table2[[#This Row],[Rank 1Y]]+Table2[[#This Row],[Rank 6M]]+Table2[[#This Row],[Rank Sharpe]])/3</f>
        <v>353.66666666666669</v>
      </c>
    </row>
    <row r="345" spans="1:48" hidden="1" x14ac:dyDescent="0.3">
      <c r="A345" t="s">
        <v>314</v>
      </c>
      <c r="B345" t="s">
        <v>315</v>
      </c>
      <c r="C345" t="s">
        <v>3113</v>
      </c>
      <c r="D345" t="s">
        <v>120</v>
      </c>
      <c r="E345">
        <v>80370.323474805002</v>
      </c>
      <c r="F345">
        <v>80.010000000000005</v>
      </c>
      <c r="G345">
        <v>29.091838217158699</v>
      </c>
      <c r="H345">
        <f>(Table2[[#This Row],[1Y Return vs Nifty]]-AVERAGE(Table2[1Y Return vs Nifty]))/_xlfn.STDEV.P(Table2[1Y Return vs Nifty])</f>
        <v>0.30427522328378515</v>
      </c>
      <c r="I345">
        <v>-1.83039531354358</v>
      </c>
      <c r="J345">
        <f>(Table2[[#This Row],[1M Return vs Nifty]]-AVERAGE(Table2[1M Return vs Nifty]))/_xlfn.STDEV.P(Table2[1M Return vs Nifty])</f>
        <v>0.13358907608631115</v>
      </c>
      <c r="K345">
        <v>-26.691794870954801</v>
      </c>
      <c r="L345">
        <f>(Table2[[#This Row],[6M Return vs Nifty]]-AVERAGE(Table2[6M Return vs Nifty]))/_xlfn.STDEV.P(Table2[6M Return vs Nifty])</f>
        <v>-1.0077563806403615</v>
      </c>
      <c r="M345">
        <v>-2.3733670019894899</v>
      </c>
      <c r="N345">
        <f>(Table2[[#This Row],[1W Return vs Nifty]]-AVERAGE(Table2[1W Return vs Nifty]))/_xlfn.STDEV.P(Table2[1W Return vs Nifty])</f>
        <v>9.0695703985422302E-2</v>
      </c>
      <c r="O345">
        <v>81.84</v>
      </c>
      <c r="P345">
        <v>86.512400518434703</v>
      </c>
      <c r="Q345">
        <v>87.923747092340307</v>
      </c>
      <c r="R345">
        <v>45.239313858455297</v>
      </c>
      <c r="S345" s="1">
        <f>(Table2[[#This Row],[Close Price]]-Table2[[#This Row],[20D EMA]])/Table2[[#This Row],[20D EMA]]</f>
        <v>-2.2360703812316692E-2</v>
      </c>
      <c r="T345" s="1">
        <f>(Table2[[#This Row],[Close Price]]-Table2[[#This Row],[50D EMA]])/Table2[[#This Row],[50D EMA]]</f>
        <v>-7.5161485283824922E-2</v>
      </c>
      <c r="U345" s="1">
        <f>(Table2[[#This Row],[Close Price]]-Table2[[#This Row],[200D EMA]])/Table2[[#This Row],[200D EMA]]</f>
        <v>-9.0006936169690688E-2</v>
      </c>
      <c r="V345">
        <v>0.96697107687834305</v>
      </c>
      <c r="W345">
        <v>78.25</v>
      </c>
      <c r="X345">
        <v>80.48</v>
      </c>
      <c r="Y345">
        <v>76.41</v>
      </c>
      <c r="Z345">
        <v>80.48</v>
      </c>
      <c r="AA345">
        <v>76.41</v>
      </c>
      <c r="AB345">
        <v>85.59</v>
      </c>
      <c r="AC345" s="1">
        <f>(Table2[[#This Row],[Close Price]]/Table2[[#This Row],[Day Low]])-1</f>
        <v>2.2492012779552706E-2</v>
      </c>
      <c r="AD345" s="1">
        <f>(Table2[[#This Row],[Day High]]/Table2[[#This Row],[Close Price]])-1</f>
        <v>5.8742657167853984E-3</v>
      </c>
      <c r="AE345" s="1">
        <f>(Table2[[#This Row],[Close Price]]/Table2[[#This Row],[Current Week Low]])-1</f>
        <v>4.711425206124864E-2</v>
      </c>
      <c r="AF345" s="1">
        <f>(Table2[[#This Row],[Current Week High]]/Table2[[#This Row],[Close Price]])-1</f>
        <v>5.8742657167853984E-3</v>
      </c>
      <c r="AG345" s="1">
        <f>(Table2[[#This Row],[Close Price]]/Table2[[#This Row],[Current Month Low]])-1</f>
        <v>4.711425206124864E-2</v>
      </c>
      <c r="AH345" s="1">
        <f>(Table2[[#This Row],[Current Month High]]/Table2[[#This Row],[Close Price]])-1</f>
        <v>6.9741282339707444E-2</v>
      </c>
      <c r="AI345">
        <v>47.9815023122109</v>
      </c>
      <c r="AJ345">
        <v>53.129186602870803</v>
      </c>
      <c r="AK345" t="str">
        <f>IF(AND(Table2[[#This Row],[20D EMA]]&gt;Table2[[#This Row],[50D EMA]],Table2[[#This Row],[50D EMA]]&gt;Table2[[#This Row],[200D EMA]]),"Uptrend","Downtrend/NoTrend")</f>
        <v>Downtrend/NoTrend</v>
      </c>
      <c r="AL345">
        <v>0</v>
      </c>
      <c r="AM345" t="s">
        <v>3155</v>
      </c>
      <c r="AN345">
        <v>-3.14</v>
      </c>
      <c r="AO345" t="s">
        <v>3153</v>
      </c>
      <c r="AP345">
        <v>0.112513276802022</v>
      </c>
      <c r="AQ345">
        <f>(Table2[[#This Row],[Sharpe Ratio]]-AVERAGE(Table2[Sharpe Ratio]))/_xlfn.STDEV.P(Table2[Sharpe Ratio])</f>
        <v>0.64492697862991966</v>
      </c>
      <c r="AR3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5">
        <f>_xlfn.RANK.AVG(Table2[[#This Row],[1Y Return vs Nifty Z-Score]],Table2[1Y Return vs Nifty Z-Score])</f>
        <v>210</v>
      </c>
      <c r="AT345">
        <f>_xlfn.RANK.AVG(Table2[[#This Row],[6M Return vs Nifty Z-Score]],Table2[6M Return vs Nifty Z-Score])</f>
        <v>667</v>
      </c>
      <c r="AU345">
        <f>_xlfn.RANK.AVG(Table2[[#This Row],[Sharpe Ratio Z-Score]],Table2[Sharpe Ratio Z-Score])</f>
        <v>185</v>
      </c>
      <c r="AV345">
        <f>(Table2[[#This Row],[Rank 1Y]]+Table2[[#This Row],[Rank 6M]]+Table2[[#This Row],[Rank Sharpe]])/3</f>
        <v>354</v>
      </c>
    </row>
    <row r="346" spans="1:48" x14ac:dyDescent="0.3">
      <c r="A346" t="s">
        <v>587</v>
      </c>
      <c r="B346" t="s">
        <v>588</v>
      </c>
      <c r="C346" t="s">
        <v>572</v>
      </c>
      <c r="D346" t="s">
        <v>572</v>
      </c>
      <c r="E346">
        <v>31860.482940000002</v>
      </c>
      <c r="F346">
        <v>932.1</v>
      </c>
      <c r="G346">
        <v>-10.884329474798401</v>
      </c>
      <c r="H346">
        <f>(Table2[[#This Row],[1Y Return vs Nifty]]-AVERAGE(Table2[1Y Return vs Nifty]))/_xlfn.STDEV.P(Table2[1Y Return vs Nifty])</f>
        <v>-0.52127255251915583</v>
      </c>
      <c r="I346">
        <v>2.3575191365933601</v>
      </c>
      <c r="J346">
        <f>(Table2[[#This Row],[1M Return vs Nifty]]-AVERAGE(Table2[1M Return vs Nifty]))/_xlfn.STDEV.P(Table2[1M Return vs Nifty])</f>
        <v>0.59223037670306267</v>
      </c>
      <c r="K346">
        <v>10.494577821872801</v>
      </c>
      <c r="L346">
        <f>(Table2[[#This Row],[6M Return vs Nifty]]-AVERAGE(Table2[6M Return vs Nifty]))/_xlfn.STDEV.P(Table2[6M Return vs Nifty])</f>
        <v>0.27738819437073714</v>
      </c>
      <c r="M346">
        <v>-1.68279667814241</v>
      </c>
      <c r="N346">
        <f>(Table2[[#This Row],[1W Return vs Nifty]]-AVERAGE(Table2[1W Return vs Nifty]))/_xlfn.STDEV.P(Table2[1W Return vs Nifty])</f>
        <v>0.23267648739370447</v>
      </c>
      <c r="O346">
        <v>917.58</v>
      </c>
      <c r="P346">
        <v>912.62013609391397</v>
      </c>
      <c r="Q346">
        <v>858.14962039539</v>
      </c>
      <c r="R346">
        <v>55.464098058990203</v>
      </c>
      <c r="S346" s="1">
        <f>(Table2[[#This Row],[Close Price]]-Table2[[#This Row],[20D EMA]])/Table2[[#This Row],[20D EMA]]</f>
        <v>1.5824233309357203E-2</v>
      </c>
      <c r="T346" s="1">
        <f>(Table2[[#This Row],[Close Price]]-Table2[[#This Row],[50D EMA]])/Table2[[#This Row],[50D EMA]]</f>
        <v>2.1344985866147335E-2</v>
      </c>
      <c r="U346" s="1">
        <f>(Table2[[#This Row],[Close Price]]-Table2[[#This Row],[200D EMA]])/Table2[[#This Row],[200D EMA]]</f>
        <v>8.6174226320274536E-2</v>
      </c>
      <c r="V346">
        <v>0.55969166210150201</v>
      </c>
      <c r="W346">
        <v>901.25</v>
      </c>
      <c r="X346">
        <v>940.25</v>
      </c>
      <c r="Y346">
        <v>890</v>
      </c>
      <c r="Z346">
        <v>940.25</v>
      </c>
      <c r="AA346">
        <v>871.4</v>
      </c>
      <c r="AB346">
        <v>984.4</v>
      </c>
      <c r="AC346" s="1">
        <f>(Table2[[#This Row],[Close Price]]/Table2[[#This Row],[Day Low]])-1</f>
        <v>3.4230235783633933E-2</v>
      </c>
      <c r="AD346" s="1">
        <f>(Table2[[#This Row],[Day High]]/Table2[[#This Row],[Close Price]])-1</f>
        <v>8.7436970282157578E-3</v>
      </c>
      <c r="AE346" s="1">
        <f>(Table2[[#This Row],[Close Price]]/Table2[[#This Row],[Current Week Low]])-1</f>
        <v>4.7303370786516918E-2</v>
      </c>
      <c r="AF346" s="1">
        <f>(Table2[[#This Row],[Current Week High]]/Table2[[#This Row],[Close Price]])-1</f>
        <v>8.7436970282157578E-3</v>
      </c>
      <c r="AG346" s="1">
        <f>(Table2[[#This Row],[Close Price]]/Table2[[#This Row],[Current Month Low]])-1</f>
        <v>6.965802157447798E-2</v>
      </c>
      <c r="AH346" s="1">
        <f>(Table2[[#This Row],[Current Month High]]/Table2[[#This Row],[Close Price]])-1</f>
        <v>5.6109859457139644E-2</v>
      </c>
      <c r="AI346">
        <v>12.9707112970711</v>
      </c>
      <c r="AJ346">
        <v>31.281690140845001</v>
      </c>
      <c r="AK346" t="str">
        <f>IF(AND(Table2[[#This Row],[20D EMA]]&gt;Table2[[#This Row],[50D EMA]],Table2[[#This Row],[50D EMA]]&gt;Table2[[#This Row],[200D EMA]]),"Uptrend","Downtrend/NoTrend")</f>
        <v>Uptrend</v>
      </c>
      <c r="AL346">
        <v>0.19</v>
      </c>
      <c r="AM346" t="s">
        <v>3154</v>
      </c>
      <c r="AN346">
        <v>-0.25</v>
      </c>
      <c r="AO346" t="s">
        <v>3153</v>
      </c>
      <c r="AP346">
        <v>6.2614787524220006E-2</v>
      </c>
      <c r="AQ346">
        <f>(Table2[[#This Row],[Sharpe Ratio]]-AVERAGE(Table2[Sharpe Ratio]))/_xlfn.STDEV.P(Table2[Sharpe Ratio])</f>
        <v>6.1913897735196149E-2</v>
      </c>
      <c r="AR3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0.64293640368354465</v>
      </c>
      <c r="AS346">
        <f>_xlfn.RANK.AVG(Table2[[#This Row],[1Y Return vs Nifty Z-Score]],Table2[1Y Return vs Nifty Z-Score])</f>
        <v>502</v>
      </c>
      <c r="AT346">
        <f>_xlfn.RANK.AVG(Table2[[#This Row],[6M Return vs Nifty Z-Score]],Table2[6M Return vs Nifty Z-Score])</f>
        <v>225</v>
      </c>
      <c r="AU346">
        <f>_xlfn.RANK.AVG(Table2[[#This Row],[Sharpe Ratio Z-Score]],Table2[Sharpe Ratio Z-Score])</f>
        <v>336</v>
      </c>
      <c r="AV346">
        <f>(Table2[[#This Row],[Rank 1Y]]+Table2[[#This Row],[Rank 6M]]+Table2[[#This Row],[Rank Sharpe]])/3</f>
        <v>354.33333333333331</v>
      </c>
    </row>
    <row r="347" spans="1:48" hidden="1" x14ac:dyDescent="0.3">
      <c r="A347" t="s">
        <v>983</v>
      </c>
      <c r="B347" t="s">
        <v>984</v>
      </c>
      <c r="C347" t="s">
        <v>3119</v>
      </c>
      <c r="D347" t="s">
        <v>270</v>
      </c>
      <c r="E347">
        <v>14160.7011353</v>
      </c>
      <c r="F347">
        <v>813.65</v>
      </c>
      <c r="G347">
        <v>2.8934774484789401</v>
      </c>
      <c r="H347">
        <f>(Table2[[#This Row],[1Y Return vs Nifty]]-AVERAGE(Table2[1Y Return vs Nifty]))/_xlfn.STDEV.P(Table2[1Y Return vs Nifty])</f>
        <v>-0.23674708352973142</v>
      </c>
      <c r="I347">
        <v>-4.2973766388303503</v>
      </c>
      <c r="J347">
        <f>(Table2[[#This Row],[1M Return vs Nifty]]-AVERAGE(Table2[1M Return vs Nifty]))/_xlfn.STDEV.P(Table2[1M Return vs Nifty])</f>
        <v>-0.13658347330513212</v>
      </c>
      <c r="K347">
        <v>-17.283978303153599</v>
      </c>
      <c r="L347">
        <f>(Table2[[#This Row],[6M Return vs Nifty]]-AVERAGE(Table2[6M Return vs Nifty]))/_xlfn.STDEV.P(Table2[6M Return vs Nifty])</f>
        <v>-0.68262640561751631</v>
      </c>
      <c r="M347">
        <v>-2.09940474440684</v>
      </c>
      <c r="N347">
        <f>(Table2[[#This Row],[1W Return vs Nifty]]-AVERAGE(Table2[1W Return vs Nifty]))/_xlfn.STDEV.P(Table2[1W Return vs Nifty])</f>
        <v>0.14702215563366844</v>
      </c>
      <c r="O347">
        <v>824.44</v>
      </c>
      <c r="P347">
        <v>855.09694074321601</v>
      </c>
      <c r="Q347">
        <v>841.02673499558296</v>
      </c>
      <c r="R347">
        <v>48.128039029392497</v>
      </c>
      <c r="S347" s="1">
        <f>(Table2[[#This Row],[Close Price]]-Table2[[#This Row],[20D EMA]])/Table2[[#This Row],[20D EMA]]</f>
        <v>-1.3087671631653093E-2</v>
      </c>
      <c r="T347" s="1">
        <f>(Table2[[#This Row],[Close Price]]-Table2[[#This Row],[50D EMA]])/Table2[[#This Row],[50D EMA]]</f>
        <v>-4.8470458457250488E-2</v>
      </c>
      <c r="U347" s="1">
        <f>(Table2[[#This Row],[Close Price]]-Table2[[#This Row],[200D EMA]])/Table2[[#This Row],[200D EMA]]</f>
        <v>-3.2551563293319992E-2</v>
      </c>
      <c r="V347">
        <v>0.97084155237437697</v>
      </c>
      <c r="W347">
        <v>797.05</v>
      </c>
      <c r="X347">
        <v>831.1</v>
      </c>
      <c r="Y347">
        <v>783.5</v>
      </c>
      <c r="Z347">
        <v>831.1</v>
      </c>
      <c r="AA347">
        <v>777.05</v>
      </c>
      <c r="AB347">
        <v>852.25</v>
      </c>
      <c r="AC347" s="1">
        <f>(Table2[[#This Row],[Close Price]]/Table2[[#This Row],[Day Low]])-1</f>
        <v>2.0826798820651193E-2</v>
      </c>
      <c r="AD347" s="1">
        <f>(Table2[[#This Row],[Day High]]/Table2[[#This Row],[Close Price]])-1</f>
        <v>2.1446567934615635E-2</v>
      </c>
      <c r="AE347" s="1">
        <f>(Table2[[#This Row],[Close Price]]/Table2[[#This Row],[Current Week Low]])-1</f>
        <v>3.8481174218251368E-2</v>
      </c>
      <c r="AF347" s="1">
        <f>(Table2[[#This Row],[Current Week High]]/Table2[[#This Row],[Close Price]])-1</f>
        <v>2.1446567934615635E-2</v>
      </c>
      <c r="AG347" s="1">
        <f>(Table2[[#This Row],[Close Price]]/Table2[[#This Row],[Current Month Low]])-1</f>
        <v>4.7101216137957591E-2</v>
      </c>
      <c r="AH347" s="1">
        <f>(Table2[[#This Row],[Current Month High]]/Table2[[#This Row],[Close Price]])-1</f>
        <v>4.7440545689178437E-2</v>
      </c>
      <c r="AI347">
        <v>30.277146193080501</v>
      </c>
      <c r="AJ347">
        <v>28.2550441361916</v>
      </c>
      <c r="AK347" t="str">
        <f>IF(AND(Table2[[#This Row],[20D EMA]]&gt;Table2[[#This Row],[50D EMA]],Table2[[#This Row],[50D EMA]]&gt;Table2[[#This Row],[200D EMA]]),"Uptrend","Downtrend/NoTrend")</f>
        <v>Downtrend/NoTrend</v>
      </c>
      <c r="AL347">
        <v>-0.01</v>
      </c>
      <c r="AM347" t="s">
        <v>3153</v>
      </c>
      <c r="AN347">
        <v>1.62</v>
      </c>
      <c r="AO347" t="s">
        <v>3154</v>
      </c>
      <c r="AP347">
        <v>0.14485000175562199</v>
      </c>
      <c r="AQ347">
        <f>(Table2[[#This Row],[Sharpe Ratio]]-AVERAGE(Table2[Sharpe Ratio]))/_xlfn.STDEV.P(Table2[Sharpe Ratio])</f>
        <v>1.0227487105922639</v>
      </c>
      <c r="AR3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7">
        <f>_xlfn.RANK.AVG(Table2[[#This Row],[1Y Return vs Nifty Z-Score]],Table2[1Y Return vs Nifty Z-Score])</f>
        <v>396</v>
      </c>
      <c r="AT347">
        <f>_xlfn.RANK.AVG(Table2[[#This Row],[6M Return vs Nifty Z-Score]],Table2[6M Return vs Nifty Z-Score])</f>
        <v>559</v>
      </c>
      <c r="AU347">
        <f>_xlfn.RANK.AVG(Table2[[#This Row],[Sharpe Ratio Z-Score]],Table2[Sharpe Ratio Z-Score])</f>
        <v>112</v>
      </c>
      <c r="AV347">
        <f>(Table2[[#This Row],[Rank 1Y]]+Table2[[#This Row],[Rank 6M]]+Table2[[#This Row],[Rank Sharpe]])/3</f>
        <v>355.66666666666669</v>
      </c>
    </row>
    <row r="348" spans="1:48" hidden="1" x14ac:dyDescent="0.3">
      <c r="A348" t="s">
        <v>149</v>
      </c>
      <c r="B348" t="s">
        <v>150</v>
      </c>
      <c r="C348" t="s">
        <v>3115</v>
      </c>
      <c r="D348" t="s">
        <v>151</v>
      </c>
      <c r="E348">
        <v>173162.99392325999</v>
      </c>
      <c r="F348">
        <v>443.55</v>
      </c>
      <c r="G348">
        <v>67.8701346441715</v>
      </c>
      <c r="H348">
        <f>(Table2[[#This Row],[1Y Return vs Nifty]]-AVERAGE(Table2[1Y Return vs Nifty]))/_xlfn.STDEV.P(Table2[1Y Return vs Nifty])</f>
        <v>1.1050857614882361</v>
      </c>
      <c r="I348">
        <v>-2.2435482621931402</v>
      </c>
      <c r="J348">
        <f>(Table2[[#This Row],[1M Return vs Nifty]]-AVERAGE(Table2[1M Return vs Nifty]))/_xlfn.STDEV.P(Table2[1M Return vs Nifty])</f>
        <v>8.8342448444219721E-2</v>
      </c>
      <c r="K348">
        <v>-14.0886190090675</v>
      </c>
      <c r="L348">
        <f>(Table2[[#This Row],[6M Return vs Nifty]]-AVERAGE(Table2[6M Return vs Nifty]))/_xlfn.STDEV.P(Table2[6M Return vs Nifty])</f>
        <v>-0.57219620324399756</v>
      </c>
      <c r="M348">
        <v>-0.28861972667959801</v>
      </c>
      <c r="N348">
        <f>(Table2[[#This Row],[1W Return vs Nifty]]-AVERAGE(Table2[1W Return vs Nifty]))/_xlfn.STDEV.P(Table2[1W Return vs Nifty])</f>
        <v>0.51931830929495071</v>
      </c>
      <c r="O348">
        <v>457.57</v>
      </c>
      <c r="P348">
        <v>463.18436834013102</v>
      </c>
      <c r="Q348">
        <v>413.35637575878599</v>
      </c>
      <c r="R348">
        <v>39.507518062436702</v>
      </c>
      <c r="S348" s="1">
        <f>(Table2[[#This Row],[Close Price]]-Table2[[#This Row],[20D EMA]])/Table2[[#This Row],[20D EMA]]</f>
        <v>-3.0640120637279503E-2</v>
      </c>
      <c r="T348" s="1">
        <f>(Table2[[#This Row],[Close Price]]-Table2[[#This Row],[50D EMA]])/Table2[[#This Row],[50D EMA]]</f>
        <v>-4.2389963224563884E-2</v>
      </c>
      <c r="U348" s="1">
        <f>(Table2[[#This Row],[Close Price]]-Table2[[#This Row],[200D EMA]])/Table2[[#This Row],[200D EMA]]</f>
        <v>7.3045018806806805E-2</v>
      </c>
      <c r="V348">
        <v>0.77176063504479797</v>
      </c>
      <c r="W348">
        <v>441.15</v>
      </c>
      <c r="X348">
        <v>451.5</v>
      </c>
      <c r="Y348">
        <v>439.05</v>
      </c>
      <c r="Z348">
        <v>459.4</v>
      </c>
      <c r="AA348">
        <v>430.25</v>
      </c>
      <c r="AB348">
        <v>476.45</v>
      </c>
      <c r="AC348" s="1">
        <f>(Table2[[#This Row],[Close Price]]/Table2[[#This Row],[Day Low]])-1</f>
        <v>5.4403264195852508E-3</v>
      </c>
      <c r="AD348" s="1">
        <f>(Table2[[#This Row],[Day High]]/Table2[[#This Row],[Close Price]])-1</f>
        <v>1.792357118701382E-2</v>
      </c>
      <c r="AE348" s="1">
        <f>(Table2[[#This Row],[Close Price]]/Table2[[#This Row],[Current Week Low]])-1</f>
        <v>1.0249402118209794E-2</v>
      </c>
      <c r="AF348" s="1">
        <f>(Table2[[#This Row],[Current Week High]]/Table2[[#This Row],[Close Price]])-1</f>
        <v>3.5734415511216255E-2</v>
      </c>
      <c r="AG348" s="1">
        <f>(Table2[[#This Row],[Close Price]]/Table2[[#This Row],[Current Month Low]])-1</f>
        <v>3.0912260313771034E-2</v>
      </c>
      <c r="AH348" s="1">
        <f>(Table2[[#This Row],[Current Month High]]/Table2[[#This Row],[Close Price]])-1</f>
        <v>7.4174275729906425E-2</v>
      </c>
      <c r="AI348">
        <v>18.058843422387501</v>
      </c>
      <c r="AJ348">
        <v>92.221018418201496</v>
      </c>
      <c r="AK348" t="str">
        <f>IF(AND(Table2[[#This Row],[20D EMA]]&gt;Table2[[#This Row],[50D EMA]],Table2[[#This Row],[50D EMA]]&gt;Table2[[#This Row],[200D EMA]]),"Uptrend","Downtrend/NoTrend")</f>
        <v>Downtrend/NoTrend</v>
      </c>
      <c r="AL348">
        <v>0</v>
      </c>
      <c r="AM348" t="s">
        <v>3155</v>
      </c>
      <c r="AN348">
        <v>-4.42</v>
      </c>
      <c r="AO348" t="s">
        <v>3153</v>
      </c>
      <c r="AP348">
        <v>1.3256415938883E-2</v>
      </c>
      <c r="AQ348">
        <f>(Table2[[#This Row],[Sharpe Ratio]]-AVERAGE(Table2[Sharpe Ratio]))/_xlfn.STDEV.P(Table2[Sharpe Ratio])</f>
        <v>-0.51478845743441304</v>
      </c>
      <c r="AR3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8">
        <f>_xlfn.RANK.AVG(Table2[[#This Row],[1Y Return vs Nifty Z-Score]],Table2[1Y Return vs Nifty Z-Score])</f>
        <v>82</v>
      </c>
      <c r="AT348">
        <f>_xlfn.RANK.AVG(Table2[[#This Row],[6M Return vs Nifty Z-Score]],Table2[6M Return vs Nifty Z-Score])</f>
        <v>510</v>
      </c>
      <c r="AU348">
        <f>_xlfn.RANK.AVG(Table2[[#This Row],[Sharpe Ratio Z-Score]],Table2[Sharpe Ratio Z-Score])</f>
        <v>476</v>
      </c>
      <c r="AV348">
        <f>(Table2[[#This Row],[Rank 1Y]]+Table2[[#This Row],[Rank 6M]]+Table2[[#This Row],[Rank Sharpe]])/3</f>
        <v>356</v>
      </c>
    </row>
    <row r="349" spans="1:48" x14ac:dyDescent="0.3">
      <c r="A349" t="s">
        <v>570</v>
      </c>
      <c r="B349" t="s">
        <v>571</v>
      </c>
      <c r="C349" t="s">
        <v>3120</v>
      </c>
      <c r="D349" t="s">
        <v>572</v>
      </c>
      <c r="E349">
        <v>33054.336399400003</v>
      </c>
      <c r="F349">
        <v>1360.75</v>
      </c>
      <c r="G349">
        <v>-16.6114403018194</v>
      </c>
      <c r="H349">
        <f>(Table2[[#This Row],[1Y Return vs Nifty]]-AVERAGE(Table2[1Y Return vs Nifty]))/_xlfn.STDEV.P(Table2[1Y Return vs Nifty])</f>
        <v>-0.63954310915321166</v>
      </c>
      <c r="I349">
        <v>6.7395848373849399</v>
      </c>
      <c r="J349">
        <f>(Table2[[#This Row],[1M Return vs Nifty]]-AVERAGE(Table2[1M Return vs Nifty]))/_xlfn.STDEV.P(Table2[1M Return vs Nifty])</f>
        <v>1.0721342372829721</v>
      </c>
      <c r="K349">
        <v>26.369387783075101</v>
      </c>
      <c r="L349">
        <f>(Table2[[#This Row],[6M Return vs Nifty]]-AVERAGE(Table2[6M Return vs Nifty]))/_xlfn.STDEV.P(Table2[6M Return vs Nifty])</f>
        <v>0.8260145976366372</v>
      </c>
      <c r="M349">
        <v>-5.0337598606341496</v>
      </c>
      <c r="N349">
        <f>(Table2[[#This Row],[1W Return vs Nifty]]-AVERAGE(Table2[1W Return vs Nifty]))/_xlfn.STDEV.P(Table2[1W Return vs Nifty])</f>
        <v>-0.45627923716164548</v>
      </c>
      <c r="O349">
        <v>1346.7</v>
      </c>
      <c r="P349">
        <v>1309.9312145879201</v>
      </c>
      <c r="Q349">
        <v>1197.2150474228699</v>
      </c>
      <c r="R349">
        <v>52.998766784694702</v>
      </c>
      <c r="S349" s="1">
        <f>(Table2[[#This Row],[Close Price]]-Table2[[#This Row],[20D EMA]])/Table2[[#This Row],[20D EMA]]</f>
        <v>1.0432910076483221E-2</v>
      </c>
      <c r="T349" s="1">
        <f>(Table2[[#This Row],[Close Price]]-Table2[[#This Row],[50D EMA]])/Table2[[#This Row],[50D EMA]]</f>
        <v>3.8795003009426399E-2</v>
      </c>
      <c r="U349" s="1">
        <f>(Table2[[#This Row],[Close Price]]-Table2[[#This Row],[200D EMA]])/Table2[[#This Row],[200D EMA]]</f>
        <v>0.13659613862117428</v>
      </c>
      <c r="V349">
        <v>0.52857788930167204</v>
      </c>
      <c r="W349">
        <v>1315.6</v>
      </c>
      <c r="X349">
        <v>1370.25</v>
      </c>
      <c r="Y349">
        <v>1289.0999999999999</v>
      </c>
      <c r="Z349">
        <v>1370.25</v>
      </c>
      <c r="AA349">
        <v>1289.0999999999999</v>
      </c>
      <c r="AB349">
        <v>1475</v>
      </c>
      <c r="AC349" s="1">
        <f>(Table2[[#This Row],[Close Price]]/Table2[[#This Row],[Day Low]])-1</f>
        <v>3.4318941927637736E-2</v>
      </c>
      <c r="AD349" s="1">
        <f>(Table2[[#This Row],[Day High]]/Table2[[#This Row],[Close Price]])-1</f>
        <v>6.9814440565865166E-3</v>
      </c>
      <c r="AE349" s="1">
        <f>(Table2[[#This Row],[Close Price]]/Table2[[#This Row],[Current Week Low]])-1</f>
        <v>5.5581413389186318E-2</v>
      </c>
      <c r="AF349" s="1">
        <f>(Table2[[#This Row],[Current Week High]]/Table2[[#This Row],[Close Price]])-1</f>
        <v>6.9814440565865166E-3</v>
      </c>
      <c r="AG349" s="1">
        <f>(Table2[[#This Row],[Close Price]]/Table2[[#This Row],[Current Month Low]])-1</f>
        <v>5.5581413389186318E-2</v>
      </c>
      <c r="AH349" s="1">
        <f>(Table2[[#This Row],[Current Month High]]/Table2[[#This Row],[Close Price]])-1</f>
        <v>8.3961050891052658E-2</v>
      </c>
      <c r="AI349">
        <v>9.3441117031049092</v>
      </c>
      <c r="AJ349">
        <v>53.574854692173098</v>
      </c>
      <c r="AK349" t="str">
        <f>IF(AND(Table2[[#This Row],[20D EMA]]&gt;Table2[[#This Row],[50D EMA]],Table2[[#This Row],[50D EMA]]&gt;Table2[[#This Row],[200D EMA]]),"Uptrend","Downtrend/NoTrend")</f>
        <v>Uptrend</v>
      </c>
      <c r="AL349">
        <v>0.18</v>
      </c>
      <c r="AM349" t="s">
        <v>3154</v>
      </c>
      <c r="AN349">
        <v>-2.92</v>
      </c>
      <c r="AO349" t="s">
        <v>3153</v>
      </c>
      <c r="AP349">
        <v>3.8906747737269001E-2</v>
      </c>
      <c r="AQ349">
        <f>(Table2[[#This Row],[Sharpe Ratio]]-AVERAGE(Table2[Sharpe Ratio]))/_xlfn.STDEV.P(Table2[Sharpe Ratio])</f>
        <v>-0.21509042680883231</v>
      </c>
      <c r="AR3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0.58723606179591981</v>
      </c>
      <c r="AS349">
        <f>_xlfn.RANK.AVG(Table2[[#This Row],[1Y Return vs Nifty Z-Score]],Table2[1Y Return vs Nifty Z-Score])</f>
        <v>551</v>
      </c>
      <c r="AT349">
        <f>_xlfn.RANK.AVG(Table2[[#This Row],[6M Return vs Nifty Z-Score]],Table2[6M Return vs Nifty Z-Score])</f>
        <v>117</v>
      </c>
      <c r="AU349">
        <f>_xlfn.RANK.AVG(Table2[[#This Row],[Sharpe Ratio Z-Score]],Table2[Sharpe Ratio Z-Score])</f>
        <v>401</v>
      </c>
      <c r="AV349">
        <f>(Table2[[#This Row],[Rank 1Y]]+Table2[[#This Row],[Rank 6M]]+Table2[[#This Row],[Rank Sharpe]])/3</f>
        <v>356.33333333333331</v>
      </c>
    </row>
    <row r="350" spans="1:48" hidden="1" x14ac:dyDescent="0.3">
      <c r="A350" t="s">
        <v>1465</v>
      </c>
      <c r="B350" t="s">
        <v>1466</v>
      </c>
      <c r="C350" t="s">
        <v>3126</v>
      </c>
      <c r="D350" t="s">
        <v>1467</v>
      </c>
      <c r="E350">
        <v>6943.8020805599999</v>
      </c>
      <c r="F350">
        <v>409.9</v>
      </c>
      <c r="G350">
        <v>-10.9692091497138</v>
      </c>
      <c r="H350">
        <f>(Table2[[#This Row],[1Y Return vs Nifty]]-AVERAGE(Table2[1Y Return vs Nifty]))/_xlfn.STDEV.P(Table2[1Y Return vs Nifty])</f>
        <v>-0.5230254025516361</v>
      </c>
      <c r="I350">
        <v>-13.5554402050133</v>
      </c>
      <c r="J350">
        <f>(Table2[[#This Row],[1M Return vs Nifty]]-AVERAGE(Table2[1M Return vs Nifty]))/_xlfn.STDEV.P(Table2[1M Return vs Nifty])</f>
        <v>-1.1504843936183118</v>
      </c>
      <c r="K350">
        <v>5.9810426201436204</v>
      </c>
      <c r="L350">
        <f>(Table2[[#This Row],[6M Return vs Nifty]]-AVERAGE(Table2[6M Return vs Nifty]))/_xlfn.STDEV.P(Table2[6M Return vs Nifty])</f>
        <v>0.1214024162864264</v>
      </c>
      <c r="M350">
        <v>-4.9961151067594702</v>
      </c>
      <c r="N350">
        <f>(Table2[[#This Row],[1W Return vs Nifty]]-AVERAGE(Table2[1W Return vs Nifty]))/_xlfn.STDEV.P(Table2[1W Return vs Nifty])</f>
        <v>-0.44853950166799789</v>
      </c>
      <c r="O350">
        <v>437.35</v>
      </c>
      <c r="P350">
        <v>455.86911920422602</v>
      </c>
      <c r="Q350">
        <v>443.74653750551602</v>
      </c>
      <c r="R350">
        <v>31.270840584339201</v>
      </c>
      <c r="S350" s="1">
        <f>(Table2[[#This Row],[Close Price]]-Table2[[#This Row],[20D EMA]])/Table2[[#This Row],[20D EMA]]</f>
        <v>-6.2764376357608426E-2</v>
      </c>
      <c r="T350" s="1">
        <f>(Table2[[#This Row],[Close Price]]-Table2[[#This Row],[50D EMA]])/Table2[[#This Row],[50D EMA]]</f>
        <v>-0.10083841450912628</v>
      </c>
      <c r="U350" s="1">
        <f>(Table2[[#This Row],[Close Price]]-Table2[[#This Row],[200D EMA]])/Table2[[#This Row],[200D EMA]]</f>
        <v>-7.6274482491247172E-2</v>
      </c>
      <c r="V350">
        <v>0.77804412484326302</v>
      </c>
      <c r="W350">
        <v>403.35</v>
      </c>
      <c r="X350">
        <v>414.45</v>
      </c>
      <c r="Y350">
        <v>388.1</v>
      </c>
      <c r="Z350">
        <v>414.45</v>
      </c>
      <c r="AA350">
        <v>388.1</v>
      </c>
      <c r="AB350">
        <v>468.35</v>
      </c>
      <c r="AC350" s="1">
        <f>(Table2[[#This Row],[Close Price]]/Table2[[#This Row],[Day Low]])-1</f>
        <v>1.6238998388496295E-2</v>
      </c>
      <c r="AD350" s="1">
        <f>(Table2[[#This Row],[Day High]]/Table2[[#This Row],[Close Price]])-1</f>
        <v>1.1100268358136267E-2</v>
      </c>
      <c r="AE350" s="1">
        <f>(Table2[[#This Row],[Close Price]]/Table2[[#This Row],[Current Week Low]])-1</f>
        <v>5.6171089925276974E-2</v>
      </c>
      <c r="AF350" s="1">
        <f>(Table2[[#This Row],[Current Week High]]/Table2[[#This Row],[Close Price]])-1</f>
        <v>1.1100268358136267E-2</v>
      </c>
      <c r="AG350" s="1">
        <f>(Table2[[#This Row],[Close Price]]/Table2[[#This Row],[Current Month Low]])-1</f>
        <v>5.6171089925276974E-2</v>
      </c>
      <c r="AH350" s="1">
        <f>(Table2[[#This Row],[Current Month High]]/Table2[[#This Row],[Close Price]])-1</f>
        <v>0.14259575506221034</v>
      </c>
      <c r="AI350">
        <v>55.830690412295603</v>
      </c>
      <c r="AJ350">
        <v>28.455029771231501</v>
      </c>
      <c r="AK350" t="str">
        <f>IF(AND(Table2[[#This Row],[20D EMA]]&gt;Table2[[#This Row],[50D EMA]],Table2[[#This Row],[50D EMA]]&gt;Table2[[#This Row],[200D EMA]]),"Uptrend","Downtrend/NoTrend")</f>
        <v>Downtrend/NoTrend</v>
      </c>
      <c r="AL350">
        <v>-0.03</v>
      </c>
      <c r="AM350" t="s">
        <v>3153</v>
      </c>
      <c r="AN350">
        <v>-11.15</v>
      </c>
      <c r="AO350" t="s">
        <v>3153</v>
      </c>
      <c r="AP350">
        <v>7.2696726890142005E-2</v>
      </c>
      <c r="AQ350">
        <f>(Table2[[#This Row],[Sharpe Ratio]]-AVERAGE(Table2[Sharpe Ratio]))/_xlfn.STDEV.P(Table2[Sharpe Ratio])</f>
        <v>0.17971110194303663</v>
      </c>
      <c r="AR3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0">
        <f>_xlfn.RANK.AVG(Table2[[#This Row],[1Y Return vs Nifty Z-Score]],Table2[1Y Return vs Nifty Z-Score])</f>
        <v>503</v>
      </c>
      <c r="AT350">
        <f>_xlfn.RANK.AVG(Table2[[#This Row],[6M Return vs Nifty Z-Score]],Table2[6M Return vs Nifty Z-Score])</f>
        <v>270</v>
      </c>
      <c r="AU350">
        <f>_xlfn.RANK.AVG(Table2[[#This Row],[Sharpe Ratio Z-Score]],Table2[Sharpe Ratio Z-Score])</f>
        <v>298</v>
      </c>
      <c r="AV350">
        <f>(Table2[[#This Row],[Rank 1Y]]+Table2[[#This Row],[Rank 6M]]+Table2[[#This Row],[Rank Sharpe]])/3</f>
        <v>357</v>
      </c>
    </row>
    <row r="351" spans="1:48" hidden="1" x14ac:dyDescent="0.3">
      <c r="A351" t="s">
        <v>1218</v>
      </c>
      <c r="B351" t="s">
        <v>1219</v>
      </c>
      <c r="C351" t="s">
        <v>3108</v>
      </c>
      <c r="D351" t="s">
        <v>563</v>
      </c>
      <c r="E351">
        <v>9387.6621264000005</v>
      </c>
      <c r="F351">
        <v>1052</v>
      </c>
      <c r="G351">
        <v>-7.6765348025398099</v>
      </c>
      <c r="H351">
        <f>(Table2[[#This Row],[1Y Return vs Nifty]]-AVERAGE(Table2[1Y Return vs Nifty]))/_xlfn.STDEV.P(Table2[1Y Return vs Nifty])</f>
        <v>-0.45502838981397492</v>
      </c>
      <c r="I351">
        <v>-5.2803861961980099</v>
      </c>
      <c r="J351">
        <f>(Table2[[#This Row],[1M Return vs Nifty]]-AVERAGE(Table2[1M Return vs Nifty]))/_xlfn.STDEV.P(Table2[1M Return vs Nifty])</f>
        <v>-0.24423819913055062</v>
      </c>
      <c r="K351">
        <v>24.082728080050899</v>
      </c>
      <c r="L351">
        <f>(Table2[[#This Row],[6M Return vs Nifty]]-AVERAGE(Table2[6M Return vs Nifty]))/_xlfn.STDEV.P(Table2[6M Return vs Nifty])</f>
        <v>0.74698865077936683</v>
      </c>
      <c r="M351">
        <v>-0.221111325018882</v>
      </c>
      <c r="N351">
        <f>(Table2[[#This Row],[1W Return vs Nifty]]-AVERAGE(Table2[1W Return vs Nifty]))/_xlfn.STDEV.P(Table2[1W Return vs Nifty])</f>
        <v>0.53319799022452385</v>
      </c>
      <c r="O351">
        <v>1109.31</v>
      </c>
      <c r="P351">
        <v>1133.3393559042099</v>
      </c>
      <c r="Q351">
        <v>1041.68858943075</v>
      </c>
      <c r="R351">
        <v>33.3492452482039</v>
      </c>
      <c r="S351" s="1">
        <f>(Table2[[#This Row],[Close Price]]-Table2[[#This Row],[20D EMA]])/Table2[[#This Row],[20D EMA]]</f>
        <v>-5.1662745310147702E-2</v>
      </c>
      <c r="T351" s="1">
        <f>(Table2[[#This Row],[Close Price]]-Table2[[#This Row],[50D EMA]])/Table2[[#This Row],[50D EMA]]</f>
        <v>-7.176963852924273E-2</v>
      </c>
      <c r="U351" s="1">
        <f>(Table2[[#This Row],[Close Price]]-Table2[[#This Row],[200D EMA]])/Table2[[#This Row],[200D EMA]]</f>
        <v>9.8987458189254904E-3</v>
      </c>
      <c r="V351">
        <v>0.27956528378682599</v>
      </c>
      <c r="W351">
        <v>1036.0999999999999</v>
      </c>
      <c r="X351">
        <v>1080</v>
      </c>
      <c r="Y351">
        <v>1028.55</v>
      </c>
      <c r="Z351">
        <v>1080</v>
      </c>
      <c r="AA351">
        <v>1017.05</v>
      </c>
      <c r="AB351">
        <v>1201.95</v>
      </c>
      <c r="AC351" s="1">
        <f>(Table2[[#This Row],[Close Price]]/Table2[[#This Row],[Day Low]])-1</f>
        <v>1.5346009072483513E-2</v>
      </c>
      <c r="AD351" s="1">
        <f>(Table2[[#This Row],[Day High]]/Table2[[#This Row],[Close Price]])-1</f>
        <v>2.6615969581748944E-2</v>
      </c>
      <c r="AE351" s="1">
        <f>(Table2[[#This Row],[Close Price]]/Table2[[#This Row],[Current Week Low]])-1</f>
        <v>2.2799086092071486E-2</v>
      </c>
      <c r="AF351" s="1">
        <f>(Table2[[#This Row],[Current Week High]]/Table2[[#This Row],[Close Price]])-1</f>
        <v>2.6615969581748944E-2</v>
      </c>
      <c r="AG351" s="1">
        <f>(Table2[[#This Row],[Close Price]]/Table2[[#This Row],[Current Month Low]])-1</f>
        <v>3.4364092227520793E-2</v>
      </c>
      <c r="AH351" s="1">
        <f>(Table2[[#This Row],[Current Month High]]/Table2[[#This Row],[Close Price]])-1</f>
        <v>0.14253802281368833</v>
      </c>
      <c r="AI351">
        <v>31.492395437262299</v>
      </c>
      <c r="AJ351">
        <v>35.453550505375603</v>
      </c>
      <c r="AK351" t="str">
        <f>IF(AND(Table2[[#This Row],[20D EMA]]&gt;Table2[[#This Row],[50D EMA]],Table2[[#This Row],[50D EMA]]&gt;Table2[[#This Row],[200D EMA]]),"Uptrend","Downtrend/NoTrend")</f>
        <v>Downtrend/NoTrend</v>
      </c>
      <c r="AL351">
        <v>-0.08</v>
      </c>
      <c r="AM351" t="s">
        <v>3153</v>
      </c>
      <c r="AN351">
        <v>-10.83</v>
      </c>
      <c r="AO351" t="s">
        <v>3153</v>
      </c>
      <c r="AP351">
        <v>1.5586654709173E-2</v>
      </c>
      <c r="AQ351">
        <f>(Table2[[#This Row],[Sharpe Ratio]]-AVERAGE(Table2[Sharpe Ratio]))/_xlfn.STDEV.P(Table2[Sharpe Ratio])</f>
        <v>-0.48756198816951141</v>
      </c>
      <c r="AR3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1">
        <f>_xlfn.RANK.AVG(Table2[[#This Row],[1Y Return vs Nifty Z-Score]],Table2[1Y Return vs Nifty Z-Score])</f>
        <v>471</v>
      </c>
      <c r="AT351">
        <f>_xlfn.RANK.AVG(Table2[[#This Row],[6M Return vs Nifty Z-Score]],Table2[6M Return vs Nifty Z-Score])</f>
        <v>137</v>
      </c>
      <c r="AU351">
        <f>_xlfn.RANK.AVG(Table2[[#This Row],[Sharpe Ratio Z-Score]],Table2[Sharpe Ratio Z-Score])</f>
        <v>468</v>
      </c>
      <c r="AV351">
        <f>(Table2[[#This Row],[Rank 1Y]]+Table2[[#This Row],[Rank 6M]]+Table2[[#This Row],[Rank Sharpe]])/3</f>
        <v>358.66666666666669</v>
      </c>
    </row>
    <row r="352" spans="1:48" hidden="1" x14ac:dyDescent="0.3">
      <c r="A352" t="s">
        <v>377</v>
      </c>
      <c r="B352" t="s">
        <v>378</v>
      </c>
      <c r="C352" t="s">
        <v>3118</v>
      </c>
      <c r="D352" t="s">
        <v>88</v>
      </c>
      <c r="E352">
        <v>61978.167933440003</v>
      </c>
      <c r="F352">
        <v>299.2</v>
      </c>
      <c r="G352">
        <v>24.803970432558899</v>
      </c>
      <c r="H352">
        <f>(Table2[[#This Row],[1Y Return vs Nifty]]-AVERAGE(Table2[1Y Return vs Nifty]))/_xlfn.STDEV.P(Table2[1Y Return vs Nifty])</f>
        <v>0.21572647244327778</v>
      </c>
      <c r="I352">
        <v>-2.0633279609302102</v>
      </c>
      <c r="J352">
        <f>(Table2[[#This Row],[1M Return vs Nifty]]-AVERAGE(Table2[1M Return vs Nifty]))/_xlfn.STDEV.P(Table2[1M Return vs Nifty])</f>
        <v>0.10807935433208241</v>
      </c>
      <c r="K352">
        <v>3.5820697515627899</v>
      </c>
      <c r="L352">
        <f>(Table2[[#This Row],[6M Return vs Nifty]]-AVERAGE(Table2[6M Return vs Nifty]))/_xlfn.STDEV.P(Table2[6M Return vs Nifty])</f>
        <v>3.8494976157152569E-2</v>
      </c>
      <c r="M352">
        <v>-2.4274185986322299</v>
      </c>
      <c r="N352">
        <f>(Table2[[#This Row],[1W Return vs Nifty]]-AVERAGE(Table2[1W Return vs Nifty]))/_xlfn.STDEV.P(Table2[1W Return vs Nifty])</f>
        <v>7.958273290804932E-2</v>
      </c>
      <c r="O352">
        <v>305.70999999999998</v>
      </c>
      <c r="P352">
        <v>312.74815431992403</v>
      </c>
      <c r="Q352">
        <v>284.41523265240397</v>
      </c>
      <c r="R352">
        <v>44.331389654985102</v>
      </c>
      <c r="S352" s="1">
        <f>(Table2[[#This Row],[Close Price]]-Table2[[#This Row],[20D EMA]])/Table2[[#This Row],[20D EMA]]</f>
        <v>-2.1294691047070723E-2</v>
      </c>
      <c r="T352" s="1">
        <f>(Table2[[#This Row],[Close Price]]-Table2[[#This Row],[50D EMA]])/Table2[[#This Row],[50D EMA]]</f>
        <v>-4.3319693922366134E-2</v>
      </c>
      <c r="U352" s="1">
        <f>(Table2[[#This Row],[Close Price]]-Table2[[#This Row],[200D EMA]])/Table2[[#This Row],[200D EMA]]</f>
        <v>5.198303624498591E-2</v>
      </c>
      <c r="V352">
        <v>0.59827315114797197</v>
      </c>
      <c r="W352">
        <v>296</v>
      </c>
      <c r="X352">
        <v>312</v>
      </c>
      <c r="Y352">
        <v>286.60000000000002</v>
      </c>
      <c r="Z352">
        <v>312</v>
      </c>
      <c r="AA352">
        <v>286.60000000000002</v>
      </c>
      <c r="AB352">
        <v>323.39999999999998</v>
      </c>
      <c r="AC352" s="1">
        <f>(Table2[[#This Row],[Close Price]]/Table2[[#This Row],[Day Low]])-1</f>
        <v>1.08108108108107E-2</v>
      </c>
      <c r="AD352" s="1">
        <f>(Table2[[#This Row],[Day High]]/Table2[[#This Row],[Close Price]])-1</f>
        <v>4.2780748663101553E-2</v>
      </c>
      <c r="AE352" s="1">
        <f>(Table2[[#This Row],[Close Price]]/Table2[[#This Row],[Current Week Low]])-1</f>
        <v>4.3963712491276841E-2</v>
      </c>
      <c r="AF352" s="1">
        <f>(Table2[[#This Row],[Current Week High]]/Table2[[#This Row],[Close Price]])-1</f>
        <v>4.2780748663101553E-2</v>
      </c>
      <c r="AG352" s="1">
        <f>(Table2[[#This Row],[Close Price]]/Table2[[#This Row],[Current Month Low]])-1</f>
        <v>4.3963712491276841E-2</v>
      </c>
      <c r="AH352" s="1">
        <f>(Table2[[#This Row],[Current Month High]]/Table2[[#This Row],[Close Price]])-1</f>
        <v>8.0882352941176405E-2</v>
      </c>
      <c r="AI352">
        <v>20.6383689839572</v>
      </c>
      <c r="AJ352">
        <v>48.118811881188101</v>
      </c>
      <c r="AK352" t="str">
        <f>IF(AND(Table2[[#This Row],[20D EMA]]&gt;Table2[[#This Row],[50D EMA]],Table2[[#This Row],[50D EMA]]&gt;Table2[[#This Row],[200D EMA]]),"Uptrend","Downtrend/NoTrend")</f>
        <v>Downtrend/NoTrend</v>
      </c>
      <c r="AL352">
        <v>0.04</v>
      </c>
      <c r="AM352" t="s">
        <v>3154</v>
      </c>
      <c r="AN352">
        <v>-4.99</v>
      </c>
      <c r="AO352" t="s">
        <v>3153</v>
      </c>
      <c r="AQ352">
        <f>(Table2[[#This Row],[Sharpe Ratio]]-AVERAGE(Table2[Sharpe Ratio]))/_xlfn.STDEV.P(Table2[Sharpe Ratio])</f>
        <v>-0.66967619071070472</v>
      </c>
      <c r="AR3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2">
        <f>_xlfn.RANK.AVG(Table2[[#This Row],[1Y Return vs Nifty Z-Score]],Table2[1Y Return vs Nifty Z-Score])</f>
        <v>241</v>
      </c>
      <c r="AT352">
        <f>_xlfn.RANK.AVG(Table2[[#This Row],[6M Return vs Nifty Z-Score]],Table2[6M Return vs Nifty Z-Score])</f>
        <v>297</v>
      </c>
      <c r="AU352">
        <f>_xlfn.RANK.AVG(Table2[[#This Row],[Sharpe Ratio Z-Score]],Table2[Sharpe Ratio Z-Score])</f>
        <v>539</v>
      </c>
      <c r="AV352">
        <f>(Table2[[#This Row],[Rank 1Y]]+Table2[[#This Row],[Rank 6M]]+Table2[[#This Row],[Rank Sharpe]])/3</f>
        <v>359</v>
      </c>
    </row>
    <row r="353" spans="1:48" hidden="1" x14ac:dyDescent="0.3">
      <c r="A353" t="s">
        <v>745</v>
      </c>
      <c r="B353" t="s">
        <v>746</v>
      </c>
      <c r="C353" t="s">
        <v>3120</v>
      </c>
      <c r="D353" t="s">
        <v>223</v>
      </c>
      <c r="E353">
        <v>22378.657252870002</v>
      </c>
      <c r="F353">
        <v>357.85</v>
      </c>
      <c r="G353">
        <v>27.8556165678668</v>
      </c>
      <c r="H353">
        <f>(Table2[[#This Row],[1Y Return vs Nifty]]-AVERAGE(Table2[1Y Return vs Nifty]))/_xlfn.STDEV.P(Table2[1Y Return vs Nifty])</f>
        <v>0.27874601195876614</v>
      </c>
      <c r="I353">
        <v>-5.1385593343942002</v>
      </c>
      <c r="J353">
        <f>(Table2[[#This Row],[1M Return vs Nifty]]-AVERAGE(Table2[1M Return vs Nifty]))/_xlfn.STDEV.P(Table2[1M Return vs Nifty])</f>
        <v>-0.22870596772167726</v>
      </c>
      <c r="K353">
        <v>-29.821556849010801</v>
      </c>
      <c r="L353">
        <f>(Table2[[#This Row],[6M Return vs Nifty]]-AVERAGE(Table2[6M Return vs Nifty]))/_xlfn.STDEV.P(Table2[6M Return vs Nifty])</f>
        <v>-1.115919568816832</v>
      </c>
      <c r="M353">
        <v>-2.64095187959339</v>
      </c>
      <c r="N353">
        <f>(Table2[[#This Row],[1W Return vs Nifty]]-AVERAGE(Table2[1W Return vs Nifty]))/_xlfn.STDEV.P(Table2[1W Return vs Nifty])</f>
        <v>3.5680437272594415E-2</v>
      </c>
      <c r="O353">
        <v>366.23</v>
      </c>
      <c r="P353">
        <v>377.56378472813401</v>
      </c>
      <c r="Q353">
        <v>378.290747525499</v>
      </c>
      <c r="R353">
        <v>42.723288241470897</v>
      </c>
      <c r="S353" s="1">
        <f>(Table2[[#This Row],[Close Price]]-Table2[[#This Row],[20D EMA]])/Table2[[#This Row],[20D EMA]]</f>
        <v>-2.288179559293339E-2</v>
      </c>
      <c r="T353" s="1">
        <f>(Table2[[#This Row],[Close Price]]-Table2[[#This Row],[50D EMA]])/Table2[[#This Row],[50D EMA]]</f>
        <v>-5.22131240482425E-2</v>
      </c>
      <c r="U353" s="1">
        <f>(Table2[[#This Row],[Close Price]]-Table2[[#This Row],[200D EMA]])/Table2[[#This Row],[200D EMA]]</f>
        <v>-5.4034489765365332E-2</v>
      </c>
      <c r="V353">
        <v>1.2801797378853901</v>
      </c>
      <c r="W353">
        <v>355.9</v>
      </c>
      <c r="X353">
        <v>365</v>
      </c>
      <c r="Y353">
        <v>352.5</v>
      </c>
      <c r="Z353">
        <v>365</v>
      </c>
      <c r="AA353">
        <v>348.85</v>
      </c>
      <c r="AB353">
        <v>383.9</v>
      </c>
      <c r="AC353" s="1">
        <f>(Table2[[#This Row],[Close Price]]/Table2[[#This Row],[Day Low]])-1</f>
        <v>5.4790671536950608E-3</v>
      </c>
      <c r="AD353" s="1">
        <f>(Table2[[#This Row],[Day High]]/Table2[[#This Row],[Close Price]])-1</f>
        <v>1.9980438731311834E-2</v>
      </c>
      <c r="AE353" s="1">
        <f>(Table2[[#This Row],[Close Price]]/Table2[[#This Row],[Current Week Low]])-1</f>
        <v>1.5177304964539173E-2</v>
      </c>
      <c r="AF353" s="1">
        <f>(Table2[[#This Row],[Current Week High]]/Table2[[#This Row],[Close Price]])-1</f>
        <v>1.9980438731311834E-2</v>
      </c>
      <c r="AG353" s="1">
        <f>(Table2[[#This Row],[Close Price]]/Table2[[#This Row],[Current Month Low]])-1</f>
        <v>2.5799054034685298E-2</v>
      </c>
      <c r="AH353" s="1">
        <f>(Table2[[#This Row],[Current Month High]]/Table2[[#This Row],[Close Price]])-1</f>
        <v>7.2795864188905934E-2</v>
      </c>
      <c r="AI353">
        <v>40.338130501606798</v>
      </c>
      <c r="AJ353">
        <v>60.867610699033499</v>
      </c>
      <c r="AK353" t="str">
        <f>IF(AND(Table2[[#This Row],[20D EMA]]&gt;Table2[[#This Row],[50D EMA]],Table2[[#This Row],[50D EMA]]&gt;Table2[[#This Row],[200D EMA]]),"Uptrend","Downtrend/NoTrend")</f>
        <v>Downtrend/NoTrend</v>
      </c>
      <c r="AL353">
        <v>-0.04</v>
      </c>
      <c r="AM353" t="s">
        <v>3153</v>
      </c>
      <c r="AN353">
        <v>-1.81</v>
      </c>
      <c r="AO353" t="s">
        <v>3153</v>
      </c>
      <c r="AP353">
        <v>0.11891117709615801</v>
      </c>
      <c r="AQ353">
        <f>(Table2[[#This Row],[Sharpe Ratio]]-AVERAGE(Table2[Sharpe Ratio]))/_xlfn.STDEV.P(Table2[Sharpe Ratio])</f>
        <v>0.719679934395273</v>
      </c>
      <c r="AR3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3">
        <f>_xlfn.RANK.AVG(Table2[[#This Row],[1Y Return vs Nifty Z-Score]],Table2[1Y Return vs Nifty Z-Score])</f>
        <v>226</v>
      </c>
      <c r="AT353">
        <f>_xlfn.RANK.AVG(Table2[[#This Row],[6M Return vs Nifty Z-Score]],Table2[6M Return vs Nifty Z-Score])</f>
        <v>688</v>
      </c>
      <c r="AU353">
        <f>_xlfn.RANK.AVG(Table2[[#This Row],[Sharpe Ratio Z-Score]],Table2[Sharpe Ratio Z-Score])</f>
        <v>163</v>
      </c>
      <c r="AV353">
        <f>(Table2[[#This Row],[Rank 1Y]]+Table2[[#This Row],[Rank 6M]]+Table2[[#This Row],[Rank Sharpe]])/3</f>
        <v>359</v>
      </c>
    </row>
    <row r="354" spans="1:48" hidden="1" x14ac:dyDescent="0.3">
      <c r="A354" t="s">
        <v>73</v>
      </c>
      <c r="B354" t="s">
        <v>74</v>
      </c>
      <c r="C354" t="s">
        <v>3116</v>
      </c>
      <c r="D354" t="s">
        <v>75</v>
      </c>
      <c r="E354">
        <v>310383.28483618499</v>
      </c>
      <c r="F354">
        <v>10769.55</v>
      </c>
      <c r="G354">
        <v>3.79893632984481</v>
      </c>
      <c r="H354">
        <f>(Table2[[#This Row],[1Y Return vs Nifty]]-AVERAGE(Table2[1Y Return vs Nifty]))/_xlfn.STDEV.P(Table2[1Y Return vs Nifty])</f>
        <v>-0.21804845360220579</v>
      </c>
      <c r="I354">
        <v>1.6164740585653701</v>
      </c>
      <c r="J354">
        <f>(Table2[[#This Row],[1M Return vs Nifty]]-AVERAGE(Table2[1M Return vs Nifty]))/_xlfn.STDEV.P(Table2[1M Return vs Nifty])</f>
        <v>0.5110744976971564</v>
      </c>
      <c r="K354">
        <v>5.71629773587253</v>
      </c>
      <c r="L354">
        <f>(Table2[[#This Row],[6M Return vs Nifty]]-AVERAGE(Table2[6M Return vs Nifty]))/_xlfn.STDEV.P(Table2[6M Return vs Nifty])</f>
        <v>0.11225295030883842</v>
      </c>
      <c r="M354">
        <v>-1.87170562033465</v>
      </c>
      <c r="N354">
        <f>(Table2[[#This Row],[1W Return vs Nifty]]-AVERAGE(Table2[1W Return vs Nifty]))/_xlfn.STDEV.P(Table2[1W Return vs Nifty])</f>
        <v>0.19383693886537315</v>
      </c>
      <c r="O354">
        <v>10985.53</v>
      </c>
      <c r="P354">
        <v>11167.8370201377</v>
      </c>
      <c r="Q354">
        <v>10677.578745471799</v>
      </c>
      <c r="R354">
        <v>38.829346852523798</v>
      </c>
      <c r="S354" s="1">
        <f>(Table2[[#This Row],[Close Price]]-Table2[[#This Row],[20D EMA]])/Table2[[#This Row],[20D EMA]]</f>
        <v>-1.9660407827387608E-2</v>
      </c>
      <c r="T354" s="1">
        <f>(Table2[[#This Row],[Close Price]]-Table2[[#This Row],[50D EMA]])/Table2[[#This Row],[50D EMA]]</f>
        <v>-3.5663756501775126E-2</v>
      </c>
      <c r="U354" s="1">
        <f>(Table2[[#This Row],[Close Price]]-Table2[[#This Row],[200D EMA]])/Table2[[#This Row],[200D EMA]]</f>
        <v>8.6134934445886088E-3</v>
      </c>
      <c r="V354">
        <v>0.83689763345337698</v>
      </c>
      <c r="W354">
        <v>10657.9</v>
      </c>
      <c r="X354">
        <v>10870</v>
      </c>
      <c r="Y354">
        <v>10580.4</v>
      </c>
      <c r="Z354">
        <v>10870</v>
      </c>
      <c r="AA354">
        <v>10542.5</v>
      </c>
      <c r="AB354">
        <v>11306.9</v>
      </c>
      <c r="AC354" s="1">
        <f>(Table2[[#This Row],[Close Price]]/Table2[[#This Row],[Day Low]])-1</f>
        <v>1.0475797295902645E-2</v>
      </c>
      <c r="AD354" s="1">
        <f>(Table2[[#This Row],[Day High]]/Table2[[#This Row],[Close Price]])-1</f>
        <v>9.3272235144459259E-3</v>
      </c>
      <c r="AE354" s="1">
        <f>(Table2[[#This Row],[Close Price]]/Table2[[#This Row],[Current Week Low]])-1</f>
        <v>1.7877395939662089E-2</v>
      </c>
      <c r="AF354" s="1">
        <f>(Table2[[#This Row],[Current Week High]]/Table2[[#This Row],[Close Price]])-1</f>
        <v>9.3272235144459259E-3</v>
      </c>
      <c r="AG354" s="1">
        <f>(Table2[[#This Row],[Close Price]]/Table2[[#This Row],[Current Month Low]])-1</f>
        <v>2.1536637419966809E-2</v>
      </c>
      <c r="AH354" s="1">
        <f>(Table2[[#This Row],[Current Month High]]/Table2[[#This Row],[Close Price]])-1</f>
        <v>4.9895306674837991E-2</v>
      </c>
      <c r="AI354">
        <v>12.7066590526066</v>
      </c>
      <c r="AJ354">
        <v>26.032615373812899</v>
      </c>
      <c r="AK354" t="str">
        <f>IF(AND(Table2[[#This Row],[20D EMA]]&gt;Table2[[#This Row],[50D EMA]],Table2[[#This Row],[50D EMA]]&gt;Table2[[#This Row],[200D EMA]]),"Uptrend","Downtrend/NoTrend")</f>
        <v>Downtrend/NoTrend</v>
      </c>
      <c r="AL354">
        <v>7.0000000000000007E-2</v>
      </c>
      <c r="AM354" t="s">
        <v>3154</v>
      </c>
      <c r="AN354">
        <v>-2.68</v>
      </c>
      <c r="AO354" t="s">
        <v>3153</v>
      </c>
      <c r="AP354">
        <v>3.3743713442372002E-2</v>
      </c>
      <c r="AQ354">
        <f>(Table2[[#This Row],[Sharpe Ratio]]-AVERAGE(Table2[Sharpe Ratio]))/_xlfn.STDEV.P(Table2[Sharpe Ratio])</f>
        <v>-0.27541522971568316</v>
      </c>
      <c r="AR3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4">
        <f>_xlfn.RANK.AVG(Table2[[#This Row],[1Y Return vs Nifty Z-Score]],Table2[1Y Return vs Nifty Z-Score])</f>
        <v>386</v>
      </c>
      <c r="AT354">
        <f>_xlfn.RANK.AVG(Table2[[#This Row],[6M Return vs Nifty Z-Score]],Table2[6M Return vs Nifty Z-Score])</f>
        <v>275</v>
      </c>
      <c r="AU354">
        <f>_xlfn.RANK.AVG(Table2[[#This Row],[Sharpe Ratio Z-Score]],Table2[Sharpe Ratio Z-Score])</f>
        <v>418</v>
      </c>
      <c r="AV354">
        <f>(Table2[[#This Row],[Rank 1Y]]+Table2[[#This Row],[Rank 6M]]+Table2[[#This Row],[Rank Sharpe]])/3</f>
        <v>359.66666666666669</v>
      </c>
    </row>
    <row r="355" spans="1:48" hidden="1" x14ac:dyDescent="0.3">
      <c r="A355" t="s">
        <v>492</v>
      </c>
      <c r="B355" t="s">
        <v>493</v>
      </c>
      <c r="C355" t="s">
        <v>3113</v>
      </c>
      <c r="D355" t="s">
        <v>120</v>
      </c>
      <c r="E355">
        <v>41589.022337025002</v>
      </c>
      <c r="F355">
        <v>105.83</v>
      </c>
      <c r="G355">
        <v>18.8100539491993</v>
      </c>
      <c r="H355">
        <f>(Table2[[#This Row],[1Y Return vs Nifty]]-AVERAGE(Table2[1Y Return vs Nifty]))/_xlfn.STDEV.P(Table2[1Y Return vs Nifty])</f>
        <v>9.1946112622002182E-2</v>
      </c>
      <c r="I355">
        <v>-9.3483981162108893</v>
      </c>
      <c r="J355">
        <f>(Table2[[#This Row],[1M Return vs Nifty]]-AVERAGE(Table2[1M Return vs Nifty]))/_xlfn.STDEV.P(Table2[1M Return vs Nifty])</f>
        <v>-0.6897483212053096</v>
      </c>
      <c r="K355">
        <v>-32.861705501679197</v>
      </c>
      <c r="L355">
        <f>(Table2[[#This Row],[6M Return vs Nifty]]-AVERAGE(Table2[6M Return vs Nifty]))/_xlfn.STDEV.P(Table2[6M Return vs Nifty])</f>
        <v>-1.2209857601465839</v>
      </c>
      <c r="M355">
        <v>-3.4302293666263499</v>
      </c>
      <c r="N355">
        <f>(Table2[[#This Row],[1W Return vs Nifty]]-AVERAGE(Table2[1W Return vs Nifty]))/_xlfn.STDEV.P(Table2[1W Return vs Nifty])</f>
        <v>-0.1265944709672723</v>
      </c>
      <c r="O355">
        <v>111.02</v>
      </c>
      <c r="P355">
        <v>118.255858777287</v>
      </c>
      <c r="Q355">
        <v>119.81662283531099</v>
      </c>
      <c r="R355">
        <v>35.331261374497103</v>
      </c>
      <c r="S355" s="1">
        <f>(Table2[[#This Row],[Close Price]]-Table2[[#This Row],[20D EMA]])/Table2[[#This Row],[20D EMA]]</f>
        <v>-4.6748333633579518E-2</v>
      </c>
      <c r="T355" s="1">
        <f>(Table2[[#This Row],[Close Price]]-Table2[[#This Row],[50D EMA]])/Table2[[#This Row],[50D EMA]]</f>
        <v>-0.10507605209386545</v>
      </c>
      <c r="U355" s="1">
        <f>(Table2[[#This Row],[Close Price]]-Table2[[#This Row],[200D EMA]])/Table2[[#This Row],[200D EMA]]</f>
        <v>-0.11673357589568964</v>
      </c>
      <c r="V355">
        <v>0.70340619914331304</v>
      </c>
      <c r="W355">
        <v>104.9</v>
      </c>
      <c r="X355">
        <v>107.96</v>
      </c>
      <c r="Y355">
        <v>101.7</v>
      </c>
      <c r="Z355">
        <v>107.96</v>
      </c>
      <c r="AA355">
        <v>101.7</v>
      </c>
      <c r="AB355">
        <v>117.4</v>
      </c>
      <c r="AC355" s="1">
        <f>(Table2[[#This Row],[Close Price]]/Table2[[#This Row],[Day Low]])-1</f>
        <v>8.8655862726405577E-3</v>
      </c>
      <c r="AD355" s="1">
        <f>(Table2[[#This Row],[Day High]]/Table2[[#This Row],[Close Price]])-1</f>
        <v>2.012661816120187E-2</v>
      </c>
      <c r="AE355" s="1">
        <f>(Table2[[#This Row],[Close Price]]/Table2[[#This Row],[Current Week Low]])-1</f>
        <v>4.0609636184857356E-2</v>
      </c>
      <c r="AF355" s="1">
        <f>(Table2[[#This Row],[Current Week High]]/Table2[[#This Row],[Close Price]])-1</f>
        <v>2.012661816120187E-2</v>
      </c>
      <c r="AG355" s="1">
        <f>(Table2[[#This Row],[Close Price]]/Table2[[#This Row],[Current Month Low]])-1</f>
        <v>4.0609636184857356E-2</v>
      </c>
      <c r="AH355" s="1">
        <f>(Table2[[#This Row],[Current Month High]]/Table2[[#This Row],[Close Price]])-1</f>
        <v>0.10932627799300776</v>
      </c>
      <c r="AI355">
        <v>61.107436454691502</v>
      </c>
      <c r="AJ355">
        <v>40.6378737541528</v>
      </c>
      <c r="AK355" t="str">
        <f>IF(AND(Table2[[#This Row],[20D EMA]]&gt;Table2[[#This Row],[50D EMA]],Table2[[#This Row],[50D EMA]]&gt;Table2[[#This Row],[200D EMA]]),"Uptrend","Downtrend/NoTrend")</f>
        <v>Downtrend/NoTrend</v>
      </c>
      <c r="AL355">
        <v>-0.05</v>
      </c>
      <c r="AM355" t="s">
        <v>3153</v>
      </c>
      <c r="AN355">
        <v>-6.62</v>
      </c>
      <c r="AO355" t="s">
        <v>3153</v>
      </c>
      <c r="AP355">
        <v>0.15194643906942101</v>
      </c>
      <c r="AQ355">
        <f>(Table2[[#This Row],[Sharpe Ratio]]-AVERAGE(Table2[Sharpe Ratio]))/_xlfn.STDEV.P(Table2[Sharpe Ratio])</f>
        <v>1.1056633607465078</v>
      </c>
      <c r="AR3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5">
        <f>_xlfn.RANK.AVG(Table2[[#This Row],[1Y Return vs Nifty Z-Score]],Table2[1Y Return vs Nifty Z-Score])</f>
        <v>280</v>
      </c>
      <c r="AT355">
        <f>_xlfn.RANK.AVG(Table2[[#This Row],[6M Return vs Nifty Z-Score]],Table2[6M Return vs Nifty Z-Score])</f>
        <v>703</v>
      </c>
      <c r="AU355">
        <f>_xlfn.RANK.AVG(Table2[[#This Row],[Sharpe Ratio Z-Score]],Table2[Sharpe Ratio Z-Score])</f>
        <v>96</v>
      </c>
      <c r="AV355">
        <f>(Table2[[#This Row],[Rank 1Y]]+Table2[[#This Row],[Rank 6M]]+Table2[[#This Row],[Rank Sharpe]])/3</f>
        <v>359.66666666666669</v>
      </c>
    </row>
    <row r="356" spans="1:48" hidden="1" x14ac:dyDescent="0.3">
      <c r="A356" t="s">
        <v>1545</v>
      </c>
      <c r="B356" t="s">
        <v>1546</v>
      </c>
      <c r="C356" t="s">
        <v>572</v>
      </c>
      <c r="D356" t="s">
        <v>436</v>
      </c>
      <c r="E356">
        <v>6247.2406883149997</v>
      </c>
      <c r="F356">
        <v>874.15</v>
      </c>
      <c r="G356">
        <v>-23.501879583025701</v>
      </c>
      <c r="H356">
        <f>(Table2[[#This Row],[1Y Return vs Nifty]]-AVERAGE(Table2[1Y Return vs Nifty]))/_xlfn.STDEV.P(Table2[1Y Return vs Nifty])</f>
        <v>-0.78183755985538694</v>
      </c>
      <c r="I356">
        <v>0.34073995826717202</v>
      </c>
      <c r="J356">
        <f>(Table2[[#This Row],[1M Return vs Nifty]]-AVERAGE(Table2[1M Return vs Nifty]))/_xlfn.STDEV.P(Table2[1M Return vs Nifty])</f>
        <v>0.3713619142696763</v>
      </c>
      <c r="K356">
        <v>-8.8867732825637005E-4</v>
      </c>
      <c r="L356">
        <f>(Table2[[#This Row],[6M Return vs Nifty]]-AVERAGE(Table2[6M Return vs Nifty]))/_xlfn.STDEV.P(Table2[6M Return vs Nifty])</f>
        <v>-8.5330480695425662E-2</v>
      </c>
      <c r="M356">
        <v>1.22025696553303</v>
      </c>
      <c r="N356">
        <f>(Table2[[#This Row],[1W Return vs Nifty]]-AVERAGE(Table2[1W Return vs Nifty]))/_xlfn.STDEV.P(Table2[1W Return vs Nifty])</f>
        <v>0.82954231897059083</v>
      </c>
      <c r="O356">
        <v>871.99</v>
      </c>
      <c r="P356">
        <v>893.42469277206703</v>
      </c>
      <c r="Q356">
        <v>868.41981089648505</v>
      </c>
      <c r="R356">
        <v>54.016035304396098</v>
      </c>
      <c r="S356" s="1">
        <f>(Table2[[#This Row],[Close Price]]-Table2[[#This Row],[20D EMA]])/Table2[[#This Row],[20D EMA]]</f>
        <v>2.4770926272089911E-3</v>
      </c>
      <c r="T356" s="1">
        <f>(Table2[[#This Row],[Close Price]]-Table2[[#This Row],[50D EMA]])/Table2[[#This Row],[50D EMA]]</f>
        <v>-2.1573942300903551E-2</v>
      </c>
      <c r="U356" s="1">
        <f>(Table2[[#This Row],[Close Price]]-Table2[[#This Row],[200D EMA]])/Table2[[#This Row],[200D EMA]]</f>
        <v>6.5984090086562584E-3</v>
      </c>
      <c r="V356">
        <v>0.88335562405040202</v>
      </c>
      <c r="W356">
        <v>858.1</v>
      </c>
      <c r="X356">
        <v>887.8</v>
      </c>
      <c r="Y356">
        <v>840</v>
      </c>
      <c r="Z356">
        <v>887.8</v>
      </c>
      <c r="AA356">
        <v>817.2</v>
      </c>
      <c r="AB356">
        <v>912.95</v>
      </c>
      <c r="AC356" s="1">
        <f>(Table2[[#This Row],[Close Price]]/Table2[[#This Row],[Day Low]])-1</f>
        <v>1.8704113739657302E-2</v>
      </c>
      <c r="AD356" s="1">
        <f>(Table2[[#This Row],[Day High]]/Table2[[#This Row],[Close Price]])-1</f>
        <v>1.5615169021335085E-2</v>
      </c>
      <c r="AE356" s="1">
        <f>(Table2[[#This Row],[Close Price]]/Table2[[#This Row],[Current Week Low]])-1</f>
        <v>4.0654761904761916E-2</v>
      </c>
      <c r="AF356" s="1">
        <f>(Table2[[#This Row],[Current Week High]]/Table2[[#This Row],[Close Price]])-1</f>
        <v>1.5615169021335085E-2</v>
      </c>
      <c r="AG356" s="1">
        <f>(Table2[[#This Row],[Close Price]]/Table2[[#This Row],[Current Month Low]])-1</f>
        <v>6.968918257464507E-2</v>
      </c>
      <c r="AH356" s="1">
        <f>(Table2[[#This Row],[Current Month High]]/Table2[[#This Row],[Close Price]])-1</f>
        <v>4.4385974947091622E-2</v>
      </c>
      <c r="AI356">
        <v>29.039638505977202</v>
      </c>
      <c r="AJ356">
        <v>27.2972185816222</v>
      </c>
      <c r="AK356" t="str">
        <f>IF(AND(Table2[[#This Row],[20D EMA]]&gt;Table2[[#This Row],[50D EMA]],Table2[[#This Row],[50D EMA]]&gt;Table2[[#This Row],[200D EMA]]),"Uptrend","Downtrend/NoTrend")</f>
        <v>Downtrend/NoTrend</v>
      </c>
      <c r="AL356">
        <v>0.01</v>
      </c>
      <c r="AM356" t="s">
        <v>3154</v>
      </c>
      <c r="AN356">
        <v>-2.4900000000000002</v>
      </c>
      <c r="AO356" t="s">
        <v>3153</v>
      </c>
      <c r="AP356">
        <v>0.117961856640595</v>
      </c>
      <c r="AQ356">
        <f>(Table2[[#This Row],[Sharpe Ratio]]-AVERAGE(Table2[Sharpe Ratio]))/_xlfn.STDEV.P(Table2[Sharpe Ratio])</f>
        <v>0.70858809070291517</v>
      </c>
      <c r="AR3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6">
        <f>_xlfn.RANK.AVG(Table2[[#This Row],[1Y Return vs Nifty Z-Score]],Table2[1Y Return vs Nifty Z-Score])</f>
        <v>592</v>
      </c>
      <c r="AT356">
        <f>_xlfn.RANK.AVG(Table2[[#This Row],[6M Return vs Nifty Z-Score]],Table2[6M Return vs Nifty Z-Score])</f>
        <v>330</v>
      </c>
      <c r="AU356">
        <f>_xlfn.RANK.AVG(Table2[[#This Row],[Sharpe Ratio Z-Score]],Table2[Sharpe Ratio Z-Score])</f>
        <v>165</v>
      </c>
      <c r="AV356">
        <f>(Table2[[#This Row],[Rank 1Y]]+Table2[[#This Row],[Rank 6M]]+Table2[[#This Row],[Rank Sharpe]])/3</f>
        <v>362.33333333333331</v>
      </c>
    </row>
    <row r="357" spans="1:48" hidden="1" x14ac:dyDescent="0.3">
      <c r="A357" t="s">
        <v>1072</v>
      </c>
      <c r="B357" t="s">
        <v>1073</v>
      </c>
      <c r="C357" t="s">
        <v>3114</v>
      </c>
      <c r="D357" t="s">
        <v>270</v>
      </c>
      <c r="E357">
        <v>11949.857914275</v>
      </c>
      <c r="F357">
        <v>5009.25</v>
      </c>
      <c r="G357">
        <v>-30.087181099574899</v>
      </c>
      <c r="H357">
        <f>(Table2[[#This Row],[1Y Return vs Nifty]]-AVERAGE(Table2[1Y Return vs Nifty]))/_xlfn.STDEV.P(Table2[1Y Return vs Nifty])</f>
        <v>-0.91783061106206132</v>
      </c>
      <c r="I357">
        <v>-17.449549489012899</v>
      </c>
      <c r="J357">
        <f>(Table2[[#This Row],[1M Return vs Nifty]]-AVERAGE(Table2[1M Return vs Nifty]))/_xlfn.STDEV.P(Table2[1M Return vs Nifty])</f>
        <v>-1.5769494917052469</v>
      </c>
      <c r="K357">
        <v>9.9595113571905909</v>
      </c>
      <c r="L357">
        <f>(Table2[[#This Row],[6M Return vs Nifty]]-AVERAGE(Table2[6M Return vs Nifty]))/_xlfn.STDEV.P(Table2[6M Return vs Nifty])</f>
        <v>0.25889653426619197</v>
      </c>
      <c r="M357">
        <v>-5.4072241583224097</v>
      </c>
      <c r="N357">
        <f>(Table2[[#This Row],[1W Return vs Nifty]]-AVERAGE(Table2[1W Return vs Nifty]))/_xlfn.STDEV.P(Table2[1W Return vs Nifty])</f>
        <v>-0.53306323978922565</v>
      </c>
      <c r="O357">
        <v>5118.1099999999997</v>
      </c>
      <c r="P357">
        <v>5464.6385049857199</v>
      </c>
      <c r="Q357">
        <v>5200.3169281021301</v>
      </c>
      <c r="R357">
        <v>51.103047366500299</v>
      </c>
      <c r="S357" s="1">
        <f>(Table2[[#This Row],[Close Price]]-Table2[[#This Row],[20D EMA]])/Table2[[#This Row],[20D EMA]]</f>
        <v>-2.1269570212441639E-2</v>
      </c>
      <c r="T357" s="1">
        <f>(Table2[[#This Row],[Close Price]]-Table2[[#This Row],[50D EMA]])/Table2[[#This Row],[50D EMA]]</f>
        <v>-8.3333692534326195E-2</v>
      </c>
      <c r="U357" s="1">
        <f>(Table2[[#This Row],[Close Price]]-Table2[[#This Row],[200D EMA]])/Table2[[#This Row],[200D EMA]]</f>
        <v>-3.6741400715333029E-2</v>
      </c>
      <c r="V357">
        <v>0.51649718933345701</v>
      </c>
      <c r="W357">
        <v>4620</v>
      </c>
      <c r="X357">
        <v>5072.45</v>
      </c>
      <c r="Y357">
        <v>4602.3999999999996</v>
      </c>
      <c r="Z357">
        <v>5072.45</v>
      </c>
      <c r="AA357">
        <v>4602.3999999999996</v>
      </c>
      <c r="AB357">
        <v>5279</v>
      </c>
      <c r="AC357" s="1">
        <f>(Table2[[#This Row],[Close Price]]/Table2[[#This Row],[Day Low]])-1</f>
        <v>8.4253246753246858E-2</v>
      </c>
      <c r="AD357" s="1">
        <f>(Table2[[#This Row],[Day High]]/Table2[[#This Row],[Close Price]])-1</f>
        <v>1.261665918051591E-2</v>
      </c>
      <c r="AE357" s="1">
        <f>(Table2[[#This Row],[Close Price]]/Table2[[#This Row],[Current Week Low]])-1</f>
        <v>8.8399530679645455E-2</v>
      </c>
      <c r="AF357" s="1">
        <f>(Table2[[#This Row],[Current Week High]]/Table2[[#This Row],[Close Price]])-1</f>
        <v>1.261665918051591E-2</v>
      </c>
      <c r="AG357" s="1">
        <f>(Table2[[#This Row],[Close Price]]/Table2[[#This Row],[Current Month Low]])-1</f>
        <v>8.8399530679645455E-2</v>
      </c>
      <c r="AH357" s="1">
        <f>(Table2[[#This Row],[Current Month High]]/Table2[[#This Row],[Close Price]])-1</f>
        <v>5.3850376802914601E-2</v>
      </c>
      <c r="AI357">
        <v>42.162000299445999</v>
      </c>
      <c r="AJ357">
        <v>32.448010999325703</v>
      </c>
      <c r="AK357" t="str">
        <f>IF(AND(Table2[[#This Row],[20D EMA]]&gt;Table2[[#This Row],[50D EMA]],Table2[[#This Row],[50D EMA]]&gt;Table2[[#This Row],[200D EMA]]),"Uptrend","Downtrend/NoTrend")</f>
        <v>Downtrend/NoTrend</v>
      </c>
      <c r="AL357">
        <v>-7.0000000000000007E-2</v>
      </c>
      <c r="AM357" t="s">
        <v>3153</v>
      </c>
      <c r="AN357">
        <v>-1.76</v>
      </c>
      <c r="AO357" t="s">
        <v>3153</v>
      </c>
      <c r="AP357">
        <v>9.7551721910917003E-2</v>
      </c>
      <c r="AQ357">
        <f>(Table2[[#This Row],[Sharpe Ratio]]-AVERAGE(Table2[Sharpe Ratio]))/_xlfn.STDEV.P(Table2[Sharpe Ratio])</f>
        <v>0.47011643149138954</v>
      </c>
      <c r="AR3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7">
        <f>_xlfn.RANK.AVG(Table2[[#This Row],[1Y Return vs Nifty Z-Score]],Table2[1Y Return vs Nifty Z-Score])</f>
        <v>631</v>
      </c>
      <c r="AT357">
        <f>_xlfn.RANK.AVG(Table2[[#This Row],[6M Return vs Nifty Z-Score]],Table2[6M Return vs Nifty Z-Score])</f>
        <v>232</v>
      </c>
      <c r="AU357">
        <f>_xlfn.RANK.AVG(Table2[[#This Row],[Sharpe Ratio Z-Score]],Table2[Sharpe Ratio Z-Score])</f>
        <v>226</v>
      </c>
      <c r="AV357">
        <f>(Table2[[#This Row],[Rank 1Y]]+Table2[[#This Row],[Rank 6M]]+Table2[[#This Row],[Rank Sharpe]])/3</f>
        <v>363</v>
      </c>
    </row>
    <row r="358" spans="1:48" hidden="1" x14ac:dyDescent="0.3">
      <c r="A358" t="s">
        <v>152</v>
      </c>
      <c r="B358" t="s">
        <v>153</v>
      </c>
      <c r="C358" t="s">
        <v>3116</v>
      </c>
      <c r="D358" t="s">
        <v>75</v>
      </c>
      <c r="E358">
        <v>168143.28085310999</v>
      </c>
      <c r="F358">
        <v>2508.15</v>
      </c>
      <c r="G358">
        <v>9.19410729834709</v>
      </c>
      <c r="H358">
        <f>(Table2[[#This Row],[1Y Return vs Nifty]]-AVERAGE(Table2[1Y Return vs Nifty]))/_xlfn.STDEV.P(Table2[1Y Return vs Nifty])</f>
        <v>-0.10663278646161188</v>
      </c>
      <c r="I358">
        <v>-3.2101002106240202</v>
      </c>
      <c r="J358">
        <f>(Table2[[#This Row],[1M Return vs Nifty]]-AVERAGE(Table2[1M Return vs Nifty]))/_xlfn.STDEV.P(Table2[1M Return vs Nifty])</f>
        <v>-1.7509915069915248E-2</v>
      </c>
      <c r="K358">
        <v>-1.7824214711183799</v>
      </c>
      <c r="L358">
        <f>(Table2[[#This Row],[6M Return vs Nifty]]-AVERAGE(Table2[6M Return vs Nifty]))/_xlfn.STDEV.P(Table2[6M Return vs Nifty])</f>
        <v>-0.14689946522790578</v>
      </c>
      <c r="M358">
        <v>1.2443854850454401</v>
      </c>
      <c r="N358">
        <f>(Table2[[#This Row],[1W Return vs Nifty]]-AVERAGE(Table2[1W Return vs Nifty]))/_xlfn.STDEV.P(Table2[1W Return vs Nifty])</f>
        <v>0.83450312597974419</v>
      </c>
      <c r="O358">
        <v>2591.96</v>
      </c>
      <c r="P358">
        <v>2643.8527559885201</v>
      </c>
      <c r="Q358">
        <v>2496.5410396891598</v>
      </c>
      <c r="R358">
        <v>30.999562075497099</v>
      </c>
      <c r="S358" s="1">
        <f>(Table2[[#This Row],[Close Price]]-Table2[[#This Row],[20D EMA]])/Table2[[#This Row],[20D EMA]]</f>
        <v>-3.2334603929072961E-2</v>
      </c>
      <c r="T358" s="1">
        <f>(Table2[[#This Row],[Close Price]]-Table2[[#This Row],[50D EMA]])/Table2[[#This Row],[50D EMA]]</f>
        <v>-5.1327652677004558E-2</v>
      </c>
      <c r="U358" s="1">
        <f>(Table2[[#This Row],[Close Price]]-Table2[[#This Row],[200D EMA]])/Table2[[#This Row],[200D EMA]]</f>
        <v>4.6500178151630605E-3</v>
      </c>
      <c r="V358">
        <v>0.99053365947886796</v>
      </c>
      <c r="W358">
        <v>2500</v>
      </c>
      <c r="X358">
        <v>2552</v>
      </c>
      <c r="Y358">
        <v>2479.0500000000002</v>
      </c>
      <c r="Z358">
        <v>2552.8000000000002</v>
      </c>
      <c r="AA358">
        <v>2472.0500000000002</v>
      </c>
      <c r="AB358">
        <v>2719</v>
      </c>
      <c r="AC358" s="1">
        <f>(Table2[[#This Row],[Close Price]]/Table2[[#This Row],[Day Low]])-1</f>
        <v>3.2600000000000406E-3</v>
      </c>
      <c r="AD358" s="1">
        <f>(Table2[[#This Row],[Day High]]/Table2[[#This Row],[Close Price]])-1</f>
        <v>1.748300540238823E-2</v>
      </c>
      <c r="AE358" s="1">
        <f>(Table2[[#This Row],[Close Price]]/Table2[[#This Row],[Current Week Low]])-1</f>
        <v>1.173836751981594E-2</v>
      </c>
      <c r="AF358" s="1">
        <f>(Table2[[#This Row],[Current Week High]]/Table2[[#This Row],[Close Price]])-1</f>
        <v>1.7801965592169511E-2</v>
      </c>
      <c r="AG358" s="1">
        <f>(Table2[[#This Row],[Close Price]]/Table2[[#This Row],[Current Month Low]])-1</f>
        <v>1.4603264497077273E-2</v>
      </c>
      <c r="AH358" s="1">
        <f>(Table2[[#This Row],[Current Month High]]/Table2[[#This Row],[Close Price]])-1</f>
        <v>8.4065945019237143E-2</v>
      </c>
      <c r="AI358">
        <v>14.7359607678966</v>
      </c>
      <c r="AJ358">
        <v>29.436527993785401</v>
      </c>
      <c r="AK358" t="str">
        <f>IF(AND(Table2[[#This Row],[20D EMA]]&gt;Table2[[#This Row],[50D EMA]],Table2[[#This Row],[50D EMA]]&gt;Table2[[#This Row],[200D EMA]]),"Uptrend","Downtrend/NoTrend")</f>
        <v>Downtrend/NoTrend</v>
      </c>
      <c r="AL358">
        <v>0.05</v>
      </c>
      <c r="AM358" t="s">
        <v>3154</v>
      </c>
      <c r="AN358">
        <v>-6.96</v>
      </c>
      <c r="AO358" t="s">
        <v>3153</v>
      </c>
      <c r="AP358">
        <v>4.0579204783743002E-2</v>
      </c>
      <c r="AQ358">
        <f>(Table2[[#This Row],[Sharpe Ratio]]-AVERAGE(Table2[Sharpe Ratio]))/_xlfn.STDEV.P(Table2[Sharpe Ratio])</f>
        <v>-0.19554946776495469</v>
      </c>
      <c r="AR3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8">
        <f>_xlfn.RANK.AVG(Table2[[#This Row],[1Y Return vs Nifty Z-Score]],Table2[1Y Return vs Nifty Z-Score])</f>
        <v>341</v>
      </c>
      <c r="AT358">
        <f>_xlfn.RANK.AVG(Table2[[#This Row],[6M Return vs Nifty Z-Score]],Table2[6M Return vs Nifty Z-Score])</f>
        <v>354</v>
      </c>
      <c r="AU358">
        <f>_xlfn.RANK.AVG(Table2[[#This Row],[Sharpe Ratio Z-Score]],Table2[Sharpe Ratio Z-Score])</f>
        <v>398</v>
      </c>
      <c r="AV358">
        <f>(Table2[[#This Row],[Rank 1Y]]+Table2[[#This Row],[Rank 6M]]+Table2[[#This Row],[Rank Sharpe]])/3</f>
        <v>364.33333333333331</v>
      </c>
    </row>
    <row r="359" spans="1:48" hidden="1" x14ac:dyDescent="0.3">
      <c r="A359" t="s">
        <v>614</v>
      </c>
      <c r="B359" t="s">
        <v>615</v>
      </c>
      <c r="C359" t="s">
        <v>3112</v>
      </c>
      <c r="D359" t="s">
        <v>252</v>
      </c>
      <c r="E359">
        <v>29327.056240579899</v>
      </c>
      <c r="F359">
        <v>1091.9000000000001</v>
      </c>
      <c r="G359">
        <v>1.5833615792290401</v>
      </c>
      <c r="H359">
        <f>(Table2[[#This Row],[1Y Return vs Nifty]]-AVERAGE(Table2[1Y Return vs Nifty]))/_xlfn.STDEV.P(Table2[1Y Return vs Nifty])</f>
        <v>-0.26380228427427388</v>
      </c>
      <c r="I359">
        <v>6.3148885196530502</v>
      </c>
      <c r="J359">
        <f>(Table2[[#This Row],[1M Return vs Nifty]]-AVERAGE(Table2[1M Return vs Nifty]))/_xlfn.STDEV.P(Table2[1M Return vs Nifty])</f>
        <v>1.0256234324776519</v>
      </c>
      <c r="K359">
        <v>-22.518051787314601</v>
      </c>
      <c r="L359">
        <f>(Table2[[#This Row],[6M Return vs Nifty]]-AVERAGE(Table2[6M Return vs Nifty]))/_xlfn.STDEV.P(Table2[6M Return vs Nifty])</f>
        <v>-0.86351366770523119</v>
      </c>
      <c r="M359">
        <v>1.731932599718</v>
      </c>
      <c r="N359">
        <f>(Table2[[#This Row],[1W Return vs Nifty]]-AVERAGE(Table2[1W Return vs Nifty]))/_xlfn.STDEV.P(Table2[1W Return vs Nifty])</f>
        <v>0.93474247728002724</v>
      </c>
      <c r="O359">
        <v>1069.5899999999999</v>
      </c>
      <c r="P359">
        <v>1079.3050742242899</v>
      </c>
      <c r="Q359">
        <v>1109.09089864468</v>
      </c>
      <c r="R359">
        <v>59.453100676819801</v>
      </c>
      <c r="S359" s="1">
        <f>(Table2[[#This Row],[Close Price]]-Table2[[#This Row],[20D EMA]])/Table2[[#This Row],[20D EMA]]</f>
        <v>2.0858459783655584E-2</v>
      </c>
      <c r="T359" s="1">
        <f>(Table2[[#This Row],[Close Price]]-Table2[[#This Row],[50D EMA]])/Table2[[#This Row],[50D EMA]]</f>
        <v>1.1669477033416443E-2</v>
      </c>
      <c r="U359" s="1">
        <f>(Table2[[#This Row],[Close Price]]-Table2[[#This Row],[200D EMA]])/Table2[[#This Row],[200D EMA]]</f>
        <v>-1.5499990727259026E-2</v>
      </c>
      <c r="V359">
        <v>0.39067064376469302</v>
      </c>
      <c r="W359">
        <v>1067.45</v>
      </c>
      <c r="X359">
        <v>1100.7</v>
      </c>
      <c r="Y359">
        <v>1053.95</v>
      </c>
      <c r="Z359">
        <v>1100.7</v>
      </c>
      <c r="AA359">
        <v>1016.6</v>
      </c>
      <c r="AB359">
        <v>1124</v>
      </c>
      <c r="AC359" s="1">
        <f>(Table2[[#This Row],[Close Price]]/Table2[[#This Row],[Day Low]])-1</f>
        <v>2.2905054100894606E-2</v>
      </c>
      <c r="AD359" s="1">
        <f>(Table2[[#This Row],[Day High]]/Table2[[#This Row],[Close Price]])-1</f>
        <v>8.0593460939646366E-3</v>
      </c>
      <c r="AE359" s="1">
        <f>(Table2[[#This Row],[Close Price]]/Table2[[#This Row],[Current Week Low]])-1</f>
        <v>3.600740073058506E-2</v>
      </c>
      <c r="AF359" s="1">
        <f>(Table2[[#This Row],[Current Week High]]/Table2[[#This Row],[Close Price]])-1</f>
        <v>8.0593460939646366E-3</v>
      </c>
      <c r="AG359" s="1">
        <f>(Table2[[#This Row],[Close Price]]/Table2[[#This Row],[Current Month Low]])-1</f>
        <v>7.4070430847924529E-2</v>
      </c>
      <c r="AH359" s="1">
        <f>(Table2[[#This Row],[Current Month High]]/Table2[[#This Row],[Close Price]])-1</f>
        <v>2.9398296547302749E-2</v>
      </c>
      <c r="AI359">
        <v>38.648227859694103</v>
      </c>
      <c r="AJ359">
        <v>22.8303054165026</v>
      </c>
      <c r="AK359" t="str">
        <f>IF(AND(Table2[[#This Row],[20D EMA]]&gt;Table2[[#This Row],[50D EMA]],Table2[[#This Row],[50D EMA]]&gt;Table2[[#This Row],[200D EMA]]),"Uptrend","Downtrend/NoTrend")</f>
        <v>Downtrend/NoTrend</v>
      </c>
      <c r="AL359">
        <v>0.03</v>
      </c>
      <c r="AM359" t="s">
        <v>3154</v>
      </c>
      <c r="AN359">
        <v>-1.28</v>
      </c>
      <c r="AO359" t="s">
        <v>3153</v>
      </c>
      <c r="AP359">
        <v>0.1673120516228</v>
      </c>
      <c r="AQ359">
        <f>(Table2[[#This Row],[Sharpe Ratio]]-AVERAGE(Table2[Sharpe Ratio]))/_xlfn.STDEV.P(Table2[Sharpe Ratio])</f>
        <v>1.2851949105837364</v>
      </c>
      <c r="AR3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9">
        <f>_xlfn.RANK.AVG(Table2[[#This Row],[1Y Return vs Nifty Z-Score]],Table2[1Y Return vs Nifty Z-Score])</f>
        <v>402</v>
      </c>
      <c r="AT359">
        <f>_xlfn.RANK.AVG(Table2[[#This Row],[6M Return vs Nifty Z-Score]],Table2[6M Return vs Nifty Z-Score])</f>
        <v>626</v>
      </c>
      <c r="AU359">
        <f>_xlfn.RANK.AVG(Table2[[#This Row],[Sharpe Ratio Z-Score]],Table2[Sharpe Ratio Z-Score])</f>
        <v>66</v>
      </c>
      <c r="AV359">
        <f>(Table2[[#This Row],[Rank 1Y]]+Table2[[#This Row],[Rank 6M]]+Table2[[#This Row],[Rank Sharpe]])/3</f>
        <v>364.66666666666669</v>
      </c>
    </row>
    <row r="360" spans="1:48" hidden="1" x14ac:dyDescent="0.3">
      <c r="A360" t="s">
        <v>356</v>
      </c>
      <c r="B360" t="s">
        <v>357</v>
      </c>
      <c r="C360" t="s">
        <v>3112</v>
      </c>
      <c r="D360" t="s">
        <v>51</v>
      </c>
      <c r="E360">
        <v>66117.053700000004</v>
      </c>
      <c r="F360">
        <v>5529.8</v>
      </c>
      <c r="G360">
        <v>6.6756382035620403</v>
      </c>
      <c r="H360">
        <f>(Table2[[#This Row],[1Y Return vs Nifty]]-AVERAGE(Table2[1Y Return vs Nifty]))/_xlfn.STDEV.P(Table2[1Y Return vs Nifty])</f>
        <v>-0.15864168775623363</v>
      </c>
      <c r="I360">
        <v>-5.3743574678308699</v>
      </c>
      <c r="J360">
        <f>(Table2[[#This Row],[1M Return vs Nifty]]-AVERAGE(Table2[1M Return vs Nifty]))/_xlfn.STDEV.P(Table2[1M Return vs Nifty])</f>
        <v>-0.25452950444623001</v>
      </c>
      <c r="K360">
        <v>-0.60874832078840302</v>
      </c>
      <c r="L360">
        <f>(Table2[[#This Row],[6M Return vs Nifty]]-AVERAGE(Table2[6M Return vs Nifty]))/_xlfn.STDEV.P(Table2[6M Return vs Nifty])</f>
        <v>-0.10633784082742534</v>
      </c>
      <c r="M360">
        <v>-0.47709432170225502</v>
      </c>
      <c r="N360">
        <f>(Table2[[#This Row],[1W Return vs Nifty]]-AVERAGE(Table2[1W Return vs Nifty]))/_xlfn.STDEV.P(Table2[1W Return vs Nifty])</f>
        <v>0.48056806224581561</v>
      </c>
      <c r="O360">
        <v>5737.99</v>
      </c>
      <c r="P360">
        <v>5851.5554493555601</v>
      </c>
      <c r="Q360">
        <v>5407.6300777168999</v>
      </c>
      <c r="R360">
        <v>33.019545006338397</v>
      </c>
      <c r="S360" s="1">
        <f>(Table2[[#This Row],[Close Price]]-Table2[[#This Row],[20D EMA]])/Table2[[#This Row],[20D EMA]]</f>
        <v>-3.6282740123283523E-2</v>
      </c>
      <c r="T360" s="1">
        <f>(Table2[[#This Row],[Close Price]]-Table2[[#This Row],[50D EMA]])/Table2[[#This Row],[50D EMA]]</f>
        <v>-5.4986311270620411E-2</v>
      </c>
      <c r="U360" s="1">
        <f>(Table2[[#This Row],[Close Price]]-Table2[[#This Row],[200D EMA]])/Table2[[#This Row],[200D EMA]]</f>
        <v>2.2592137503362728E-2</v>
      </c>
      <c r="V360">
        <v>1.44370802883326</v>
      </c>
      <c r="W360">
        <v>5463</v>
      </c>
      <c r="X360">
        <v>5599.8</v>
      </c>
      <c r="Y360">
        <v>5463</v>
      </c>
      <c r="Z360">
        <v>5608.6</v>
      </c>
      <c r="AA360">
        <v>5361.05</v>
      </c>
      <c r="AB360">
        <v>5958.9</v>
      </c>
      <c r="AC360" s="1">
        <f>(Table2[[#This Row],[Close Price]]/Table2[[#This Row],[Day Low]])-1</f>
        <v>1.2227713710415644E-2</v>
      </c>
      <c r="AD360" s="1">
        <f>(Table2[[#This Row],[Day High]]/Table2[[#This Row],[Close Price]])-1</f>
        <v>1.2658685666750991E-2</v>
      </c>
      <c r="AE360" s="1">
        <f>(Table2[[#This Row],[Close Price]]/Table2[[#This Row],[Current Week Low]])-1</f>
        <v>1.2227713710415644E-2</v>
      </c>
      <c r="AF360" s="1">
        <f>(Table2[[#This Row],[Current Week High]]/Table2[[#This Row],[Close Price]])-1</f>
        <v>1.4250063293428372E-2</v>
      </c>
      <c r="AG360" s="1">
        <f>(Table2[[#This Row],[Close Price]]/Table2[[#This Row],[Current Month Low]])-1</f>
        <v>3.14770427434925E-2</v>
      </c>
      <c r="AH360" s="1">
        <f>(Table2[[#This Row],[Current Month High]]/Table2[[#This Row],[Close Price]])-1</f>
        <v>7.7597743137183928E-2</v>
      </c>
      <c r="AI360">
        <v>16.458099750443001</v>
      </c>
      <c r="AJ360">
        <v>26.228086194302399</v>
      </c>
      <c r="AK360" t="str">
        <f>IF(AND(Table2[[#This Row],[20D EMA]]&gt;Table2[[#This Row],[50D EMA]],Table2[[#This Row],[50D EMA]]&gt;Table2[[#This Row],[200D EMA]]),"Uptrend","Downtrend/NoTrend")</f>
        <v>Downtrend/NoTrend</v>
      </c>
      <c r="AL360">
        <v>-0.04</v>
      </c>
      <c r="AM360" t="s">
        <v>3153</v>
      </c>
      <c r="AN360">
        <v>-4.32</v>
      </c>
      <c r="AO360" t="s">
        <v>3153</v>
      </c>
      <c r="AP360">
        <v>3.9224755410217998E-2</v>
      </c>
      <c r="AQ360">
        <f>(Table2[[#This Row],[Sharpe Ratio]]-AVERAGE(Table2[Sharpe Ratio]))/_xlfn.STDEV.P(Table2[Sharpe Ratio])</f>
        <v>-0.21137483068883847</v>
      </c>
      <c r="AR3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0">
        <f>_xlfn.RANK.AVG(Table2[[#This Row],[1Y Return vs Nifty Z-Score]],Table2[1Y Return vs Nifty Z-Score])</f>
        <v>365</v>
      </c>
      <c r="AT360">
        <f>_xlfn.RANK.AVG(Table2[[#This Row],[6M Return vs Nifty Z-Score]],Table2[6M Return vs Nifty Z-Score])</f>
        <v>336</v>
      </c>
      <c r="AU360">
        <f>_xlfn.RANK.AVG(Table2[[#This Row],[Sharpe Ratio Z-Score]],Table2[Sharpe Ratio Z-Score])</f>
        <v>399</v>
      </c>
      <c r="AV360">
        <f>(Table2[[#This Row],[Rank 1Y]]+Table2[[#This Row],[Rank 6M]]+Table2[[#This Row],[Rank Sharpe]])/3</f>
        <v>366.66666666666669</v>
      </c>
    </row>
    <row r="361" spans="1:48" hidden="1" x14ac:dyDescent="0.3">
      <c r="A361" t="s">
        <v>1250</v>
      </c>
      <c r="B361" t="s">
        <v>1251</v>
      </c>
      <c r="C361" t="s">
        <v>3125</v>
      </c>
      <c r="D361" t="s">
        <v>1024</v>
      </c>
      <c r="E361">
        <v>9036.4897782000007</v>
      </c>
      <c r="F361">
        <v>469.8</v>
      </c>
      <c r="G361">
        <v>11.290225415545899</v>
      </c>
      <c r="H361">
        <f>(Table2[[#This Row],[1Y Return vs Nifty]]-AVERAGE(Table2[1Y Return vs Nifty]))/_xlfn.STDEV.P(Table2[1Y Return vs Nifty])</f>
        <v>-6.3345854537372487E-2</v>
      </c>
      <c r="I361">
        <v>-7.1353083758231604</v>
      </c>
      <c r="J361">
        <f>(Table2[[#This Row],[1M Return vs Nifty]]-AVERAGE(Table2[1M Return vs Nifty]))/_xlfn.STDEV.P(Table2[1M Return vs Nifty])</f>
        <v>-0.44738082086636949</v>
      </c>
      <c r="K361">
        <v>5.9338764235608199</v>
      </c>
      <c r="L361">
        <f>(Table2[[#This Row],[6M Return vs Nifty]]-AVERAGE(Table2[6M Return vs Nifty]))/_xlfn.STDEV.P(Table2[6M Return vs Nifty])</f>
        <v>0.11977237341660961</v>
      </c>
      <c r="M361">
        <v>-1.09500544551228</v>
      </c>
      <c r="N361">
        <f>(Table2[[#This Row],[1W Return vs Nifty]]-AVERAGE(Table2[1W Return vs Nifty]))/_xlfn.STDEV.P(Table2[1W Return vs Nifty])</f>
        <v>0.35352596036906797</v>
      </c>
      <c r="O361">
        <v>501.48</v>
      </c>
      <c r="P361">
        <v>520.50555060474596</v>
      </c>
      <c r="Q361">
        <v>486.08811590846102</v>
      </c>
      <c r="R361">
        <v>35.349223283816499</v>
      </c>
      <c r="S361" s="1">
        <f>(Table2[[#This Row],[Close Price]]-Table2[[#This Row],[20D EMA]])/Table2[[#This Row],[20D EMA]]</f>
        <v>-6.3173007896625999E-2</v>
      </c>
      <c r="T361" s="1">
        <f>(Table2[[#This Row],[Close Price]]-Table2[[#This Row],[50D EMA]])/Table2[[#This Row],[50D EMA]]</f>
        <v>-9.7415965201204949E-2</v>
      </c>
      <c r="U361" s="1">
        <f>(Table2[[#This Row],[Close Price]]-Table2[[#This Row],[200D EMA]])/Table2[[#This Row],[200D EMA]]</f>
        <v>-3.3508566400599578E-2</v>
      </c>
      <c r="V361">
        <v>0.57039606246739605</v>
      </c>
      <c r="W361">
        <v>462</v>
      </c>
      <c r="X361">
        <v>482.55</v>
      </c>
      <c r="Y361">
        <v>459</v>
      </c>
      <c r="Z361">
        <v>485</v>
      </c>
      <c r="AA361">
        <v>439.1</v>
      </c>
      <c r="AB361">
        <v>550</v>
      </c>
      <c r="AC361" s="1">
        <f>(Table2[[#This Row],[Close Price]]/Table2[[#This Row],[Day Low]])-1</f>
        <v>1.6883116883116944E-2</v>
      </c>
      <c r="AD361" s="1">
        <f>(Table2[[#This Row],[Day High]]/Table2[[#This Row],[Close Price]])-1</f>
        <v>2.7139208173690976E-2</v>
      </c>
      <c r="AE361" s="1">
        <f>(Table2[[#This Row],[Close Price]]/Table2[[#This Row],[Current Week Low]])-1</f>
        <v>2.3529411764705799E-2</v>
      </c>
      <c r="AF361" s="1">
        <f>(Table2[[#This Row],[Current Week High]]/Table2[[#This Row],[Close Price]])-1</f>
        <v>3.2354193273733456E-2</v>
      </c>
      <c r="AG361" s="1">
        <f>(Table2[[#This Row],[Close Price]]/Table2[[#This Row],[Current Month Low]])-1</f>
        <v>6.9915736734229128E-2</v>
      </c>
      <c r="AH361" s="1">
        <f>(Table2[[#This Row],[Current Month High]]/Table2[[#This Row],[Close Price]])-1</f>
        <v>0.17071094082588334</v>
      </c>
      <c r="AI361">
        <v>46.636866751809201</v>
      </c>
      <c r="AJ361">
        <v>44.176768451741502</v>
      </c>
      <c r="AK361" t="str">
        <f>IF(AND(Table2[[#This Row],[20D EMA]]&gt;Table2[[#This Row],[50D EMA]],Table2[[#This Row],[50D EMA]]&gt;Table2[[#This Row],[200D EMA]]),"Uptrend","Downtrend/NoTrend")</f>
        <v>Downtrend/NoTrend</v>
      </c>
      <c r="AL361">
        <v>0</v>
      </c>
      <c r="AM361" t="s">
        <v>3155</v>
      </c>
      <c r="AN361">
        <v>-12.73</v>
      </c>
      <c r="AO361" t="s">
        <v>3153</v>
      </c>
      <c r="AP361">
        <v>4.5706607538379997E-3</v>
      </c>
      <c r="AQ361">
        <f>(Table2[[#This Row],[Sharpe Ratio]]-AVERAGE(Table2[Sharpe Ratio]))/_xlfn.STDEV.P(Table2[Sharpe Ratio])</f>
        <v>-0.61627266995511454</v>
      </c>
      <c r="AR3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1">
        <f>_xlfn.RANK.AVG(Table2[[#This Row],[1Y Return vs Nifty Z-Score]],Table2[1Y Return vs Nifty Z-Score])</f>
        <v>327</v>
      </c>
      <c r="AT361">
        <f>_xlfn.RANK.AVG(Table2[[#This Row],[6M Return vs Nifty Z-Score]],Table2[6M Return vs Nifty Z-Score])</f>
        <v>272</v>
      </c>
      <c r="AU361">
        <f>_xlfn.RANK.AVG(Table2[[#This Row],[Sharpe Ratio Z-Score]],Table2[Sharpe Ratio Z-Score])</f>
        <v>501</v>
      </c>
      <c r="AV361">
        <f>(Table2[[#This Row],[Rank 1Y]]+Table2[[#This Row],[Rank 6M]]+Table2[[#This Row],[Rank Sharpe]])/3</f>
        <v>366.66666666666669</v>
      </c>
    </row>
    <row r="362" spans="1:48" hidden="1" x14ac:dyDescent="0.3">
      <c r="A362" t="s">
        <v>792</v>
      </c>
      <c r="B362" t="s">
        <v>793</v>
      </c>
      <c r="C362" t="s">
        <v>3106</v>
      </c>
      <c r="D362" t="s">
        <v>278</v>
      </c>
      <c r="E362">
        <v>18806.183886991999</v>
      </c>
      <c r="F362">
        <v>190.13</v>
      </c>
      <c r="G362">
        <v>22.028437380979899</v>
      </c>
      <c r="H362">
        <f>(Table2[[#This Row],[1Y Return vs Nifty]]-AVERAGE(Table2[1Y Return vs Nifty]))/_xlfn.STDEV.P(Table2[1Y Return vs Nifty])</f>
        <v>0.1584089437833309</v>
      </c>
      <c r="I362">
        <v>-9.6251644798080704</v>
      </c>
      <c r="J362">
        <f>(Table2[[#This Row],[1M Return vs Nifty]]-AVERAGE(Table2[1M Return vs Nifty]))/_xlfn.STDEV.P(Table2[1M Return vs Nifty])</f>
        <v>-0.72005851174968161</v>
      </c>
      <c r="K362">
        <v>-6.1897674225770096</v>
      </c>
      <c r="L362">
        <f>(Table2[[#This Row],[6M Return vs Nifty]]-AVERAGE(Table2[6M Return vs Nifty]))/_xlfn.STDEV.P(Table2[6M Return vs Nifty])</f>
        <v>-0.29921538984097396</v>
      </c>
      <c r="M362">
        <v>-5.9898293759468597</v>
      </c>
      <c r="N362">
        <f>(Table2[[#This Row],[1W Return vs Nifty]]-AVERAGE(Table2[1W Return vs Nifty]))/_xlfn.STDEV.P(Table2[1W Return vs Nifty])</f>
        <v>-0.65284647164786747</v>
      </c>
      <c r="O362">
        <v>205.4</v>
      </c>
      <c r="P362">
        <v>220.26968346249501</v>
      </c>
      <c r="Q362">
        <v>215.267568197819</v>
      </c>
      <c r="R362">
        <v>26.1993810658516</v>
      </c>
      <c r="S362" s="1">
        <f>(Table2[[#This Row],[Close Price]]-Table2[[#This Row],[20D EMA]])/Table2[[#This Row],[20D EMA]]</f>
        <v>-7.4342745861733256E-2</v>
      </c>
      <c r="T362" s="1">
        <f>(Table2[[#This Row],[Close Price]]-Table2[[#This Row],[50D EMA]])/Table2[[#This Row],[50D EMA]]</f>
        <v>-0.13683082932121637</v>
      </c>
      <c r="U362" s="1">
        <f>(Table2[[#This Row],[Close Price]]-Table2[[#This Row],[200D EMA]])/Table2[[#This Row],[200D EMA]]</f>
        <v>-0.11677359673018171</v>
      </c>
      <c r="V362">
        <v>0.59664036306520796</v>
      </c>
      <c r="W362">
        <v>188.97</v>
      </c>
      <c r="X362">
        <v>194.26</v>
      </c>
      <c r="Y362">
        <v>187.26</v>
      </c>
      <c r="Z362">
        <v>194.26</v>
      </c>
      <c r="AA362">
        <v>187.26</v>
      </c>
      <c r="AB362">
        <v>219.45</v>
      </c>
      <c r="AC362" s="1">
        <f>(Table2[[#This Row],[Close Price]]/Table2[[#This Row],[Day Low]])-1</f>
        <v>6.1385405090754741E-3</v>
      </c>
      <c r="AD362" s="1">
        <f>(Table2[[#This Row],[Day High]]/Table2[[#This Row],[Close Price]])-1</f>
        <v>2.172197969810119E-2</v>
      </c>
      <c r="AE362" s="1">
        <f>(Table2[[#This Row],[Close Price]]/Table2[[#This Row],[Current Week Low]])-1</f>
        <v>1.5326284310584137E-2</v>
      </c>
      <c r="AF362" s="1">
        <f>(Table2[[#This Row],[Current Week High]]/Table2[[#This Row],[Close Price]])-1</f>
        <v>2.172197969810119E-2</v>
      </c>
      <c r="AG362" s="1">
        <f>(Table2[[#This Row],[Close Price]]/Table2[[#This Row],[Current Month Low]])-1</f>
        <v>1.5326284310584137E-2</v>
      </c>
      <c r="AH362" s="1">
        <f>(Table2[[#This Row],[Current Month High]]/Table2[[#This Row],[Close Price]])-1</f>
        <v>0.15421027717877234</v>
      </c>
      <c r="AI362">
        <v>49.581865039709598</v>
      </c>
      <c r="AJ362">
        <v>42.740240240240198</v>
      </c>
      <c r="AK362" t="str">
        <f>IF(AND(Table2[[#This Row],[20D EMA]]&gt;Table2[[#This Row],[50D EMA]],Table2[[#This Row],[50D EMA]]&gt;Table2[[#This Row],[200D EMA]]),"Uptrend","Downtrend/NoTrend")</f>
        <v>Downtrend/NoTrend</v>
      </c>
      <c r="AL362">
        <v>-0.2</v>
      </c>
      <c r="AM362" t="s">
        <v>3153</v>
      </c>
      <c r="AN362">
        <v>-9.6</v>
      </c>
      <c r="AO362" t="s">
        <v>3153</v>
      </c>
      <c r="AP362">
        <v>3.2229183526299998E-2</v>
      </c>
      <c r="AQ362">
        <f>(Table2[[#This Row],[Sharpe Ratio]]-AVERAGE(Table2[Sharpe Ratio]))/_xlfn.STDEV.P(Table2[Sharpe Ratio])</f>
        <v>-0.2931109709145891</v>
      </c>
      <c r="AR3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2">
        <f>_xlfn.RANK.AVG(Table2[[#This Row],[1Y Return vs Nifty Z-Score]],Table2[1Y Return vs Nifty Z-Score])</f>
        <v>262</v>
      </c>
      <c r="AT362">
        <f>_xlfn.RANK.AVG(Table2[[#This Row],[6M Return vs Nifty Z-Score]],Table2[6M Return vs Nifty Z-Score])</f>
        <v>418</v>
      </c>
      <c r="AU362">
        <f>_xlfn.RANK.AVG(Table2[[#This Row],[Sharpe Ratio Z-Score]],Table2[Sharpe Ratio Z-Score])</f>
        <v>421</v>
      </c>
      <c r="AV362">
        <f>(Table2[[#This Row],[Rank 1Y]]+Table2[[#This Row],[Rank 6M]]+Table2[[#This Row],[Rank Sharpe]])/3</f>
        <v>367</v>
      </c>
    </row>
    <row r="363" spans="1:48" hidden="1" x14ac:dyDescent="0.3">
      <c r="A363" t="s">
        <v>684</v>
      </c>
      <c r="B363" t="s">
        <v>685</v>
      </c>
      <c r="C363" t="s">
        <v>3115</v>
      </c>
      <c r="D363" t="s">
        <v>686</v>
      </c>
      <c r="E363">
        <v>25452.0722064</v>
      </c>
      <c r="F363">
        <v>263.2</v>
      </c>
      <c r="G363">
        <v>49.522828592398803</v>
      </c>
      <c r="H363">
        <f>(Table2[[#This Row],[1Y Return vs Nifty]]-AVERAGE(Table2[1Y Return vs Nifty]))/_xlfn.STDEV.P(Table2[1Y Return vs Nifty])</f>
        <v>0.72619557322078587</v>
      </c>
      <c r="I363">
        <v>-12.5684741950753</v>
      </c>
      <c r="J363">
        <f>(Table2[[#This Row],[1M Return vs Nifty]]-AVERAGE(Table2[1M Return vs Nifty]))/_xlfn.STDEV.P(Table2[1M Return vs Nifty])</f>
        <v>-1.0423963751422687</v>
      </c>
      <c r="K363">
        <v>-38.355939811348897</v>
      </c>
      <c r="L363">
        <f>(Table2[[#This Row],[6M Return vs Nifty]]-AVERAGE(Table2[6M Return vs Nifty]))/_xlfn.STDEV.P(Table2[6M Return vs Nifty])</f>
        <v>-1.410864065170772</v>
      </c>
      <c r="M363">
        <v>-3.4794303678428502</v>
      </c>
      <c r="N363">
        <f>(Table2[[#This Row],[1W Return vs Nifty]]-AVERAGE(Table2[1W Return vs Nifty]))/_xlfn.STDEV.P(Table2[1W Return vs Nifty])</f>
        <v>-0.13671016296265762</v>
      </c>
      <c r="O363">
        <v>283.66000000000003</v>
      </c>
      <c r="P363">
        <v>299.93161438979303</v>
      </c>
      <c r="Q363">
        <v>295.74330474406497</v>
      </c>
      <c r="R363">
        <v>24.312504383880398</v>
      </c>
      <c r="S363" s="1">
        <f>(Table2[[#This Row],[Close Price]]-Table2[[#This Row],[20D EMA]])/Table2[[#This Row],[20D EMA]]</f>
        <v>-7.2128604667559881E-2</v>
      </c>
      <c r="T363" s="1">
        <f>(Table2[[#This Row],[Close Price]]-Table2[[#This Row],[50D EMA]])/Table2[[#This Row],[50D EMA]]</f>
        <v>-0.12246663115031414</v>
      </c>
      <c r="U363" s="1">
        <f>(Table2[[#This Row],[Close Price]]-Table2[[#This Row],[200D EMA]])/Table2[[#This Row],[200D EMA]]</f>
        <v>-0.11003902445814563</v>
      </c>
      <c r="V363">
        <v>0.68956510338699495</v>
      </c>
      <c r="W363">
        <v>261.10000000000002</v>
      </c>
      <c r="X363">
        <v>271.05</v>
      </c>
      <c r="Y363">
        <v>259.55</v>
      </c>
      <c r="Z363">
        <v>271.05</v>
      </c>
      <c r="AA363">
        <v>259.55</v>
      </c>
      <c r="AB363">
        <v>302.35000000000002</v>
      </c>
      <c r="AC363" s="1">
        <f>(Table2[[#This Row],[Close Price]]/Table2[[#This Row],[Day Low]])-1</f>
        <v>8.0428954423590326E-3</v>
      </c>
      <c r="AD363" s="1">
        <f>(Table2[[#This Row],[Day High]]/Table2[[#This Row],[Close Price]])-1</f>
        <v>2.9825227963525824E-2</v>
      </c>
      <c r="AE363" s="1">
        <f>(Table2[[#This Row],[Close Price]]/Table2[[#This Row],[Current Week Low]])-1</f>
        <v>1.4062801001733627E-2</v>
      </c>
      <c r="AF363" s="1">
        <f>(Table2[[#This Row],[Current Week High]]/Table2[[#This Row],[Close Price]])-1</f>
        <v>2.9825227963525824E-2</v>
      </c>
      <c r="AG363" s="1">
        <f>(Table2[[#This Row],[Close Price]]/Table2[[#This Row],[Current Month Low]])-1</f>
        <v>1.4062801001733627E-2</v>
      </c>
      <c r="AH363" s="1">
        <f>(Table2[[#This Row],[Current Month High]]/Table2[[#This Row],[Close Price]])-1</f>
        <v>0.14874620060790278</v>
      </c>
      <c r="AI363">
        <v>57.978723404255298</v>
      </c>
      <c r="AJ363">
        <v>68.178913738019105</v>
      </c>
      <c r="AK363" t="str">
        <f>IF(AND(Table2[[#This Row],[20D EMA]]&gt;Table2[[#This Row],[50D EMA]],Table2[[#This Row],[50D EMA]]&gt;Table2[[#This Row],[200D EMA]]),"Uptrend","Downtrend/NoTrend")</f>
        <v>Downtrend/NoTrend</v>
      </c>
      <c r="AL363">
        <v>-0.17</v>
      </c>
      <c r="AM363" t="s">
        <v>3153</v>
      </c>
      <c r="AN363">
        <v>-10.54</v>
      </c>
      <c r="AO363" t="s">
        <v>3153</v>
      </c>
      <c r="AP363">
        <v>8.8946768972232998E-2</v>
      </c>
      <c r="AQ363">
        <f>(Table2[[#This Row],[Sharpe Ratio]]-AVERAGE(Table2[Sharpe Ratio]))/_xlfn.STDEV.P(Table2[Sharpe Ratio])</f>
        <v>0.36957631101186922</v>
      </c>
      <c r="AR3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3">
        <f>_xlfn.RANK.AVG(Table2[[#This Row],[1Y Return vs Nifty Z-Score]],Table2[1Y Return vs Nifty Z-Score])</f>
        <v>129</v>
      </c>
      <c r="AT363">
        <f>_xlfn.RANK.AVG(Table2[[#This Row],[6M Return vs Nifty Z-Score]],Table2[6M Return vs Nifty Z-Score])</f>
        <v>719</v>
      </c>
      <c r="AU363">
        <f>_xlfn.RANK.AVG(Table2[[#This Row],[Sharpe Ratio Z-Score]],Table2[Sharpe Ratio Z-Score])</f>
        <v>254</v>
      </c>
      <c r="AV363">
        <f>(Table2[[#This Row],[Rank 1Y]]+Table2[[#This Row],[Rank 6M]]+Table2[[#This Row],[Rank Sharpe]])/3</f>
        <v>367.33333333333331</v>
      </c>
    </row>
    <row r="364" spans="1:48" hidden="1" x14ac:dyDescent="0.3">
      <c r="A364" t="s">
        <v>292</v>
      </c>
      <c r="B364" t="s">
        <v>293</v>
      </c>
      <c r="C364" t="s">
        <v>3115</v>
      </c>
      <c r="D364" t="s">
        <v>114</v>
      </c>
      <c r="E364">
        <v>87559.390833719997</v>
      </c>
      <c r="F364">
        <v>865.4</v>
      </c>
      <c r="G364">
        <v>17.526601361063101</v>
      </c>
      <c r="H364">
        <f>(Table2[[#This Row],[1Y Return vs Nifty]]-AVERAGE(Table2[1Y Return vs Nifty]))/_xlfn.STDEV.P(Table2[1Y Return vs Nifty])</f>
        <v>6.5441535253583205E-2</v>
      </c>
      <c r="I364">
        <v>-3.0132455619082399</v>
      </c>
      <c r="J364">
        <f>(Table2[[#This Row],[1M Return vs Nifty]]-AVERAGE(Table2[1M Return vs Nifty]))/_xlfn.STDEV.P(Table2[1M Return vs Nifty])</f>
        <v>4.048708725875743E-3</v>
      </c>
      <c r="K364">
        <v>-23.3381131826279</v>
      </c>
      <c r="L364">
        <f>(Table2[[#This Row],[6M Return vs Nifty]]-AVERAGE(Table2[6M Return vs Nifty]))/_xlfn.STDEV.P(Table2[6M Return vs Nifty])</f>
        <v>-0.8918546264233207</v>
      </c>
      <c r="M364">
        <v>-1.1970524792444599</v>
      </c>
      <c r="N364">
        <f>(Table2[[#This Row],[1W Return vs Nifty]]-AVERAGE(Table2[1W Return vs Nifty]))/_xlfn.STDEV.P(Table2[1W Return vs Nifty])</f>
        <v>0.3325451604512964</v>
      </c>
      <c r="O364">
        <v>913.25</v>
      </c>
      <c r="P364">
        <v>943.61265439361</v>
      </c>
      <c r="Q364">
        <v>914.16393184009496</v>
      </c>
      <c r="R364">
        <v>33.590496548117102</v>
      </c>
      <c r="S364" s="1">
        <f>(Table2[[#This Row],[Close Price]]-Table2[[#This Row],[20D EMA]])/Table2[[#This Row],[20D EMA]]</f>
        <v>-5.2395291541199041E-2</v>
      </c>
      <c r="T364" s="1">
        <f>(Table2[[#This Row],[Close Price]]-Table2[[#This Row],[50D EMA]])/Table2[[#This Row],[50D EMA]]</f>
        <v>-8.2886398385438681E-2</v>
      </c>
      <c r="U364" s="1">
        <f>(Table2[[#This Row],[Close Price]]-Table2[[#This Row],[200D EMA]])/Table2[[#This Row],[200D EMA]]</f>
        <v>-5.3342655667829107E-2</v>
      </c>
      <c r="V364">
        <v>0.93390690508353902</v>
      </c>
      <c r="W364">
        <v>862.35</v>
      </c>
      <c r="X364">
        <v>890.85</v>
      </c>
      <c r="Y364">
        <v>862.35</v>
      </c>
      <c r="Z364">
        <v>903.95</v>
      </c>
      <c r="AA364">
        <v>855</v>
      </c>
      <c r="AB364">
        <v>968.95</v>
      </c>
      <c r="AC364" s="1">
        <f>(Table2[[#This Row],[Close Price]]/Table2[[#This Row],[Day Low]])-1</f>
        <v>3.5368469878818143E-3</v>
      </c>
      <c r="AD364" s="1">
        <f>(Table2[[#This Row],[Day High]]/Table2[[#This Row],[Close Price]])-1</f>
        <v>2.9408366073492065E-2</v>
      </c>
      <c r="AE364" s="1">
        <f>(Table2[[#This Row],[Close Price]]/Table2[[#This Row],[Current Week Low]])-1</f>
        <v>3.5368469878818143E-3</v>
      </c>
      <c r="AF364" s="1">
        <f>(Table2[[#This Row],[Current Week High]]/Table2[[#This Row],[Close Price]])-1</f>
        <v>4.4545874740004709E-2</v>
      </c>
      <c r="AG364" s="1">
        <f>(Table2[[#This Row],[Close Price]]/Table2[[#This Row],[Current Month Low]])-1</f>
        <v>1.2163742690058488E-2</v>
      </c>
      <c r="AH364" s="1">
        <f>(Table2[[#This Row],[Current Month High]]/Table2[[#This Row],[Close Price]])-1</f>
        <v>0.1196556505662123</v>
      </c>
      <c r="AI364">
        <v>26.762190894383998</v>
      </c>
      <c r="AJ364">
        <v>33.714462299134702</v>
      </c>
      <c r="AK364" t="str">
        <f>IF(AND(Table2[[#This Row],[20D EMA]]&gt;Table2[[#This Row],[50D EMA]],Table2[[#This Row],[50D EMA]]&gt;Table2[[#This Row],[200D EMA]]),"Uptrend","Downtrend/NoTrend")</f>
        <v>Downtrend/NoTrend</v>
      </c>
      <c r="AL364">
        <v>-0.06</v>
      </c>
      <c r="AM364" t="s">
        <v>3153</v>
      </c>
      <c r="AN364">
        <v>-5.99</v>
      </c>
      <c r="AO364" t="s">
        <v>3153</v>
      </c>
      <c r="AP364">
        <v>0.11233614744914799</v>
      </c>
      <c r="AQ364">
        <f>(Table2[[#This Row],[Sharpe Ratio]]-AVERAGE(Table2[Sharpe Ratio]))/_xlfn.STDEV.P(Table2[Sharpe Ratio])</f>
        <v>0.64285740235154709</v>
      </c>
      <c r="AR3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4">
        <f>_xlfn.RANK.AVG(Table2[[#This Row],[1Y Return vs Nifty Z-Score]],Table2[1Y Return vs Nifty Z-Score])</f>
        <v>288</v>
      </c>
      <c r="AT364">
        <f>_xlfn.RANK.AVG(Table2[[#This Row],[6M Return vs Nifty Z-Score]],Table2[6M Return vs Nifty Z-Score])</f>
        <v>633</v>
      </c>
      <c r="AU364">
        <f>_xlfn.RANK.AVG(Table2[[#This Row],[Sharpe Ratio Z-Score]],Table2[Sharpe Ratio Z-Score])</f>
        <v>186</v>
      </c>
      <c r="AV364">
        <f>(Table2[[#This Row],[Rank 1Y]]+Table2[[#This Row],[Rank 6M]]+Table2[[#This Row],[Rank Sharpe]])/3</f>
        <v>369</v>
      </c>
    </row>
    <row r="365" spans="1:48" hidden="1" x14ac:dyDescent="0.3">
      <c r="A365" t="s">
        <v>375</v>
      </c>
      <c r="B365" t="s">
        <v>376</v>
      </c>
      <c r="C365" t="s">
        <v>3122</v>
      </c>
      <c r="D365" t="s">
        <v>166</v>
      </c>
      <c r="E365">
        <v>62937.691795519997</v>
      </c>
      <c r="F365">
        <v>4148.8</v>
      </c>
      <c r="G365">
        <v>-5.3154688924536302</v>
      </c>
      <c r="H365">
        <f>(Table2[[#This Row],[1Y Return vs Nifty]]-AVERAGE(Table2[1Y Return vs Nifty]))/_xlfn.STDEV.P(Table2[1Y Return vs Nifty])</f>
        <v>-0.40627002143770974</v>
      </c>
      <c r="I365">
        <v>-2.5174866529646902</v>
      </c>
      <c r="J365">
        <f>(Table2[[#This Row],[1M Return vs Nifty]]-AVERAGE(Table2[1M Return vs Nifty]))/_xlfn.STDEV.P(Table2[1M Return vs Nifty])</f>
        <v>5.8341964592832703E-2</v>
      </c>
      <c r="K365">
        <v>11.4321902625517</v>
      </c>
      <c r="L365">
        <f>(Table2[[#This Row],[6M Return vs Nifty]]-AVERAGE(Table2[6M Return vs Nifty]))/_xlfn.STDEV.P(Table2[6M Return vs Nifty])</f>
        <v>0.30979166516781803</v>
      </c>
      <c r="M365">
        <v>-7.4598027188868796</v>
      </c>
      <c r="N365">
        <f>(Table2[[#This Row],[1W Return vs Nifty]]-AVERAGE(Table2[1W Return vs Nifty]))/_xlfn.STDEV.P(Table2[1W Return vs Nifty])</f>
        <v>-0.9550719794820729</v>
      </c>
      <c r="O365">
        <v>4435.5200000000004</v>
      </c>
      <c r="P365">
        <v>4455.9190029540296</v>
      </c>
      <c r="Q365">
        <v>4114.6896206087204</v>
      </c>
      <c r="R365">
        <v>23.505623980177798</v>
      </c>
      <c r="S365" s="1">
        <f>(Table2[[#This Row],[Close Price]]-Table2[[#This Row],[20D EMA]])/Table2[[#This Row],[20D EMA]]</f>
        <v>-6.4641800735877691E-2</v>
      </c>
      <c r="T365" s="1">
        <f>(Table2[[#This Row],[Close Price]]-Table2[[#This Row],[50D EMA]])/Table2[[#This Row],[50D EMA]]</f>
        <v>-6.8923829798168759E-2</v>
      </c>
      <c r="U365" s="1">
        <f>(Table2[[#This Row],[Close Price]]-Table2[[#This Row],[200D EMA]])/Table2[[#This Row],[200D EMA]]</f>
        <v>8.2899033794518844E-3</v>
      </c>
      <c r="V365">
        <v>1.57129483747854</v>
      </c>
      <c r="W365">
        <v>4121.3</v>
      </c>
      <c r="X365">
        <v>4209.95</v>
      </c>
      <c r="Y365">
        <v>4121.3</v>
      </c>
      <c r="Z365">
        <v>4265</v>
      </c>
      <c r="AA365">
        <v>4045.85</v>
      </c>
      <c r="AB365">
        <v>4715</v>
      </c>
      <c r="AC365" s="1">
        <f>(Table2[[#This Row],[Close Price]]/Table2[[#This Row],[Day Low]])-1</f>
        <v>6.6726518331594598E-3</v>
      </c>
      <c r="AD365" s="1">
        <f>(Table2[[#This Row],[Day High]]/Table2[[#This Row],[Close Price]])-1</f>
        <v>1.4739201696876147E-2</v>
      </c>
      <c r="AE365" s="1">
        <f>(Table2[[#This Row],[Close Price]]/Table2[[#This Row],[Current Week Low]])-1</f>
        <v>6.6726518331594598E-3</v>
      </c>
      <c r="AF365" s="1">
        <f>(Table2[[#This Row],[Current Week High]]/Table2[[#This Row],[Close Price]])-1</f>
        <v>2.8008098727342778E-2</v>
      </c>
      <c r="AG365" s="1">
        <f>(Table2[[#This Row],[Close Price]]/Table2[[#This Row],[Current Month Low]])-1</f>
        <v>2.5445827205655247E-2</v>
      </c>
      <c r="AH365" s="1">
        <f>(Table2[[#This Row],[Current Month High]]/Table2[[#This Row],[Close Price]])-1</f>
        <v>0.13647319706903205</v>
      </c>
      <c r="AI365">
        <v>15.793723486309201</v>
      </c>
      <c r="AJ365">
        <v>28.8447204968944</v>
      </c>
      <c r="AK365" t="str">
        <f>IF(AND(Table2[[#This Row],[20D EMA]]&gt;Table2[[#This Row],[50D EMA]],Table2[[#This Row],[50D EMA]]&gt;Table2[[#This Row],[200D EMA]]),"Uptrend","Downtrend/NoTrend")</f>
        <v>Downtrend/NoTrend</v>
      </c>
      <c r="AL365">
        <v>0.05</v>
      </c>
      <c r="AM365" t="s">
        <v>3154</v>
      </c>
      <c r="AN365">
        <v>-7.57</v>
      </c>
      <c r="AO365" t="s">
        <v>3153</v>
      </c>
      <c r="AP365">
        <v>2.5487375358369001E-2</v>
      </c>
      <c r="AQ365">
        <f>(Table2[[#This Row],[Sharpe Ratio]]-AVERAGE(Table2[Sharpe Ratio]))/_xlfn.STDEV.P(Table2[Sharpe Ratio])</f>
        <v>-0.37188214029616845</v>
      </c>
      <c r="AR3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5">
        <f>_xlfn.RANK.AVG(Table2[[#This Row],[1Y Return vs Nifty Z-Score]],Table2[1Y Return vs Nifty Z-Score])</f>
        <v>452</v>
      </c>
      <c r="AT365">
        <f>_xlfn.RANK.AVG(Table2[[#This Row],[6M Return vs Nifty Z-Score]],Table2[6M Return vs Nifty Z-Score])</f>
        <v>215</v>
      </c>
      <c r="AU365">
        <f>_xlfn.RANK.AVG(Table2[[#This Row],[Sharpe Ratio Z-Score]],Table2[Sharpe Ratio Z-Score])</f>
        <v>440</v>
      </c>
      <c r="AV365">
        <f>(Table2[[#This Row],[Rank 1Y]]+Table2[[#This Row],[Rank 6M]]+Table2[[#This Row],[Rank Sharpe]])/3</f>
        <v>369</v>
      </c>
    </row>
    <row r="366" spans="1:48" hidden="1" x14ac:dyDescent="0.3">
      <c r="A366" t="s">
        <v>985</v>
      </c>
      <c r="B366" t="s">
        <v>986</v>
      </c>
      <c r="C366" t="s">
        <v>3112</v>
      </c>
      <c r="D366" t="s">
        <v>51</v>
      </c>
      <c r="E366">
        <v>14159.917324260001</v>
      </c>
      <c r="F366">
        <v>6148.3</v>
      </c>
      <c r="G366">
        <v>8.7139705874978794</v>
      </c>
      <c r="H366">
        <f>(Table2[[#This Row],[1Y Return vs Nifty]]-AVERAGE(Table2[1Y Return vs Nifty]))/_xlfn.STDEV.P(Table2[1Y Return vs Nifty])</f>
        <v>-0.11654808891824665</v>
      </c>
      <c r="I366">
        <v>-3.4728186107124102</v>
      </c>
      <c r="J366">
        <f>(Table2[[#This Row],[1M Return vs Nifty]]-AVERAGE(Table2[1M Return vs Nifty]))/_xlfn.STDEV.P(Table2[1M Return vs Nifty])</f>
        <v>-4.6281636686279985E-2</v>
      </c>
      <c r="K366">
        <v>5.6794587243549799</v>
      </c>
      <c r="L366">
        <f>(Table2[[#This Row],[6M Return vs Nifty]]-AVERAGE(Table2[6M Return vs Nifty]))/_xlfn.STDEV.P(Table2[6M Return vs Nifty])</f>
        <v>0.11097981038224153</v>
      </c>
      <c r="M366">
        <v>-1.23897719995599</v>
      </c>
      <c r="N366">
        <f>(Table2[[#This Row],[1W Return vs Nifty]]-AVERAGE(Table2[1W Return vs Nifty]))/_xlfn.STDEV.P(Table2[1W Return vs Nifty])</f>
        <v>0.32392546672099559</v>
      </c>
      <c r="O366">
        <v>6466.26</v>
      </c>
      <c r="P366">
        <v>6636.9966434528296</v>
      </c>
      <c r="Q366">
        <v>6176.9795614085097</v>
      </c>
      <c r="R366">
        <v>24.4622515180839</v>
      </c>
      <c r="S366" s="1">
        <f>(Table2[[#This Row],[Close Price]]-Table2[[#This Row],[20D EMA]])/Table2[[#This Row],[20D EMA]]</f>
        <v>-4.9172164435083036E-2</v>
      </c>
      <c r="T366" s="1">
        <f>(Table2[[#This Row],[Close Price]]-Table2[[#This Row],[50D EMA]])/Table2[[#This Row],[50D EMA]]</f>
        <v>-7.3632196866471517E-2</v>
      </c>
      <c r="U366" s="1">
        <f>(Table2[[#This Row],[Close Price]]-Table2[[#This Row],[200D EMA]])/Table2[[#This Row],[200D EMA]]</f>
        <v>-4.6429749561887491E-3</v>
      </c>
      <c r="V366">
        <v>0.55126073655827801</v>
      </c>
      <c r="W366">
        <v>6115</v>
      </c>
      <c r="X366">
        <v>6186.7</v>
      </c>
      <c r="Y366">
        <v>6010</v>
      </c>
      <c r="Z366">
        <v>6335</v>
      </c>
      <c r="AA366">
        <v>6010</v>
      </c>
      <c r="AB366">
        <v>6899</v>
      </c>
      <c r="AC366" s="1">
        <f>(Table2[[#This Row],[Close Price]]/Table2[[#This Row],[Day Low]])-1</f>
        <v>5.4456255110384433E-3</v>
      </c>
      <c r="AD366" s="1">
        <f>(Table2[[#This Row],[Day High]]/Table2[[#This Row],[Close Price]])-1</f>
        <v>6.2456288730217135E-3</v>
      </c>
      <c r="AE366" s="1">
        <f>(Table2[[#This Row],[Close Price]]/Table2[[#This Row],[Current Week Low]])-1</f>
        <v>2.3011647254575829E-2</v>
      </c>
      <c r="AF366" s="1">
        <f>(Table2[[#This Row],[Current Week High]]/Table2[[#This Row],[Close Price]])-1</f>
        <v>3.0366117463363818E-2</v>
      </c>
      <c r="AG366" s="1">
        <f>(Table2[[#This Row],[Close Price]]/Table2[[#This Row],[Current Month Low]])-1</f>
        <v>2.3011647254575829E-2</v>
      </c>
      <c r="AH366" s="1">
        <f>(Table2[[#This Row],[Current Month High]]/Table2[[#This Row],[Close Price]])-1</f>
        <v>0.12209879153587178</v>
      </c>
      <c r="AI366">
        <v>23.611404778556601</v>
      </c>
      <c r="AJ366">
        <v>30.980772596047</v>
      </c>
      <c r="AK366" t="str">
        <f>IF(AND(Table2[[#This Row],[20D EMA]]&gt;Table2[[#This Row],[50D EMA]],Table2[[#This Row],[50D EMA]]&gt;Table2[[#This Row],[200D EMA]]),"Uptrend","Downtrend/NoTrend")</f>
        <v>Downtrend/NoTrend</v>
      </c>
      <c r="AL366">
        <v>-0.04</v>
      </c>
      <c r="AM366" t="s">
        <v>3153</v>
      </c>
      <c r="AN366">
        <v>-9.51</v>
      </c>
      <c r="AO366" t="s">
        <v>3153</v>
      </c>
      <c r="AP366">
        <v>8.1790680409809993E-3</v>
      </c>
      <c r="AQ366">
        <f>(Table2[[#This Row],[Sharpe Ratio]]-AVERAGE(Table2[Sharpe Ratio]))/_xlfn.STDEV.P(Table2[Sharpe Ratio])</f>
        <v>-0.57411210196901941</v>
      </c>
      <c r="AR3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6">
        <f>_xlfn.RANK.AVG(Table2[[#This Row],[1Y Return vs Nifty Z-Score]],Table2[1Y Return vs Nifty Z-Score])</f>
        <v>345</v>
      </c>
      <c r="AT366">
        <f>_xlfn.RANK.AVG(Table2[[#This Row],[6M Return vs Nifty Z-Score]],Table2[6M Return vs Nifty Z-Score])</f>
        <v>276</v>
      </c>
      <c r="AU366">
        <f>_xlfn.RANK.AVG(Table2[[#This Row],[Sharpe Ratio Z-Score]],Table2[Sharpe Ratio Z-Score])</f>
        <v>490</v>
      </c>
      <c r="AV366">
        <f>(Table2[[#This Row],[Rank 1Y]]+Table2[[#This Row],[Rank 6M]]+Table2[[#This Row],[Rank Sharpe]])/3</f>
        <v>370.33333333333331</v>
      </c>
    </row>
    <row r="367" spans="1:48" hidden="1" x14ac:dyDescent="0.3">
      <c r="A367" t="s">
        <v>1370</v>
      </c>
      <c r="B367" t="s">
        <v>1371</v>
      </c>
      <c r="C367" t="s">
        <v>3112</v>
      </c>
      <c r="D367" t="s">
        <v>51</v>
      </c>
      <c r="E367">
        <v>7944.31804878</v>
      </c>
      <c r="F367">
        <v>487.95</v>
      </c>
      <c r="G367">
        <v>6.4952840623216002</v>
      </c>
      <c r="H367">
        <f>(Table2[[#This Row],[1Y Return vs Nifty]]-AVERAGE(Table2[1Y Return vs Nifty]))/_xlfn.STDEV.P(Table2[1Y Return vs Nifty])</f>
        <v>-0.16236618084184401</v>
      </c>
      <c r="I367">
        <v>-4.2143946703771897</v>
      </c>
      <c r="J367">
        <f>(Table2[[#This Row],[1M Return vs Nifty]]-AVERAGE(Table2[1M Return vs Nifty]))/_xlfn.STDEV.P(Table2[1M Return vs Nifty])</f>
        <v>-0.12749566638064938</v>
      </c>
      <c r="K367">
        <v>-2.8406098224497098</v>
      </c>
      <c r="L367">
        <f>(Table2[[#This Row],[6M Return vs Nifty]]-AVERAGE(Table2[6M Return vs Nifty]))/_xlfn.STDEV.P(Table2[6M Return vs Nifty])</f>
        <v>-0.18346998610895141</v>
      </c>
      <c r="M367">
        <v>-4.1639431892206398</v>
      </c>
      <c r="N367">
        <f>(Table2[[#This Row],[1W Return vs Nifty]]-AVERAGE(Table2[1W Return vs Nifty]))/_xlfn.STDEV.P(Table2[1W Return vs Nifty])</f>
        <v>-0.2774455280313618</v>
      </c>
      <c r="O367">
        <v>516.05999999999995</v>
      </c>
      <c r="P367">
        <v>525.44863426417601</v>
      </c>
      <c r="Q367">
        <v>486.87041603812099</v>
      </c>
      <c r="R367">
        <v>23.709699041519301</v>
      </c>
      <c r="S367" s="1">
        <f>(Table2[[#This Row],[Close Price]]-Table2[[#This Row],[20D EMA]])/Table2[[#This Row],[20D EMA]]</f>
        <v>-5.4470410417393249E-2</v>
      </c>
      <c r="T367" s="1">
        <f>(Table2[[#This Row],[Close Price]]-Table2[[#This Row],[50D EMA]])/Table2[[#This Row],[50D EMA]]</f>
        <v>-7.1364985688254931E-2</v>
      </c>
      <c r="U367" s="1">
        <f>(Table2[[#This Row],[Close Price]]-Table2[[#This Row],[200D EMA]])/Table2[[#This Row],[200D EMA]]</f>
        <v>2.217394867948736E-3</v>
      </c>
      <c r="V367">
        <v>0.164280025968805</v>
      </c>
      <c r="W367">
        <v>486.45</v>
      </c>
      <c r="X367">
        <v>496.95</v>
      </c>
      <c r="Y367">
        <v>480.05</v>
      </c>
      <c r="Z367">
        <v>496.95</v>
      </c>
      <c r="AA367">
        <v>480.05</v>
      </c>
      <c r="AB367">
        <v>556</v>
      </c>
      <c r="AC367" s="1">
        <f>(Table2[[#This Row],[Close Price]]/Table2[[#This Row],[Day Low]])-1</f>
        <v>3.083564600678379E-3</v>
      </c>
      <c r="AD367" s="1">
        <f>(Table2[[#This Row],[Day High]]/Table2[[#This Row],[Close Price]])-1</f>
        <v>1.8444512757454623E-2</v>
      </c>
      <c r="AE367" s="1">
        <f>(Table2[[#This Row],[Close Price]]/Table2[[#This Row],[Current Week Low]])-1</f>
        <v>1.6456619102176884E-2</v>
      </c>
      <c r="AF367" s="1">
        <f>(Table2[[#This Row],[Current Week High]]/Table2[[#This Row],[Close Price]])-1</f>
        <v>1.8444512757454623E-2</v>
      </c>
      <c r="AG367" s="1">
        <f>(Table2[[#This Row],[Close Price]]/Table2[[#This Row],[Current Month Low]])-1</f>
        <v>1.6456619102176884E-2</v>
      </c>
      <c r="AH367" s="1">
        <f>(Table2[[#This Row],[Current Month High]]/Table2[[#This Row],[Close Price]])-1</f>
        <v>0.13946101034942116</v>
      </c>
      <c r="AI367">
        <v>35.024080336099999</v>
      </c>
      <c r="AJ367">
        <v>29.0190375462718</v>
      </c>
      <c r="AK367" t="str">
        <f>IF(AND(Table2[[#This Row],[20D EMA]]&gt;Table2[[#This Row],[50D EMA]],Table2[[#This Row],[50D EMA]]&gt;Table2[[#This Row],[200D EMA]]),"Uptrend","Downtrend/NoTrend")</f>
        <v>Downtrend/NoTrend</v>
      </c>
      <c r="AL367">
        <v>-0.04</v>
      </c>
      <c r="AM367" t="s">
        <v>3153</v>
      </c>
      <c r="AN367">
        <v>-10.72</v>
      </c>
      <c r="AO367" t="s">
        <v>3153</v>
      </c>
      <c r="AP367">
        <v>5.1335391712111003E-2</v>
      </c>
      <c r="AQ367">
        <f>(Table2[[#This Row],[Sharpe Ratio]]-AVERAGE(Table2[Sharpe Ratio]))/_xlfn.STDEV.P(Table2[Sharpe Ratio])</f>
        <v>-6.9874366763908582E-2</v>
      </c>
      <c r="AR3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7">
        <f>_xlfn.RANK.AVG(Table2[[#This Row],[1Y Return vs Nifty Z-Score]],Table2[1Y Return vs Nifty Z-Score])</f>
        <v>366</v>
      </c>
      <c r="AT367">
        <f>_xlfn.RANK.AVG(Table2[[#This Row],[6M Return vs Nifty Z-Score]],Table2[6M Return vs Nifty Z-Score])</f>
        <v>371</v>
      </c>
      <c r="AU367">
        <f>_xlfn.RANK.AVG(Table2[[#This Row],[Sharpe Ratio Z-Score]],Table2[Sharpe Ratio Z-Score])</f>
        <v>375</v>
      </c>
      <c r="AV367">
        <f>(Table2[[#This Row],[Rank 1Y]]+Table2[[#This Row],[Rank 6M]]+Table2[[#This Row],[Rank Sharpe]])/3</f>
        <v>370.66666666666669</v>
      </c>
    </row>
    <row r="368" spans="1:48" hidden="1" x14ac:dyDescent="0.3">
      <c r="A368" t="s">
        <v>1340</v>
      </c>
      <c r="B368" t="s">
        <v>1341</v>
      </c>
      <c r="C368" t="s">
        <v>3111</v>
      </c>
      <c r="D368" t="s">
        <v>48</v>
      </c>
      <c r="E368">
        <v>8279.3379414399897</v>
      </c>
      <c r="F368">
        <v>1270.4000000000001</v>
      </c>
      <c r="G368">
        <v>17.5020208330602</v>
      </c>
      <c r="H368">
        <f>(Table2[[#This Row],[1Y Return vs Nifty]]-AVERAGE(Table2[1Y Return vs Nifty]))/_xlfn.STDEV.P(Table2[1Y Return vs Nifty])</f>
        <v>6.4933922808657951E-2</v>
      </c>
      <c r="I368">
        <v>-11.8742262985573</v>
      </c>
      <c r="J368">
        <f>(Table2[[#This Row],[1M Return vs Nifty]]-AVERAGE(Table2[1M Return vs Nifty]))/_xlfn.STDEV.P(Table2[1M Return vs Nifty])</f>
        <v>-0.96636551013760086</v>
      </c>
      <c r="K368">
        <v>-17.004345803053699</v>
      </c>
      <c r="L368">
        <f>(Table2[[#This Row],[6M Return vs Nifty]]-AVERAGE(Table2[6M Return vs Nifty]))/_xlfn.STDEV.P(Table2[6M Return vs Nifty])</f>
        <v>-0.67296243022877156</v>
      </c>
      <c r="M368">
        <v>-2.48503569024321</v>
      </c>
      <c r="N368">
        <f>(Table2[[#This Row],[1W Return vs Nifty]]-AVERAGE(Table2[1W Return vs Nifty]))/_xlfn.STDEV.P(Table2[1W Return vs Nifty])</f>
        <v>6.7736698518588323E-2</v>
      </c>
      <c r="O368">
        <v>1307.73</v>
      </c>
      <c r="P368">
        <v>1396.6190715402699</v>
      </c>
      <c r="Q368">
        <v>1350.52613415511</v>
      </c>
      <c r="R368">
        <v>47.579205901888798</v>
      </c>
      <c r="S368" s="1">
        <f>(Table2[[#This Row],[Close Price]]-Table2[[#This Row],[20D EMA]])/Table2[[#This Row],[20D EMA]]</f>
        <v>-2.8545647801916242E-2</v>
      </c>
      <c r="T368" s="1">
        <f>(Table2[[#This Row],[Close Price]]-Table2[[#This Row],[50D EMA]])/Table2[[#This Row],[50D EMA]]</f>
        <v>-9.0374730026469119E-2</v>
      </c>
      <c r="U368" s="1">
        <f>(Table2[[#This Row],[Close Price]]-Table2[[#This Row],[200D EMA]])/Table2[[#This Row],[200D EMA]]</f>
        <v>-5.9329569512726853E-2</v>
      </c>
      <c r="V368">
        <v>1.0577989347338199</v>
      </c>
      <c r="W368">
        <v>1202.8</v>
      </c>
      <c r="X368">
        <v>1276.1500000000001</v>
      </c>
      <c r="Y368">
        <v>1191.0999999999999</v>
      </c>
      <c r="Z368">
        <v>1276.1500000000001</v>
      </c>
      <c r="AA368">
        <v>1177.7</v>
      </c>
      <c r="AB368">
        <v>1415.6</v>
      </c>
      <c r="AC368" s="1">
        <f>(Table2[[#This Row],[Close Price]]/Table2[[#This Row],[Day Low]])-1</f>
        <v>5.6202194878616663E-2</v>
      </c>
      <c r="AD368" s="1">
        <f>(Table2[[#This Row],[Day High]]/Table2[[#This Row],[Close Price]])-1</f>
        <v>4.5261335012594106E-3</v>
      </c>
      <c r="AE368" s="1">
        <f>(Table2[[#This Row],[Close Price]]/Table2[[#This Row],[Current Week Low]])-1</f>
        <v>6.6577113592477755E-2</v>
      </c>
      <c r="AF368" s="1">
        <f>(Table2[[#This Row],[Current Week High]]/Table2[[#This Row],[Close Price]])-1</f>
        <v>4.5261335012594106E-3</v>
      </c>
      <c r="AG368" s="1">
        <f>(Table2[[#This Row],[Close Price]]/Table2[[#This Row],[Current Month Low]])-1</f>
        <v>7.8712745181285682E-2</v>
      </c>
      <c r="AH368" s="1">
        <f>(Table2[[#This Row],[Current Month High]]/Table2[[#This Row],[Close Price]])-1</f>
        <v>0.11429471032745586</v>
      </c>
      <c r="AI368">
        <v>47.977015113350099</v>
      </c>
      <c r="AJ368">
        <v>57.794062849335504</v>
      </c>
      <c r="AK368" t="str">
        <f>IF(AND(Table2[[#This Row],[20D EMA]]&gt;Table2[[#This Row],[50D EMA]],Table2[[#This Row],[50D EMA]]&gt;Table2[[#This Row],[200D EMA]]),"Uptrend","Downtrend/NoTrend")</f>
        <v>Downtrend/NoTrend</v>
      </c>
      <c r="AL368">
        <v>-0.09</v>
      </c>
      <c r="AM368" t="s">
        <v>3153</v>
      </c>
      <c r="AN368">
        <v>-6.45</v>
      </c>
      <c r="AO368" t="s">
        <v>3153</v>
      </c>
      <c r="AP368">
        <v>8.2990773273699997E-2</v>
      </c>
      <c r="AQ368">
        <f>(Table2[[#This Row],[Sharpe Ratio]]-AVERAGE(Table2[Sharpe Ratio]))/_xlfn.STDEV.P(Table2[Sharpe Ratio])</f>
        <v>0.29998656085600228</v>
      </c>
      <c r="AR3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8">
        <f>_xlfn.RANK.AVG(Table2[[#This Row],[1Y Return vs Nifty Z-Score]],Table2[1Y Return vs Nifty Z-Score])</f>
        <v>289</v>
      </c>
      <c r="AT368">
        <f>_xlfn.RANK.AVG(Table2[[#This Row],[6M Return vs Nifty Z-Score]],Table2[6M Return vs Nifty Z-Score])</f>
        <v>553</v>
      </c>
      <c r="AU368">
        <f>_xlfn.RANK.AVG(Table2[[#This Row],[Sharpe Ratio Z-Score]],Table2[Sharpe Ratio Z-Score])</f>
        <v>272</v>
      </c>
      <c r="AV368">
        <f>(Table2[[#This Row],[Rank 1Y]]+Table2[[#This Row],[Rank 6M]]+Table2[[#This Row],[Rank Sharpe]])/3</f>
        <v>371.33333333333331</v>
      </c>
    </row>
    <row r="369" spans="1:48" hidden="1" x14ac:dyDescent="0.3">
      <c r="A369" t="s">
        <v>1961</v>
      </c>
      <c r="B369" t="s">
        <v>1962</v>
      </c>
      <c r="C369" t="s">
        <v>3112</v>
      </c>
      <c r="D369" t="s">
        <v>158</v>
      </c>
      <c r="E369">
        <v>3449.3848730949999</v>
      </c>
      <c r="F369">
        <v>220.01</v>
      </c>
      <c r="G369">
        <v>13.190492491531799</v>
      </c>
      <c r="H369">
        <f>(Table2[[#This Row],[1Y Return vs Nifty]]-AVERAGE(Table2[1Y Return vs Nifty]))/_xlfn.STDEV.P(Table2[1Y Return vs Nifty])</f>
        <v>-2.41034421555738E-2</v>
      </c>
      <c r="I369">
        <v>20.186457041701701</v>
      </c>
      <c r="J369">
        <f>(Table2[[#This Row],[1M Return vs Nifty]]-AVERAGE(Table2[1M Return vs Nifty]))/_xlfn.STDEV.P(Table2[1M Return vs Nifty])</f>
        <v>2.5447743856063028</v>
      </c>
      <c r="K369">
        <v>8.5585155247321296</v>
      </c>
      <c r="L369">
        <f>(Table2[[#This Row],[6M Return vs Nifty]]-AVERAGE(Table2[6M Return vs Nifty]))/_xlfn.STDEV.P(Table2[6M Return vs Nifty])</f>
        <v>0.21047873862449926</v>
      </c>
      <c r="M369">
        <v>23.529233251593102</v>
      </c>
      <c r="N369">
        <f>(Table2[[#This Row],[1W Return vs Nifty]]-AVERAGE(Table2[1W Return vs Nifty]))/_xlfn.STDEV.P(Table2[1W Return vs Nifty])</f>
        <v>5.4162524927964188</v>
      </c>
      <c r="O369">
        <v>195.16</v>
      </c>
      <c r="P369">
        <v>189.97502122277001</v>
      </c>
      <c r="Q369">
        <v>186.81554484931399</v>
      </c>
      <c r="R369">
        <v>67.056360251489593</v>
      </c>
      <c r="S369" s="1">
        <f>(Table2[[#This Row],[Close Price]]-Table2[[#This Row],[20D EMA]])/Table2[[#This Row],[20D EMA]]</f>
        <v>0.12733142037302722</v>
      </c>
      <c r="T369" s="1">
        <f>(Table2[[#This Row],[Close Price]]-Table2[[#This Row],[50D EMA]])/Table2[[#This Row],[50D EMA]]</f>
        <v>0.15809962059175203</v>
      </c>
      <c r="U369" s="1">
        <f>(Table2[[#This Row],[Close Price]]-Table2[[#This Row],[200D EMA]])/Table2[[#This Row],[200D EMA]]</f>
        <v>0.17768572298124735</v>
      </c>
      <c r="V369">
        <v>2.2497682917361201</v>
      </c>
      <c r="W369">
        <v>217.1</v>
      </c>
      <c r="X369">
        <v>232.69</v>
      </c>
      <c r="Y369">
        <v>210.1</v>
      </c>
      <c r="Z369">
        <v>234.2</v>
      </c>
      <c r="AA369">
        <v>177</v>
      </c>
      <c r="AB369">
        <v>234.2</v>
      </c>
      <c r="AC369" s="1">
        <f>(Table2[[#This Row],[Close Price]]/Table2[[#This Row],[Day Low]])-1</f>
        <v>1.3403961308152912E-2</v>
      </c>
      <c r="AD369" s="1">
        <f>(Table2[[#This Row],[Day High]]/Table2[[#This Row],[Close Price]])-1</f>
        <v>5.763374392073084E-2</v>
      </c>
      <c r="AE369" s="1">
        <f>(Table2[[#This Row],[Close Price]]/Table2[[#This Row],[Current Week Low]])-1</f>
        <v>4.7168015230842464E-2</v>
      </c>
      <c r="AF369" s="1">
        <f>(Table2[[#This Row],[Current Week High]]/Table2[[#This Row],[Close Price]])-1</f>
        <v>6.4497068315076511E-2</v>
      </c>
      <c r="AG369" s="1">
        <f>(Table2[[#This Row],[Close Price]]/Table2[[#This Row],[Current Month Low]])-1</f>
        <v>0.24299435028248584</v>
      </c>
      <c r="AH369" s="1">
        <f>(Table2[[#This Row],[Current Month High]]/Table2[[#This Row],[Close Price]])-1</f>
        <v>6.4497068315076511E-2</v>
      </c>
      <c r="AI369">
        <v>28.630516794691101</v>
      </c>
      <c r="AJ369">
        <v>65.421052631578902</v>
      </c>
      <c r="AK369" t="str">
        <f>IF(AND(Table2[[#This Row],[20D EMA]]&gt;Table2[[#This Row],[50D EMA]],Table2[[#This Row],[50D EMA]]&gt;Table2[[#This Row],[200D EMA]]),"Uptrend","Downtrend/NoTrend")</f>
        <v>Uptrend</v>
      </c>
      <c r="AL369">
        <v>0.16</v>
      </c>
      <c r="AM369" t="s">
        <v>3154</v>
      </c>
      <c r="AN369">
        <v>12.96</v>
      </c>
      <c r="AO369" t="s">
        <v>3154</v>
      </c>
      <c r="AP369">
        <v>-1.0937197008429999E-3</v>
      </c>
      <c r="AQ369">
        <f>(Table2[[#This Row],[Sharpe Ratio]]-AVERAGE(Table2[Sharpe Ratio]))/_xlfn.STDEV.P(Table2[Sharpe Ratio])</f>
        <v>-0.68245519267354382</v>
      </c>
      <c r="AR3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7.4649469821981036</v>
      </c>
      <c r="AS369">
        <f>_xlfn.RANK.AVG(Table2[[#This Row],[1Y Return vs Nifty Z-Score]],Table2[1Y Return vs Nifty Z-Score])</f>
        <v>311</v>
      </c>
      <c r="AT369">
        <f>_xlfn.RANK.AVG(Table2[[#This Row],[6M Return vs Nifty Z-Score]],Table2[6M Return vs Nifty Z-Score])</f>
        <v>241</v>
      </c>
      <c r="AU369">
        <f>_xlfn.RANK.AVG(Table2[[#This Row],[Sharpe Ratio Z-Score]],Table2[Sharpe Ratio Z-Score])</f>
        <v>564</v>
      </c>
      <c r="AV369">
        <f>(Table2[[#This Row],[Rank 1Y]]+Table2[[#This Row],[Rank 6M]]+Table2[[#This Row],[Rank Sharpe]])/3</f>
        <v>372</v>
      </c>
    </row>
    <row r="370" spans="1:48" hidden="1" x14ac:dyDescent="0.3">
      <c r="A370" t="s">
        <v>709</v>
      </c>
      <c r="B370" t="s">
        <v>710</v>
      </c>
      <c r="C370" t="s">
        <v>3119</v>
      </c>
      <c r="D370" t="s">
        <v>470</v>
      </c>
      <c r="E370">
        <v>23857.914959999998</v>
      </c>
      <c r="F370">
        <v>3403.8</v>
      </c>
      <c r="G370">
        <v>-19.986072941780801</v>
      </c>
      <c r="H370">
        <f>(Table2[[#This Row],[1Y Return vs Nifty]]-AVERAGE(Table2[1Y Return vs Nifty]))/_xlfn.STDEV.P(Table2[1Y Return vs Nifty])</f>
        <v>-0.70923264246564699</v>
      </c>
      <c r="I370">
        <v>0.184792953903962</v>
      </c>
      <c r="J370">
        <f>(Table2[[#This Row],[1M Return vs Nifty]]-AVERAGE(Table2[1M Return vs Nifty]))/_xlfn.STDEV.P(Table2[1M Return vs Nifty])</f>
        <v>0.35428330921218998</v>
      </c>
      <c r="K370">
        <v>-1.00035973172052</v>
      </c>
      <c r="L370">
        <f>(Table2[[#This Row],[6M Return vs Nifty]]-AVERAGE(Table2[6M Return vs Nifty]))/_xlfn.STDEV.P(Table2[6M Return vs Nifty])</f>
        <v>-0.11987175779289809</v>
      </c>
      <c r="M370">
        <v>-2.3648307283216301</v>
      </c>
      <c r="N370">
        <f>(Table2[[#This Row],[1W Return vs Nifty]]-AVERAGE(Table2[1W Return vs Nifty]))/_xlfn.STDEV.P(Table2[1W Return vs Nifty])</f>
        <v>9.2450755977807955E-2</v>
      </c>
      <c r="O370">
        <v>3565.64</v>
      </c>
      <c r="P370">
        <v>3592.7648489097101</v>
      </c>
      <c r="Q370">
        <v>3405.64407252206</v>
      </c>
      <c r="R370">
        <v>20.823501596508301</v>
      </c>
      <c r="S370" s="1">
        <f>(Table2[[#This Row],[Close Price]]-Table2[[#This Row],[20D EMA]])/Table2[[#This Row],[20D EMA]]</f>
        <v>-4.5388766112114433E-2</v>
      </c>
      <c r="T370" s="1">
        <f>(Table2[[#This Row],[Close Price]]-Table2[[#This Row],[50D EMA]])/Table2[[#This Row],[50D EMA]]</f>
        <v>-5.2595941247603417E-2</v>
      </c>
      <c r="U370" s="1">
        <f>(Table2[[#This Row],[Close Price]]-Table2[[#This Row],[200D EMA]])/Table2[[#This Row],[200D EMA]]</f>
        <v>-5.4147541046301972E-4</v>
      </c>
      <c r="V370">
        <v>0.65702097418545302</v>
      </c>
      <c r="W370">
        <v>3371.8</v>
      </c>
      <c r="X370">
        <v>3495.3</v>
      </c>
      <c r="Y370">
        <v>3371.8</v>
      </c>
      <c r="Z370">
        <v>3551</v>
      </c>
      <c r="AA370">
        <v>3371.8</v>
      </c>
      <c r="AB370">
        <v>3750</v>
      </c>
      <c r="AC370" s="1">
        <f>(Table2[[#This Row],[Close Price]]/Table2[[#This Row],[Day Low]])-1</f>
        <v>9.490479862388046E-3</v>
      </c>
      <c r="AD370" s="1">
        <f>(Table2[[#This Row],[Day High]]/Table2[[#This Row],[Close Price]])-1</f>
        <v>2.6881720430107503E-2</v>
      </c>
      <c r="AE370" s="1">
        <f>(Table2[[#This Row],[Close Price]]/Table2[[#This Row],[Current Week Low]])-1</f>
        <v>9.490479862388046E-3</v>
      </c>
      <c r="AF370" s="1">
        <f>(Table2[[#This Row],[Current Week High]]/Table2[[#This Row],[Close Price]])-1</f>
        <v>4.3245784123626452E-2</v>
      </c>
      <c r="AG370" s="1">
        <f>(Table2[[#This Row],[Close Price]]/Table2[[#This Row],[Current Month Low]])-1</f>
        <v>9.490479862388046E-3</v>
      </c>
      <c r="AH370" s="1">
        <f>(Table2[[#This Row],[Current Month High]]/Table2[[#This Row],[Close Price]])-1</f>
        <v>0.10170985369293128</v>
      </c>
      <c r="AI370">
        <v>16.884070744462001</v>
      </c>
      <c r="AJ370">
        <v>31.853573503776801</v>
      </c>
      <c r="AK370" t="str">
        <f>IF(AND(Table2[[#This Row],[20D EMA]]&gt;Table2[[#This Row],[50D EMA]],Table2[[#This Row],[50D EMA]]&gt;Table2[[#This Row],[200D EMA]]),"Uptrend","Downtrend/NoTrend")</f>
        <v>Downtrend/NoTrend</v>
      </c>
      <c r="AL370">
        <v>-0.03</v>
      </c>
      <c r="AM370" t="s">
        <v>3153</v>
      </c>
      <c r="AN370">
        <v>-7.5</v>
      </c>
      <c r="AO370" t="s">
        <v>3153</v>
      </c>
      <c r="AP370">
        <v>0.105037996515624</v>
      </c>
      <c r="AQ370">
        <f>(Table2[[#This Row],[Sharpe Ratio]]-AVERAGE(Table2[Sharpe Ratio]))/_xlfn.STDEV.P(Table2[Sharpe Ratio])</f>
        <v>0.5575859337726099</v>
      </c>
      <c r="AR3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0">
        <f>_xlfn.RANK.AVG(Table2[[#This Row],[1Y Return vs Nifty Z-Score]],Table2[1Y Return vs Nifty Z-Score])</f>
        <v>570</v>
      </c>
      <c r="AT370">
        <f>_xlfn.RANK.AVG(Table2[[#This Row],[6M Return vs Nifty Z-Score]],Table2[6M Return vs Nifty Z-Score])</f>
        <v>341</v>
      </c>
      <c r="AU370">
        <f>_xlfn.RANK.AVG(Table2[[#This Row],[Sharpe Ratio Z-Score]],Table2[Sharpe Ratio Z-Score])</f>
        <v>207</v>
      </c>
      <c r="AV370">
        <f>(Table2[[#This Row],[Rank 1Y]]+Table2[[#This Row],[Rank 6M]]+Table2[[#This Row],[Rank Sharpe]])/3</f>
        <v>372.66666666666669</v>
      </c>
    </row>
    <row r="371" spans="1:48" hidden="1" x14ac:dyDescent="0.3">
      <c r="A371" t="s">
        <v>1440</v>
      </c>
      <c r="B371" t="s">
        <v>1441</v>
      </c>
      <c r="C371" t="s">
        <v>3125</v>
      </c>
      <c r="D371" t="s">
        <v>1442</v>
      </c>
      <c r="E371">
        <v>7100.3852346000003</v>
      </c>
      <c r="F371">
        <v>921.4</v>
      </c>
      <c r="G371">
        <v>-3.98618485556208</v>
      </c>
      <c r="H371">
        <f>(Table2[[#This Row],[1Y Return vs Nifty]]-AVERAGE(Table2[1Y Return vs Nifty]))/_xlfn.STDEV.P(Table2[1Y Return vs Nifty])</f>
        <v>-0.37881897889350519</v>
      </c>
      <c r="I371">
        <v>4.61726002495225</v>
      </c>
      <c r="J371">
        <f>(Table2[[#This Row],[1M Return vs Nifty]]-AVERAGE(Table2[1M Return vs Nifty]))/_xlfn.STDEV.P(Table2[1M Return vs Nifty])</f>
        <v>0.83970689811573973</v>
      </c>
      <c r="K371">
        <v>44.436786499616296</v>
      </c>
      <c r="L371">
        <f>(Table2[[#This Row],[6M Return vs Nifty]]-AVERAGE(Table2[6M Return vs Nifty]))/_xlfn.STDEV.P(Table2[6M Return vs Nifty])</f>
        <v>1.4504158974602108</v>
      </c>
      <c r="M371">
        <v>3.66697466590493</v>
      </c>
      <c r="N371">
        <f>(Table2[[#This Row],[1W Return vs Nifty]]-AVERAGE(Table2[1W Return vs Nifty]))/_xlfn.STDEV.P(Table2[1W Return vs Nifty])</f>
        <v>1.3325857946045632</v>
      </c>
      <c r="O371">
        <v>918.43</v>
      </c>
      <c r="P371">
        <v>927.77465964620296</v>
      </c>
      <c r="Q371">
        <v>864.78284981018999</v>
      </c>
      <c r="R371">
        <v>56.395553661436303</v>
      </c>
      <c r="S371" s="1">
        <f>(Table2[[#This Row],[Close Price]]-Table2[[#This Row],[20D EMA]])/Table2[[#This Row],[20D EMA]]</f>
        <v>3.233779384384251E-3</v>
      </c>
      <c r="T371" s="1">
        <f>(Table2[[#This Row],[Close Price]]-Table2[[#This Row],[50D EMA]])/Table2[[#This Row],[50D EMA]]</f>
        <v>-6.8709137288076984E-3</v>
      </c>
      <c r="U371" s="1">
        <f>(Table2[[#This Row],[Close Price]]-Table2[[#This Row],[200D EMA]])/Table2[[#This Row],[200D EMA]]</f>
        <v>6.5469788400911069E-2</v>
      </c>
      <c r="V371">
        <v>0.47588783945158297</v>
      </c>
      <c r="W371">
        <v>916.95</v>
      </c>
      <c r="X371">
        <v>942.3</v>
      </c>
      <c r="Y371">
        <v>875.1</v>
      </c>
      <c r="Z371">
        <v>942.3</v>
      </c>
      <c r="AA371">
        <v>872.15</v>
      </c>
      <c r="AB371">
        <v>967</v>
      </c>
      <c r="AC371" s="1">
        <f>(Table2[[#This Row],[Close Price]]/Table2[[#This Row],[Day Low]])-1</f>
        <v>4.8530454223238984E-3</v>
      </c>
      <c r="AD371" s="1">
        <f>(Table2[[#This Row],[Day High]]/Table2[[#This Row],[Close Price]])-1</f>
        <v>2.2682873887562405E-2</v>
      </c>
      <c r="AE371" s="1">
        <f>(Table2[[#This Row],[Close Price]]/Table2[[#This Row],[Current Week Low]])-1</f>
        <v>5.2908239058393258E-2</v>
      </c>
      <c r="AF371" s="1">
        <f>(Table2[[#This Row],[Current Week High]]/Table2[[#This Row],[Close Price]])-1</f>
        <v>2.2682873887562405E-2</v>
      </c>
      <c r="AG371" s="1">
        <f>(Table2[[#This Row],[Close Price]]/Table2[[#This Row],[Current Month Low]])-1</f>
        <v>5.646964398325971E-2</v>
      </c>
      <c r="AH371" s="1">
        <f>(Table2[[#This Row],[Current Month High]]/Table2[[#This Row],[Close Price]])-1</f>
        <v>4.948990666377262E-2</v>
      </c>
      <c r="AI371">
        <v>21.2285652268287</v>
      </c>
      <c r="AJ371">
        <v>55.773457311918797</v>
      </c>
      <c r="AK371" t="str">
        <f>IF(AND(Table2[[#This Row],[20D EMA]]&gt;Table2[[#This Row],[50D EMA]],Table2[[#This Row],[50D EMA]]&gt;Table2[[#This Row],[200D EMA]]),"Uptrend","Downtrend/NoTrend")</f>
        <v>Downtrend/NoTrend</v>
      </c>
      <c r="AL371">
        <v>0.02</v>
      </c>
      <c r="AM371" t="s">
        <v>3154</v>
      </c>
      <c r="AN371">
        <v>-1.62</v>
      </c>
      <c r="AO371" t="s">
        <v>3153</v>
      </c>
      <c r="AP371">
        <v>-3.4960223176171999E-2</v>
      </c>
      <c r="AQ371">
        <f>(Table2[[#This Row],[Sharpe Ratio]]-AVERAGE(Table2[Sharpe Ratio]))/_xlfn.STDEV.P(Table2[Sharpe Ratio])</f>
        <v>-1.0781508302780889</v>
      </c>
      <c r="AR3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1">
        <f>_xlfn.RANK.AVG(Table2[[#This Row],[1Y Return vs Nifty Z-Score]],Table2[1Y Return vs Nifty Z-Score])</f>
        <v>440</v>
      </c>
      <c r="AT371">
        <f>_xlfn.RANK.AVG(Table2[[#This Row],[6M Return vs Nifty Z-Score]],Table2[6M Return vs Nifty Z-Score])</f>
        <v>55</v>
      </c>
      <c r="AU371">
        <f>_xlfn.RANK.AVG(Table2[[#This Row],[Sharpe Ratio Z-Score]],Table2[Sharpe Ratio Z-Score])</f>
        <v>628</v>
      </c>
      <c r="AV371">
        <f>(Table2[[#This Row],[Rank 1Y]]+Table2[[#This Row],[Rank 6M]]+Table2[[#This Row],[Rank Sharpe]])/3</f>
        <v>374.33333333333331</v>
      </c>
    </row>
    <row r="372" spans="1:48" hidden="1" x14ac:dyDescent="0.3">
      <c r="A372" t="s">
        <v>233</v>
      </c>
      <c r="B372" t="s">
        <v>234</v>
      </c>
      <c r="C372" t="s">
        <v>3108</v>
      </c>
      <c r="D372" t="s">
        <v>54</v>
      </c>
      <c r="E372">
        <v>103909.929192</v>
      </c>
      <c r="F372">
        <v>1236</v>
      </c>
      <c r="G372">
        <v>-8.6291407107167295</v>
      </c>
      <c r="H372">
        <f>(Table2[[#This Row],[1Y Return vs Nifty]]-AVERAGE(Table2[1Y Return vs Nifty]))/_xlfn.STDEV.P(Table2[1Y Return vs Nifty])</f>
        <v>-0.47470065291763458</v>
      </c>
      <c r="I372">
        <v>-9.8789658958418691</v>
      </c>
      <c r="J372">
        <f>(Table2[[#This Row],[1M Return vs Nifty]]-AVERAGE(Table2[1M Return vs Nifty]))/_xlfn.STDEV.P(Table2[1M Return vs Nifty])</f>
        <v>-0.7478536859190843</v>
      </c>
      <c r="K372">
        <v>-8.6637363700416401</v>
      </c>
      <c r="L372">
        <f>(Table2[[#This Row],[6M Return vs Nifty]]-AVERAGE(Table2[6M Return vs Nifty]))/_xlfn.STDEV.P(Table2[6M Return vs Nifty])</f>
        <v>-0.38471466124996839</v>
      </c>
      <c r="M372">
        <v>-1.8382550895199499E-2</v>
      </c>
      <c r="N372">
        <f>(Table2[[#This Row],[1W Return vs Nifty]]-AVERAGE(Table2[1W Return vs Nifty]))/_xlfn.STDEV.P(Table2[1W Return vs Nifty])</f>
        <v>0.57487888668866871</v>
      </c>
      <c r="O372">
        <v>1295.8699999999999</v>
      </c>
      <c r="P372">
        <v>1374.47898055818</v>
      </c>
      <c r="Q372">
        <v>1332.39789552346</v>
      </c>
      <c r="R372">
        <v>37.338949583613399</v>
      </c>
      <c r="S372" s="1">
        <f>(Table2[[#This Row],[Close Price]]-Table2[[#This Row],[20D EMA]])/Table2[[#This Row],[20D EMA]]</f>
        <v>-4.6200621975969733E-2</v>
      </c>
      <c r="T372" s="1">
        <f>(Table2[[#This Row],[Close Price]]-Table2[[#This Row],[50D EMA]])/Table2[[#This Row],[50D EMA]]</f>
        <v>-0.10075016243751013</v>
      </c>
      <c r="U372" s="1">
        <f>(Table2[[#This Row],[Close Price]]-Table2[[#This Row],[200D EMA]])/Table2[[#This Row],[200D EMA]]</f>
        <v>-7.234918026164254E-2</v>
      </c>
      <c r="V372">
        <v>0.92657842276534796</v>
      </c>
      <c r="W372">
        <v>1221.05</v>
      </c>
      <c r="X372">
        <v>1254.25</v>
      </c>
      <c r="Y372">
        <v>1207.3</v>
      </c>
      <c r="Z372">
        <v>1254.25</v>
      </c>
      <c r="AA372">
        <v>1181.1500000000001</v>
      </c>
      <c r="AB372">
        <v>1320</v>
      </c>
      <c r="AC372" s="1">
        <f>(Table2[[#This Row],[Close Price]]/Table2[[#This Row],[Day Low]])-1</f>
        <v>1.224356086974332E-2</v>
      </c>
      <c r="AD372" s="1">
        <f>(Table2[[#This Row],[Day High]]/Table2[[#This Row],[Close Price]])-1</f>
        <v>1.4765372168284774E-2</v>
      </c>
      <c r="AE372" s="1">
        <f>(Table2[[#This Row],[Close Price]]/Table2[[#This Row],[Current Week Low]])-1</f>
        <v>2.3772053342168586E-2</v>
      </c>
      <c r="AF372" s="1">
        <f>(Table2[[#This Row],[Current Week High]]/Table2[[#This Row],[Close Price]])-1</f>
        <v>1.4765372168284774E-2</v>
      </c>
      <c r="AG372" s="1">
        <f>(Table2[[#This Row],[Close Price]]/Table2[[#This Row],[Current Month Low]])-1</f>
        <v>4.6437793675655037E-2</v>
      </c>
      <c r="AH372" s="1">
        <f>(Table2[[#This Row],[Current Month High]]/Table2[[#This Row],[Close Price]])-1</f>
        <v>6.7961165048543659E-2</v>
      </c>
      <c r="AI372">
        <v>33.656957928802498</v>
      </c>
      <c r="AJ372">
        <v>22.231012658227801</v>
      </c>
      <c r="AK372" t="str">
        <f>IF(AND(Table2[[#This Row],[20D EMA]]&gt;Table2[[#This Row],[50D EMA]],Table2[[#This Row],[50D EMA]]&gt;Table2[[#This Row],[200D EMA]]),"Uptrend","Downtrend/NoTrend")</f>
        <v>Downtrend/NoTrend</v>
      </c>
      <c r="AL372">
        <v>-0.14000000000000001</v>
      </c>
      <c r="AM372" t="s">
        <v>3153</v>
      </c>
      <c r="AN372">
        <v>-2.89</v>
      </c>
      <c r="AO372" t="s">
        <v>3153</v>
      </c>
      <c r="AP372">
        <v>0.106709830399855</v>
      </c>
      <c r="AQ372">
        <f>(Table2[[#This Row],[Sharpe Ratio]]-AVERAGE(Table2[Sharpe Ratio]))/_xlfn.STDEV.P(Table2[Sharpe Ratio])</f>
        <v>0.57711961179967841</v>
      </c>
      <c r="AR3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2">
        <f>_xlfn.RANK.AVG(Table2[[#This Row],[1Y Return vs Nifty Z-Score]],Table2[1Y Return vs Nifty Z-Score])</f>
        <v>478</v>
      </c>
      <c r="AT372">
        <f>_xlfn.RANK.AVG(Table2[[#This Row],[6M Return vs Nifty Z-Score]],Table2[6M Return vs Nifty Z-Score])</f>
        <v>445</v>
      </c>
      <c r="AU372">
        <f>_xlfn.RANK.AVG(Table2[[#This Row],[Sharpe Ratio Z-Score]],Table2[Sharpe Ratio Z-Score])</f>
        <v>202</v>
      </c>
      <c r="AV372">
        <f>(Table2[[#This Row],[Rank 1Y]]+Table2[[#This Row],[Rank 6M]]+Table2[[#This Row],[Rank Sharpe]])/3</f>
        <v>375</v>
      </c>
    </row>
    <row r="373" spans="1:48" hidden="1" x14ac:dyDescent="0.3">
      <c r="A373" t="s">
        <v>1564</v>
      </c>
      <c r="B373" t="s">
        <v>1565</v>
      </c>
      <c r="C373" t="s">
        <v>3111</v>
      </c>
      <c r="D373" t="s">
        <v>48</v>
      </c>
      <c r="E373">
        <v>6067.7293918080004</v>
      </c>
      <c r="F373">
        <v>36.119999999999997</v>
      </c>
      <c r="G373">
        <v>1.04393945857346</v>
      </c>
      <c r="H373">
        <f>(Table2[[#This Row],[1Y Return vs Nifty]]-AVERAGE(Table2[1Y Return vs Nifty]))/_xlfn.STDEV.P(Table2[1Y Return vs Nifty])</f>
        <v>-0.27494188963508776</v>
      </c>
      <c r="I373">
        <v>-9.9540096449531994</v>
      </c>
      <c r="J373">
        <f>(Table2[[#This Row],[1M Return vs Nifty]]-AVERAGE(Table2[1M Return vs Nifty]))/_xlfn.STDEV.P(Table2[1M Return vs Nifty])</f>
        <v>-0.7560721352463986</v>
      </c>
      <c r="K373">
        <v>-15.4399740113302</v>
      </c>
      <c r="L373">
        <f>(Table2[[#This Row],[6M Return vs Nifty]]-AVERAGE(Table2[6M Return vs Nifty]))/_xlfn.STDEV.P(Table2[6M Return vs Nifty])</f>
        <v>-0.61889843377391929</v>
      </c>
      <c r="M373">
        <v>-5.7222222634055298</v>
      </c>
      <c r="N373">
        <f>(Table2[[#This Row],[1W Return vs Nifty]]-AVERAGE(Table2[1W Return vs Nifty]))/_xlfn.STDEV.P(Table2[1W Return vs Nifty])</f>
        <v>-0.59782663344720366</v>
      </c>
      <c r="O373">
        <v>38.29</v>
      </c>
      <c r="P373">
        <v>40.6824929842427</v>
      </c>
      <c r="Q373">
        <v>40.2009230990449</v>
      </c>
      <c r="R373">
        <v>36.637526762945299</v>
      </c>
      <c r="S373" s="1">
        <f>(Table2[[#This Row],[Close Price]]-Table2[[#This Row],[20D EMA]])/Table2[[#This Row],[20D EMA]]</f>
        <v>-5.6672760511883045E-2</v>
      </c>
      <c r="T373" s="1">
        <f>(Table2[[#This Row],[Close Price]]-Table2[[#This Row],[50D EMA]])/Table2[[#This Row],[50D EMA]]</f>
        <v>-0.11214880528609357</v>
      </c>
      <c r="U373" s="1">
        <f>(Table2[[#This Row],[Close Price]]-Table2[[#This Row],[200D EMA]])/Table2[[#This Row],[200D EMA]]</f>
        <v>-0.10151316896357182</v>
      </c>
      <c r="V373">
        <v>0.82697963400687202</v>
      </c>
      <c r="W373">
        <v>35.75</v>
      </c>
      <c r="X373">
        <v>37.1</v>
      </c>
      <c r="Y373">
        <v>34.520000000000003</v>
      </c>
      <c r="Z373">
        <v>37.1</v>
      </c>
      <c r="AA373">
        <v>34.520000000000003</v>
      </c>
      <c r="AB373">
        <v>41.49</v>
      </c>
      <c r="AC373" s="1">
        <f>(Table2[[#This Row],[Close Price]]/Table2[[#This Row],[Day Low]])-1</f>
        <v>1.0349650349650297E-2</v>
      </c>
      <c r="AD373" s="1">
        <f>(Table2[[#This Row],[Day High]]/Table2[[#This Row],[Close Price]])-1</f>
        <v>2.7131782945736482E-2</v>
      </c>
      <c r="AE373" s="1">
        <f>(Table2[[#This Row],[Close Price]]/Table2[[#This Row],[Current Week Low]])-1</f>
        <v>4.6349942062572147E-2</v>
      </c>
      <c r="AF373" s="1">
        <f>(Table2[[#This Row],[Current Week High]]/Table2[[#This Row],[Close Price]])-1</f>
        <v>2.7131782945736482E-2</v>
      </c>
      <c r="AG373" s="1">
        <f>(Table2[[#This Row],[Close Price]]/Table2[[#This Row],[Current Month Low]])-1</f>
        <v>4.6349942062572147E-2</v>
      </c>
      <c r="AH373" s="1">
        <f>(Table2[[#This Row],[Current Month High]]/Table2[[#This Row],[Close Price]])-1</f>
        <v>0.14867109634551512</v>
      </c>
      <c r="AI373">
        <v>59.191583610188196</v>
      </c>
      <c r="AJ373">
        <v>35.834989033315303</v>
      </c>
      <c r="AK373" t="str">
        <f>IF(AND(Table2[[#This Row],[20D EMA]]&gt;Table2[[#This Row],[50D EMA]],Table2[[#This Row],[50D EMA]]&gt;Table2[[#This Row],[200D EMA]]),"Uptrend","Downtrend/NoTrend")</f>
        <v>Downtrend/NoTrend</v>
      </c>
      <c r="AL373">
        <v>-0.14000000000000001</v>
      </c>
      <c r="AM373" t="s">
        <v>3153</v>
      </c>
      <c r="AN373">
        <v>-11.27</v>
      </c>
      <c r="AO373" t="s">
        <v>3153</v>
      </c>
      <c r="AP373">
        <v>0.11140218694854601</v>
      </c>
      <c r="AQ373">
        <f>(Table2[[#This Row],[Sharpe Ratio]]-AVERAGE(Table2[Sharpe Ratio]))/_xlfn.STDEV.P(Table2[Sharpe Ratio])</f>
        <v>0.63194502410581588</v>
      </c>
      <c r="AR3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3">
        <f>_xlfn.RANK.AVG(Table2[[#This Row],[1Y Return vs Nifty Z-Score]],Table2[1Y Return vs Nifty Z-Score])</f>
        <v>406</v>
      </c>
      <c r="AT373">
        <f>_xlfn.RANK.AVG(Table2[[#This Row],[6M Return vs Nifty Z-Score]],Table2[6M Return vs Nifty Z-Score])</f>
        <v>529</v>
      </c>
      <c r="AU373">
        <f>_xlfn.RANK.AVG(Table2[[#This Row],[Sharpe Ratio Z-Score]],Table2[Sharpe Ratio Z-Score])</f>
        <v>192</v>
      </c>
      <c r="AV373">
        <f>(Table2[[#This Row],[Rank 1Y]]+Table2[[#This Row],[Rank 6M]]+Table2[[#This Row],[Rank Sharpe]])/3</f>
        <v>375.66666666666669</v>
      </c>
    </row>
    <row r="374" spans="1:48" hidden="1" x14ac:dyDescent="0.3">
      <c r="A374" t="s">
        <v>112</v>
      </c>
      <c r="B374" t="s">
        <v>113</v>
      </c>
      <c r="C374" t="s">
        <v>3115</v>
      </c>
      <c r="D374" t="s">
        <v>114</v>
      </c>
      <c r="E374">
        <v>231101.06820387999</v>
      </c>
      <c r="F374">
        <v>947.3</v>
      </c>
      <c r="G374">
        <v>5.7383088299613201</v>
      </c>
      <c r="H374">
        <f>(Table2[[#This Row],[1Y Return vs Nifty]]-AVERAGE(Table2[1Y Return vs Nifty]))/_xlfn.STDEV.P(Table2[1Y Return vs Nifty])</f>
        <v>-0.17799847516851283</v>
      </c>
      <c r="I374">
        <v>0.473531034274004</v>
      </c>
      <c r="J374">
        <f>(Table2[[#This Row],[1M Return vs Nifty]]-AVERAGE(Table2[1M Return vs Nifty]))/_xlfn.STDEV.P(Table2[1M Return vs Nifty])</f>
        <v>0.38590458760630092</v>
      </c>
      <c r="K374">
        <v>-1.71335641595397</v>
      </c>
      <c r="L374">
        <f>(Table2[[#This Row],[6M Return vs Nifty]]-AVERAGE(Table2[6M Return vs Nifty]))/_xlfn.STDEV.P(Table2[6M Return vs Nifty])</f>
        <v>-0.14451260750180916</v>
      </c>
      <c r="M374">
        <v>-1.45850910400673</v>
      </c>
      <c r="N374">
        <f>(Table2[[#This Row],[1W Return vs Nifty]]-AVERAGE(Table2[1W Return vs Nifty]))/_xlfn.STDEV.P(Table2[1W Return vs Nifty])</f>
        <v>0.27878985830591685</v>
      </c>
      <c r="O374">
        <v>966.77</v>
      </c>
      <c r="P374">
        <v>967.04135614902998</v>
      </c>
      <c r="Q374">
        <v>912.35272689056603</v>
      </c>
      <c r="R374">
        <v>40.094395893275497</v>
      </c>
      <c r="S374" s="1">
        <f>(Table2[[#This Row],[Close Price]]-Table2[[#This Row],[20D EMA]])/Table2[[#This Row],[20D EMA]]</f>
        <v>-2.013922649647799E-2</v>
      </c>
      <c r="T374" s="1">
        <f>(Table2[[#This Row],[Close Price]]-Table2[[#This Row],[50D EMA]])/Table2[[#This Row],[50D EMA]]</f>
        <v>-2.0414179831609706E-2</v>
      </c>
      <c r="U374" s="1">
        <f>(Table2[[#This Row],[Close Price]]-Table2[[#This Row],[200D EMA]])/Table2[[#This Row],[200D EMA]]</f>
        <v>3.8304563662060212E-2</v>
      </c>
      <c r="V374">
        <v>1.0081646493137699</v>
      </c>
      <c r="W374">
        <v>945</v>
      </c>
      <c r="X374">
        <v>960.95</v>
      </c>
      <c r="Y374">
        <v>934.9</v>
      </c>
      <c r="Z374">
        <v>960.95</v>
      </c>
      <c r="AA374">
        <v>928.05</v>
      </c>
      <c r="AB374">
        <v>1018.95</v>
      </c>
      <c r="AC374" s="1">
        <f>(Table2[[#This Row],[Close Price]]/Table2[[#This Row],[Day Low]])-1</f>
        <v>2.4338624338624548E-3</v>
      </c>
      <c r="AD374" s="1">
        <f>(Table2[[#This Row],[Day High]]/Table2[[#This Row],[Close Price]])-1</f>
        <v>1.4409374010345255E-2</v>
      </c>
      <c r="AE374" s="1">
        <f>(Table2[[#This Row],[Close Price]]/Table2[[#This Row],[Current Week Low]])-1</f>
        <v>1.3263450636431751E-2</v>
      </c>
      <c r="AF374" s="1">
        <f>(Table2[[#This Row],[Current Week High]]/Table2[[#This Row],[Close Price]])-1</f>
        <v>1.4409374010345255E-2</v>
      </c>
      <c r="AG374" s="1">
        <f>(Table2[[#This Row],[Close Price]]/Table2[[#This Row],[Current Month Low]])-1</f>
        <v>2.074241689564138E-2</v>
      </c>
      <c r="AH374" s="1">
        <f>(Table2[[#This Row],[Current Month High]]/Table2[[#This Row],[Close Price]])-1</f>
        <v>7.5636018156866935E-2</v>
      </c>
      <c r="AI374">
        <v>12.2136598754354</v>
      </c>
      <c r="AJ374">
        <v>24.5382238874646</v>
      </c>
      <c r="AK374" t="str">
        <f>IF(AND(Table2[[#This Row],[20D EMA]]&gt;Table2[[#This Row],[50D EMA]],Table2[[#This Row],[50D EMA]]&gt;Table2[[#This Row],[200D EMA]]),"Uptrend","Downtrend/NoTrend")</f>
        <v>Downtrend/NoTrend</v>
      </c>
      <c r="AL374">
        <v>0.06</v>
      </c>
      <c r="AM374" t="s">
        <v>3154</v>
      </c>
      <c r="AN374">
        <v>-1.7</v>
      </c>
      <c r="AO374" t="s">
        <v>3153</v>
      </c>
      <c r="AP374">
        <v>3.8637640276971003E-2</v>
      </c>
      <c r="AQ374">
        <f>(Table2[[#This Row],[Sharpe Ratio]]-AVERAGE(Table2[Sharpe Ratio]))/_xlfn.STDEV.P(Table2[Sharpe Ratio])</f>
        <v>-0.21823467369467717</v>
      </c>
      <c r="AR3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4">
        <f>_xlfn.RANK.AVG(Table2[[#This Row],[1Y Return vs Nifty Z-Score]],Table2[1Y Return vs Nifty Z-Score])</f>
        <v>373</v>
      </c>
      <c r="AT374">
        <f>_xlfn.RANK.AVG(Table2[[#This Row],[6M Return vs Nifty Z-Score]],Table2[6M Return vs Nifty Z-Score])</f>
        <v>353</v>
      </c>
      <c r="AU374">
        <f>_xlfn.RANK.AVG(Table2[[#This Row],[Sharpe Ratio Z-Score]],Table2[Sharpe Ratio Z-Score])</f>
        <v>404</v>
      </c>
      <c r="AV374">
        <f>(Table2[[#This Row],[Rank 1Y]]+Table2[[#This Row],[Rank 6M]]+Table2[[#This Row],[Rank Sharpe]])/3</f>
        <v>376.66666666666669</v>
      </c>
    </row>
    <row r="375" spans="1:48" hidden="1" x14ac:dyDescent="0.3">
      <c r="A375" t="s">
        <v>1633</v>
      </c>
      <c r="B375" t="s">
        <v>1634</v>
      </c>
      <c r="C375" t="s">
        <v>3122</v>
      </c>
      <c r="D375" t="s">
        <v>278</v>
      </c>
      <c r="E375">
        <v>5514.2425000000003</v>
      </c>
      <c r="F375">
        <v>575.9</v>
      </c>
      <c r="G375">
        <v>-13.475347785967299</v>
      </c>
      <c r="H375">
        <f>(Table2[[#This Row],[1Y Return vs Nifty]]-AVERAGE(Table2[1Y Return vs Nifty]))/_xlfn.STDEV.P(Table2[1Y Return vs Nifty])</f>
        <v>-0.57477966756661769</v>
      </c>
      <c r="I375">
        <v>-0.36999997742799101</v>
      </c>
      <c r="J375">
        <f>(Table2[[#This Row],[1M Return vs Nifty]]-AVERAGE(Table2[1M Return vs Nifty]))/_xlfn.STDEV.P(Table2[1M Return vs Nifty])</f>
        <v>0.29352491631074312</v>
      </c>
      <c r="K375">
        <v>10.8263762083938</v>
      </c>
      <c r="L375">
        <f>(Table2[[#This Row],[6M Return vs Nifty]]-AVERAGE(Table2[6M Return vs Nifty]))/_xlfn.STDEV.P(Table2[6M Return vs Nifty])</f>
        <v>0.28885499969636508</v>
      </c>
      <c r="M375">
        <v>-1.3717220942098001</v>
      </c>
      <c r="N375">
        <f>(Table2[[#This Row],[1W Return vs Nifty]]-AVERAGE(Table2[1W Return vs Nifty]))/_xlfn.STDEV.P(Table2[1W Return vs Nifty])</f>
        <v>0.29663320780287405</v>
      </c>
      <c r="O375">
        <v>590.08000000000004</v>
      </c>
      <c r="P375">
        <v>606.38637319038401</v>
      </c>
      <c r="Q375">
        <v>582.45075922767705</v>
      </c>
      <c r="R375">
        <v>42.5226456557482</v>
      </c>
      <c r="S375" s="1">
        <f>(Table2[[#This Row],[Close Price]]-Table2[[#This Row],[20D EMA]])/Table2[[#This Row],[20D EMA]]</f>
        <v>-2.4030639913232212E-2</v>
      </c>
      <c r="T375" s="1">
        <f>(Table2[[#This Row],[Close Price]]-Table2[[#This Row],[50D EMA]])/Table2[[#This Row],[50D EMA]]</f>
        <v>-5.0275491894690681E-2</v>
      </c>
      <c r="U375" s="1">
        <f>(Table2[[#This Row],[Close Price]]-Table2[[#This Row],[200D EMA]])/Table2[[#This Row],[200D EMA]]</f>
        <v>-1.1246889327371308E-2</v>
      </c>
      <c r="V375">
        <v>0.481409080751518</v>
      </c>
      <c r="W375">
        <v>565.04999999999995</v>
      </c>
      <c r="X375">
        <v>577.85</v>
      </c>
      <c r="Y375">
        <v>550</v>
      </c>
      <c r="Z375">
        <v>579.95000000000005</v>
      </c>
      <c r="AA375">
        <v>550</v>
      </c>
      <c r="AB375">
        <v>621</v>
      </c>
      <c r="AC375" s="1">
        <f>(Table2[[#This Row],[Close Price]]/Table2[[#This Row],[Day Low]])-1</f>
        <v>1.9201840545084448E-2</v>
      </c>
      <c r="AD375" s="1">
        <f>(Table2[[#This Row],[Day High]]/Table2[[#This Row],[Close Price]])-1</f>
        <v>3.3860045146727469E-3</v>
      </c>
      <c r="AE375" s="1">
        <f>(Table2[[#This Row],[Close Price]]/Table2[[#This Row],[Current Week Low]])-1</f>
        <v>4.7090909090909072E-2</v>
      </c>
      <c r="AF375" s="1">
        <f>(Table2[[#This Row],[Current Week High]]/Table2[[#This Row],[Close Price]])-1</f>
        <v>7.032470915089517E-3</v>
      </c>
      <c r="AG375" s="1">
        <f>(Table2[[#This Row],[Close Price]]/Table2[[#This Row],[Current Month Low]])-1</f>
        <v>4.7090909090909072E-2</v>
      </c>
      <c r="AH375" s="1">
        <f>(Table2[[#This Row],[Current Month High]]/Table2[[#This Row],[Close Price]])-1</f>
        <v>7.8312206980378551E-2</v>
      </c>
      <c r="AI375">
        <v>26.202465705851701</v>
      </c>
      <c r="AJ375">
        <v>32.406023680882797</v>
      </c>
      <c r="AK375" t="str">
        <f>IF(AND(Table2[[#This Row],[20D EMA]]&gt;Table2[[#This Row],[50D EMA]],Table2[[#This Row],[50D EMA]]&gt;Table2[[#This Row],[200D EMA]]),"Uptrend","Downtrend/NoTrend")</f>
        <v>Downtrend/NoTrend</v>
      </c>
      <c r="AL375">
        <v>-0.06</v>
      </c>
      <c r="AM375" t="s">
        <v>3153</v>
      </c>
      <c r="AN375">
        <v>-3.48</v>
      </c>
      <c r="AO375" t="s">
        <v>3153</v>
      </c>
      <c r="AP375">
        <v>4.9746207302630997E-2</v>
      </c>
      <c r="AQ375">
        <f>(Table2[[#This Row],[Sharpe Ratio]]-AVERAGE(Table2[Sharpe Ratio]))/_xlfn.STDEV.P(Table2[Sharpe Ratio])</f>
        <v>-8.8442369765413739E-2</v>
      </c>
      <c r="AR3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5">
        <f>_xlfn.RANK.AVG(Table2[[#This Row],[1Y Return vs Nifty Z-Score]],Table2[1Y Return vs Nifty Z-Score])</f>
        <v>524</v>
      </c>
      <c r="AT375">
        <f>_xlfn.RANK.AVG(Table2[[#This Row],[6M Return vs Nifty Z-Score]],Table2[6M Return vs Nifty Z-Score])</f>
        <v>223</v>
      </c>
      <c r="AU375">
        <f>_xlfn.RANK.AVG(Table2[[#This Row],[Sharpe Ratio Z-Score]],Table2[Sharpe Ratio Z-Score])</f>
        <v>383</v>
      </c>
      <c r="AV375">
        <f>(Table2[[#This Row],[Rank 1Y]]+Table2[[#This Row],[Rank 6M]]+Table2[[#This Row],[Rank Sharpe]])/3</f>
        <v>376.66666666666669</v>
      </c>
    </row>
    <row r="376" spans="1:48" hidden="1" x14ac:dyDescent="0.3">
      <c r="A376" t="s">
        <v>1991</v>
      </c>
      <c r="B376" t="s">
        <v>1992</v>
      </c>
      <c r="C376" t="s">
        <v>3119</v>
      </c>
      <c r="D376" t="s">
        <v>114</v>
      </c>
      <c r="E376">
        <v>3270.9210876000002</v>
      </c>
      <c r="F376">
        <v>1611.6</v>
      </c>
      <c r="G376">
        <v>-4.3439470899601398</v>
      </c>
      <c r="H376">
        <f>(Table2[[#This Row],[1Y Return vs Nifty]]-AVERAGE(Table2[1Y Return vs Nifty]))/_xlfn.STDEV.P(Table2[1Y Return vs Nifty])</f>
        <v>-0.38620712623042536</v>
      </c>
      <c r="I376">
        <v>-8.3367783934693094</v>
      </c>
      <c r="J376">
        <f>(Table2[[#This Row],[1M Return vs Nifty]]-AVERAGE(Table2[1M Return vs Nifty]))/_xlfn.STDEV.P(Table2[1M Return vs Nifty])</f>
        <v>-0.57896034048316647</v>
      </c>
      <c r="K376">
        <v>-27.086270017240398</v>
      </c>
      <c r="L376">
        <f>(Table2[[#This Row],[6M Return vs Nifty]]-AVERAGE(Table2[6M Return vs Nifty]))/_xlfn.STDEV.P(Table2[6M Return vs Nifty])</f>
        <v>-1.0213892670316556</v>
      </c>
      <c r="M376">
        <v>-13.201902565226399</v>
      </c>
      <c r="N376">
        <f>(Table2[[#This Row],[1W Return vs Nifty]]-AVERAGE(Table2[1W Return vs Nifty]))/_xlfn.STDEV.P(Table2[1W Return vs Nifty])</f>
        <v>-2.1356437568068034</v>
      </c>
      <c r="O376">
        <v>1833.78</v>
      </c>
      <c r="P376">
        <v>1952.85398360664</v>
      </c>
      <c r="Q376">
        <v>1920.28799488288</v>
      </c>
      <c r="R376">
        <v>13.984822410699801</v>
      </c>
      <c r="S376" s="1">
        <f>(Table2[[#This Row],[Close Price]]-Table2[[#This Row],[20D EMA]])/Table2[[#This Row],[20D EMA]]</f>
        <v>-0.12115957203154144</v>
      </c>
      <c r="T376" s="1">
        <f>(Table2[[#This Row],[Close Price]]-Table2[[#This Row],[50D EMA]])/Table2[[#This Row],[50D EMA]]</f>
        <v>-0.17474628747019433</v>
      </c>
      <c r="U376" s="1">
        <f>(Table2[[#This Row],[Close Price]]-Table2[[#This Row],[200D EMA]])/Table2[[#This Row],[200D EMA]]</f>
        <v>-0.16075088513049168</v>
      </c>
      <c r="V376">
        <v>1.1417073883047999</v>
      </c>
      <c r="W376">
        <v>1589.8</v>
      </c>
      <c r="X376">
        <v>1713.7</v>
      </c>
      <c r="Y376">
        <v>1586.25</v>
      </c>
      <c r="Z376">
        <v>1721.95</v>
      </c>
      <c r="AA376">
        <v>1586.25</v>
      </c>
      <c r="AB376">
        <v>1965</v>
      </c>
      <c r="AC376" s="1">
        <f>(Table2[[#This Row],[Close Price]]/Table2[[#This Row],[Day Low]])-1</f>
        <v>1.3712416656183057E-2</v>
      </c>
      <c r="AD376" s="1">
        <f>(Table2[[#This Row],[Day High]]/Table2[[#This Row],[Close Price]])-1</f>
        <v>6.3353189377016728E-2</v>
      </c>
      <c r="AE376" s="1">
        <f>(Table2[[#This Row],[Close Price]]/Table2[[#This Row],[Current Week Low]])-1</f>
        <v>1.5981087470449129E-2</v>
      </c>
      <c r="AF376" s="1">
        <f>(Table2[[#This Row],[Current Week High]]/Table2[[#This Row],[Close Price]])-1</f>
        <v>6.8472325639116427E-2</v>
      </c>
      <c r="AG376" s="1">
        <f>(Table2[[#This Row],[Close Price]]/Table2[[#This Row],[Current Month Low]])-1</f>
        <v>1.5981087470449129E-2</v>
      </c>
      <c r="AH376" s="1">
        <f>(Table2[[#This Row],[Current Month High]]/Table2[[#This Row],[Close Price]])-1</f>
        <v>0.21928518242740136</v>
      </c>
      <c r="AI376">
        <v>52.044551998014299</v>
      </c>
      <c r="AJ376">
        <v>24.910866532320501</v>
      </c>
      <c r="AK376" t="str">
        <f>IF(AND(Table2[[#This Row],[20D EMA]]&gt;Table2[[#This Row],[50D EMA]],Table2[[#This Row],[50D EMA]]&gt;Table2[[#This Row],[200D EMA]]),"Uptrend","Downtrend/NoTrend")</f>
        <v>Downtrend/NoTrend</v>
      </c>
      <c r="AL376">
        <v>-0.3</v>
      </c>
      <c r="AM376" t="s">
        <v>3153</v>
      </c>
      <c r="AN376">
        <v>-15.53</v>
      </c>
      <c r="AO376" t="s">
        <v>3153</v>
      </c>
      <c r="AP376">
        <v>0.222590998713836</v>
      </c>
      <c r="AQ376">
        <f>(Table2[[#This Row],[Sharpe Ratio]]-AVERAGE(Table2[Sharpe Ratio]))/_xlfn.STDEV.P(Table2[Sharpe Ratio])</f>
        <v>1.9310731669921628</v>
      </c>
      <c r="AR3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6">
        <f>_xlfn.RANK.AVG(Table2[[#This Row],[1Y Return vs Nifty Z-Score]],Table2[1Y Return vs Nifty Z-Score])</f>
        <v>443</v>
      </c>
      <c r="AT376">
        <f>_xlfn.RANK.AVG(Table2[[#This Row],[6M Return vs Nifty Z-Score]],Table2[6M Return vs Nifty Z-Score])</f>
        <v>670</v>
      </c>
      <c r="AU376">
        <f>_xlfn.RANK.AVG(Table2[[#This Row],[Sharpe Ratio Z-Score]],Table2[Sharpe Ratio Z-Score])</f>
        <v>17</v>
      </c>
      <c r="AV376">
        <f>(Table2[[#This Row],[Rank 1Y]]+Table2[[#This Row],[Rank 6M]]+Table2[[#This Row],[Rank Sharpe]])/3</f>
        <v>376.66666666666669</v>
      </c>
    </row>
    <row r="377" spans="1:48" hidden="1" x14ac:dyDescent="0.3">
      <c r="A377" t="s">
        <v>30</v>
      </c>
      <c r="B377" t="s">
        <v>31</v>
      </c>
      <c r="C377" t="s">
        <v>3107</v>
      </c>
      <c r="D377" t="s">
        <v>21</v>
      </c>
      <c r="E377">
        <v>755813.21252602502</v>
      </c>
      <c r="F377">
        <v>1824.75</v>
      </c>
      <c r="G377">
        <v>7.1543933241242899</v>
      </c>
      <c r="H377">
        <f>(Table2[[#This Row],[1Y Return vs Nifty]]-AVERAGE(Table2[1Y Return vs Nifty]))/_xlfn.STDEV.P(Table2[1Y Return vs Nifty])</f>
        <v>-0.14875491651843056</v>
      </c>
      <c r="I377">
        <v>1.49906246183541</v>
      </c>
      <c r="J377">
        <f>(Table2[[#This Row],[1M Return vs Nifty]]-AVERAGE(Table2[1M Return vs Nifty]))/_xlfn.STDEV.P(Table2[1M Return vs Nifty])</f>
        <v>0.49821611482595013</v>
      </c>
      <c r="K377">
        <v>22.939582234812701</v>
      </c>
      <c r="L377">
        <f>(Table2[[#This Row],[6M Return vs Nifty]]-AVERAGE(Table2[6M Return vs Nifty]))/_xlfn.STDEV.P(Table2[6M Return vs Nifty])</f>
        <v>0.7074820365260841</v>
      </c>
      <c r="M377">
        <v>-1.2439999241630599</v>
      </c>
      <c r="N377">
        <f>(Table2[[#This Row],[1W Return vs Nifty]]-AVERAGE(Table2[1W Return vs Nifty]))/_xlfn.STDEV.P(Table2[1W Return vs Nifty])</f>
        <v>0.32289279808010934</v>
      </c>
      <c r="O377">
        <v>1840.58</v>
      </c>
      <c r="P377">
        <v>1851.6602948883201</v>
      </c>
      <c r="Q377">
        <v>1720.27004478259</v>
      </c>
      <c r="R377">
        <v>46.232744751262601</v>
      </c>
      <c r="S377" s="1">
        <f>(Table2[[#This Row],[Close Price]]-Table2[[#This Row],[20D EMA]])/Table2[[#This Row],[20D EMA]]</f>
        <v>-8.6005498266850267E-3</v>
      </c>
      <c r="T377" s="1">
        <f>(Table2[[#This Row],[Close Price]]-Table2[[#This Row],[50D EMA]])/Table2[[#This Row],[50D EMA]]</f>
        <v>-1.453306255073269E-2</v>
      </c>
      <c r="U377" s="1">
        <f>(Table2[[#This Row],[Close Price]]-Table2[[#This Row],[200D EMA]])/Table2[[#This Row],[200D EMA]]</f>
        <v>6.0734624505197531E-2</v>
      </c>
      <c r="V377">
        <v>0.86924436374805603</v>
      </c>
      <c r="W377">
        <v>1820.55</v>
      </c>
      <c r="X377">
        <v>1859.7</v>
      </c>
      <c r="Y377">
        <v>1795</v>
      </c>
      <c r="Z377">
        <v>1859.7</v>
      </c>
      <c r="AA377">
        <v>1718</v>
      </c>
      <c r="AB377">
        <v>1881</v>
      </c>
      <c r="AC377" s="1">
        <f>(Table2[[#This Row],[Close Price]]/Table2[[#This Row],[Day Low]])-1</f>
        <v>2.3069951388317023E-3</v>
      </c>
      <c r="AD377" s="1">
        <f>(Table2[[#This Row],[Day High]]/Table2[[#This Row],[Close Price]])-1</f>
        <v>1.9153308672420932E-2</v>
      </c>
      <c r="AE377" s="1">
        <f>(Table2[[#This Row],[Close Price]]/Table2[[#This Row],[Current Week Low]])-1</f>
        <v>1.6573816155988963E-2</v>
      </c>
      <c r="AF377" s="1">
        <f>(Table2[[#This Row],[Current Week High]]/Table2[[#This Row],[Close Price]])-1</f>
        <v>1.9153308672420932E-2</v>
      </c>
      <c r="AG377" s="1">
        <f>(Table2[[#This Row],[Close Price]]/Table2[[#This Row],[Current Month Low]])-1</f>
        <v>6.2136204889406299E-2</v>
      </c>
      <c r="AH377" s="1">
        <f>(Table2[[#This Row],[Current Month High]]/Table2[[#This Row],[Close Price]])-1</f>
        <v>3.082614056720101E-2</v>
      </c>
      <c r="AI377">
        <v>9.1354980134264991</v>
      </c>
      <c r="AJ377">
        <v>34.335775021165396</v>
      </c>
      <c r="AK377" t="str">
        <f>IF(AND(Table2[[#This Row],[20D EMA]]&gt;Table2[[#This Row],[50D EMA]],Table2[[#This Row],[50D EMA]]&gt;Table2[[#This Row],[200D EMA]]),"Uptrend","Downtrend/NoTrend")</f>
        <v>Downtrend/NoTrend</v>
      </c>
      <c r="AL377">
        <v>-0.04</v>
      </c>
      <c r="AM377" t="s">
        <v>3153</v>
      </c>
      <c r="AN377">
        <v>3.84</v>
      </c>
      <c r="AO377" t="s">
        <v>3154</v>
      </c>
      <c r="AP377">
        <v>-3.3551901541621E-2</v>
      </c>
      <c r="AQ377">
        <f>(Table2[[#This Row],[Sharpe Ratio]]-AVERAGE(Table2[Sharpe Ratio]))/_xlfn.STDEV.P(Table2[Sharpe Ratio])</f>
        <v>-1.0616960247933158</v>
      </c>
      <c r="AR3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7">
        <f>_xlfn.RANK.AVG(Table2[[#This Row],[1Y Return vs Nifty Z-Score]],Table2[1Y Return vs Nifty Z-Score])</f>
        <v>361</v>
      </c>
      <c r="AT377">
        <f>_xlfn.RANK.AVG(Table2[[#This Row],[6M Return vs Nifty Z-Score]],Table2[6M Return vs Nifty Z-Score])</f>
        <v>145</v>
      </c>
      <c r="AU377">
        <f>_xlfn.RANK.AVG(Table2[[#This Row],[Sharpe Ratio Z-Score]],Table2[Sharpe Ratio Z-Score])</f>
        <v>625</v>
      </c>
      <c r="AV377">
        <f>(Table2[[#This Row],[Rank 1Y]]+Table2[[#This Row],[Rank 6M]]+Table2[[#This Row],[Rank Sharpe]])/3</f>
        <v>377</v>
      </c>
    </row>
    <row r="378" spans="1:48" hidden="1" x14ac:dyDescent="0.3">
      <c r="A378" t="s">
        <v>140</v>
      </c>
      <c r="B378" t="s">
        <v>141</v>
      </c>
      <c r="C378" t="s">
        <v>3121</v>
      </c>
      <c r="D378" t="s">
        <v>142</v>
      </c>
      <c r="E378">
        <v>188903.41284338999</v>
      </c>
      <c r="F378">
        <v>763.15</v>
      </c>
      <c r="G378">
        <v>2.3549483605084198</v>
      </c>
      <c r="H378">
        <f>(Table2[[#This Row],[1Y Return vs Nifty]]-AVERAGE(Table2[1Y Return vs Nifty]))/_xlfn.STDEV.P(Table2[1Y Return vs Nifty])</f>
        <v>-0.24786824687397804</v>
      </c>
      <c r="I378">
        <v>-7.65925369158193</v>
      </c>
      <c r="J378">
        <f>(Table2[[#This Row],[1M Return vs Nifty]]-AVERAGE(Table2[1M Return vs Nifty]))/_xlfn.STDEV.P(Table2[1M Return vs Nifty])</f>
        <v>-0.50476092352434021</v>
      </c>
      <c r="K378">
        <v>-14.7192094705079</v>
      </c>
      <c r="L378">
        <f>(Table2[[#This Row],[6M Return vs Nifty]]-AVERAGE(Table2[6M Return vs Nifty]))/_xlfn.STDEV.P(Table2[6M Return vs Nifty])</f>
        <v>-0.59398913038072221</v>
      </c>
      <c r="M378">
        <v>-1.23955628572217</v>
      </c>
      <c r="N378">
        <f>(Table2[[#This Row],[1W Return vs Nifty]]-AVERAGE(Table2[1W Return vs Nifty]))/_xlfn.STDEV.P(Table2[1W Return vs Nifty])</f>
        <v>0.32380640708593217</v>
      </c>
      <c r="O378">
        <v>795.34</v>
      </c>
      <c r="P378">
        <v>822.36420210132599</v>
      </c>
      <c r="Q378">
        <v>806.82979188599097</v>
      </c>
      <c r="R378">
        <v>37.318233571923102</v>
      </c>
      <c r="S378" s="1">
        <f>(Table2[[#This Row],[Close Price]]-Table2[[#This Row],[20D EMA]])/Table2[[#This Row],[20D EMA]]</f>
        <v>-4.0473256720396374E-2</v>
      </c>
      <c r="T378" s="1">
        <f>(Table2[[#This Row],[Close Price]]-Table2[[#This Row],[50D EMA]])/Table2[[#This Row],[50D EMA]]</f>
        <v>-7.2004839157663203E-2</v>
      </c>
      <c r="U378" s="1">
        <f>(Table2[[#This Row],[Close Price]]-Table2[[#This Row],[200D EMA]])/Table2[[#This Row],[200D EMA]]</f>
        <v>-5.4137554568836697E-2</v>
      </c>
      <c r="V378">
        <v>0.84989880412548702</v>
      </c>
      <c r="W378">
        <v>758.8</v>
      </c>
      <c r="X378">
        <v>777.2</v>
      </c>
      <c r="Y378">
        <v>756.1</v>
      </c>
      <c r="Z378">
        <v>779.95</v>
      </c>
      <c r="AA378">
        <v>743.95</v>
      </c>
      <c r="AB378">
        <v>831</v>
      </c>
      <c r="AC378" s="1">
        <f>(Table2[[#This Row],[Close Price]]/Table2[[#This Row],[Day Low]])-1</f>
        <v>5.7327358987875332E-3</v>
      </c>
      <c r="AD378" s="1">
        <f>(Table2[[#This Row],[Day High]]/Table2[[#This Row],[Close Price]])-1</f>
        <v>1.8410535281399465E-2</v>
      </c>
      <c r="AE378" s="1">
        <f>(Table2[[#This Row],[Close Price]]/Table2[[#This Row],[Current Week Low]])-1</f>
        <v>9.3241634704404053E-3</v>
      </c>
      <c r="AF378" s="1">
        <f>(Table2[[#This Row],[Current Week High]]/Table2[[#This Row],[Close Price]])-1</f>
        <v>2.2014020834698389E-2</v>
      </c>
      <c r="AG378" s="1">
        <f>(Table2[[#This Row],[Close Price]]/Table2[[#This Row],[Current Month Low]])-1</f>
        <v>2.5808186034007585E-2</v>
      </c>
      <c r="AH378" s="1">
        <f>(Table2[[#This Row],[Current Month High]]/Table2[[#This Row],[Close Price]])-1</f>
        <v>8.8907816287754793E-2</v>
      </c>
      <c r="AI378">
        <v>26.790277140798</v>
      </c>
      <c r="AJ378">
        <v>23.237787646346298</v>
      </c>
      <c r="AK378" t="str">
        <f>IF(AND(Table2[[#This Row],[20D EMA]]&gt;Table2[[#This Row],[50D EMA]],Table2[[#This Row],[50D EMA]]&gt;Table2[[#This Row],[200D EMA]]),"Uptrend","Downtrend/NoTrend")</f>
        <v>Downtrend/NoTrend</v>
      </c>
      <c r="AL378">
        <v>-0.02</v>
      </c>
      <c r="AM378" t="s">
        <v>3153</v>
      </c>
      <c r="AN378">
        <v>-6.92</v>
      </c>
      <c r="AO378" t="s">
        <v>3153</v>
      </c>
      <c r="AP378">
        <v>9.9683586239294006E-2</v>
      </c>
      <c r="AQ378">
        <f>(Table2[[#This Row],[Sharpe Ratio]]-AVERAGE(Table2[Sharpe Ratio]))/_xlfn.STDEV.P(Table2[Sharpe Ratio])</f>
        <v>0.49502509722707866</v>
      </c>
      <c r="AR3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8">
        <f>_xlfn.RANK.AVG(Table2[[#This Row],[1Y Return vs Nifty Z-Score]],Table2[1Y Return vs Nifty Z-Score])</f>
        <v>400</v>
      </c>
      <c r="AT378">
        <f>_xlfn.RANK.AVG(Table2[[#This Row],[6M Return vs Nifty Z-Score]],Table2[6M Return vs Nifty Z-Score])</f>
        <v>519</v>
      </c>
      <c r="AU378">
        <f>_xlfn.RANK.AVG(Table2[[#This Row],[Sharpe Ratio Z-Score]],Table2[Sharpe Ratio Z-Score])</f>
        <v>219</v>
      </c>
      <c r="AV378">
        <f>(Table2[[#This Row],[Rank 1Y]]+Table2[[#This Row],[Rank 6M]]+Table2[[#This Row],[Rank Sharpe]])/3</f>
        <v>379.33333333333331</v>
      </c>
    </row>
    <row r="379" spans="1:48" x14ac:dyDescent="0.3">
      <c r="A379" t="s">
        <v>76</v>
      </c>
      <c r="B379" t="s">
        <v>77</v>
      </c>
      <c r="C379" t="s">
        <v>3107</v>
      </c>
      <c r="D379" t="s">
        <v>21</v>
      </c>
      <c r="E379">
        <v>293690.05863099999</v>
      </c>
      <c r="F379">
        <v>562</v>
      </c>
      <c r="G379">
        <v>19.204963472712802</v>
      </c>
      <c r="H379">
        <f>(Table2[[#This Row],[1Y Return vs Nifty]]-AVERAGE(Table2[1Y Return vs Nifty]))/_xlfn.STDEV.P(Table2[1Y Return vs Nifty])</f>
        <v>0.10010138856771426</v>
      </c>
      <c r="I379">
        <v>5.1955281960139397</v>
      </c>
      <c r="J379">
        <f>(Table2[[#This Row],[1M Return vs Nifty]]-AVERAGE(Table2[1M Return vs Nifty]))/_xlfn.STDEV.P(Table2[1M Return vs Nifty])</f>
        <v>0.90303619226412701</v>
      </c>
      <c r="K379">
        <v>17.6392813201686</v>
      </c>
      <c r="L379">
        <f>(Table2[[#This Row],[6M Return vs Nifty]]-AVERAGE(Table2[6M Return vs Nifty]))/_xlfn.STDEV.P(Table2[6M Return vs Nifty])</f>
        <v>0.52430598376482507</v>
      </c>
      <c r="M379">
        <v>-2.6063780795919298</v>
      </c>
      <c r="N379">
        <f>(Table2[[#This Row],[1W Return vs Nifty]]-AVERAGE(Table2[1W Return vs Nifty]))/_xlfn.STDEV.P(Table2[1W Return vs Nifty])</f>
        <v>4.2788786763001407E-2</v>
      </c>
      <c r="O379">
        <v>557.16</v>
      </c>
      <c r="P379">
        <v>545.65727195806198</v>
      </c>
      <c r="Q379">
        <v>507.481504550446</v>
      </c>
      <c r="R379">
        <v>52.392545992252799</v>
      </c>
      <c r="S379" s="1">
        <f>(Table2[[#This Row],[Close Price]]-Table2[[#This Row],[20D EMA]])/Table2[[#This Row],[20D EMA]]</f>
        <v>8.686912197573466E-3</v>
      </c>
      <c r="T379" s="1">
        <f>(Table2[[#This Row],[Close Price]]-Table2[[#This Row],[50D EMA]])/Table2[[#This Row],[50D EMA]]</f>
        <v>2.9950536503056232E-2</v>
      </c>
      <c r="U379" s="1">
        <f>(Table2[[#This Row],[Close Price]]-Table2[[#This Row],[200D EMA]])/Table2[[#This Row],[200D EMA]]</f>
        <v>0.10742952198395755</v>
      </c>
      <c r="V379">
        <v>0.88520743792595102</v>
      </c>
      <c r="W379">
        <v>554.70000000000005</v>
      </c>
      <c r="X379">
        <v>569.79999999999995</v>
      </c>
      <c r="Y379">
        <v>540.29999999999995</v>
      </c>
      <c r="Z379">
        <v>569.79999999999995</v>
      </c>
      <c r="AA379">
        <v>534.20000000000005</v>
      </c>
      <c r="AB379">
        <v>583.20000000000005</v>
      </c>
      <c r="AC379" s="1">
        <f>(Table2[[#This Row],[Close Price]]/Table2[[#This Row],[Day Low]])-1</f>
        <v>1.3160266810888777E-2</v>
      </c>
      <c r="AD379" s="1">
        <f>(Table2[[#This Row],[Day High]]/Table2[[#This Row],[Close Price]])-1</f>
        <v>1.387900355871885E-2</v>
      </c>
      <c r="AE379" s="1">
        <f>(Table2[[#This Row],[Close Price]]/Table2[[#This Row],[Current Week Low]])-1</f>
        <v>4.0162872478253009E-2</v>
      </c>
      <c r="AF379" s="1">
        <f>(Table2[[#This Row],[Current Week High]]/Table2[[#This Row],[Close Price]])-1</f>
        <v>1.387900355871885E-2</v>
      </c>
      <c r="AG379" s="1">
        <f>(Table2[[#This Row],[Close Price]]/Table2[[#This Row],[Current Month Low]])-1</f>
        <v>5.2040434294271742E-2</v>
      </c>
      <c r="AH379" s="1">
        <f>(Table2[[#This Row],[Current Month High]]/Table2[[#This Row],[Close Price]])-1</f>
        <v>3.7722419928825746E-2</v>
      </c>
      <c r="AI379">
        <v>3.7722419928825701</v>
      </c>
      <c r="AJ379">
        <v>42.966166369880398</v>
      </c>
      <c r="AK379" t="str">
        <f>IF(AND(Table2[[#This Row],[20D EMA]]&gt;Table2[[#This Row],[50D EMA]],Table2[[#This Row],[50D EMA]]&gt;Table2[[#This Row],[200D EMA]]),"Uptrend","Downtrend/NoTrend")</f>
        <v>Uptrend</v>
      </c>
      <c r="AL379">
        <v>7.0000000000000007E-2</v>
      </c>
      <c r="AM379" t="s">
        <v>3154</v>
      </c>
      <c r="AN379">
        <v>1.85</v>
      </c>
      <c r="AO379" t="s">
        <v>3154</v>
      </c>
      <c r="AP379">
        <v>-7.5973472849915999E-2</v>
      </c>
      <c r="AQ379">
        <f>(Table2[[#This Row],[Sharpe Ratio]]-AVERAGE(Table2[Sharpe Ratio]))/_xlfn.STDEV.P(Table2[Sharpe Ratio])</f>
        <v>-1.5573489261697666</v>
      </c>
      <c r="AR3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1.2883425189901099E-2</v>
      </c>
      <c r="AS379">
        <f>_xlfn.RANK.AVG(Table2[[#This Row],[1Y Return vs Nifty Z-Score]],Table2[1Y Return vs Nifty Z-Score])</f>
        <v>276</v>
      </c>
      <c r="AT379">
        <f>_xlfn.RANK.AVG(Table2[[#This Row],[6M Return vs Nifty Z-Score]],Table2[6M Return vs Nifty Z-Score])</f>
        <v>173</v>
      </c>
      <c r="AU379">
        <f>_xlfn.RANK.AVG(Table2[[#This Row],[Sharpe Ratio Z-Score]],Table2[Sharpe Ratio Z-Score])</f>
        <v>694</v>
      </c>
      <c r="AV379">
        <f>(Table2[[#This Row],[Rank 1Y]]+Table2[[#This Row],[Rank 6M]]+Table2[[#This Row],[Rank Sharpe]])/3</f>
        <v>381</v>
      </c>
    </row>
    <row r="380" spans="1:48" hidden="1" x14ac:dyDescent="0.3">
      <c r="A380" t="s">
        <v>190</v>
      </c>
      <c r="B380" t="s">
        <v>191</v>
      </c>
      <c r="C380" t="s">
        <v>3106</v>
      </c>
      <c r="D380" t="s">
        <v>18</v>
      </c>
      <c r="E380">
        <v>124732.03277999999</v>
      </c>
      <c r="F380">
        <v>289.2</v>
      </c>
      <c r="G380">
        <v>28.6125555950189</v>
      </c>
      <c r="H380">
        <f>(Table2[[#This Row],[1Y Return vs Nifty]]-AVERAGE(Table2[1Y Return vs Nifty]))/_xlfn.STDEV.P(Table2[1Y Return vs Nifty])</f>
        <v>0.29437755861173809</v>
      </c>
      <c r="I380">
        <v>-10.233919596402901</v>
      </c>
      <c r="J380">
        <f>(Table2[[#This Row],[1M Return vs Nifty]]-AVERAGE(Table2[1M Return vs Nifty]))/_xlfn.STDEV.P(Table2[1M Return vs Nifty])</f>
        <v>-0.78672659720281823</v>
      </c>
      <c r="K380">
        <v>-14.482397975942501</v>
      </c>
      <c r="L380">
        <f>(Table2[[#This Row],[6M Return vs Nifty]]-AVERAGE(Table2[6M Return vs Nifty]))/_xlfn.STDEV.P(Table2[6M Return vs Nifty])</f>
        <v>-0.58580502998311346</v>
      </c>
      <c r="M380">
        <v>-6.2055077315225002</v>
      </c>
      <c r="N380">
        <f>(Table2[[#This Row],[1W Return vs Nifty]]-AVERAGE(Table2[1W Return vs Nifty]))/_xlfn.STDEV.P(Table2[1W Return vs Nifty])</f>
        <v>-0.69718979314805474</v>
      </c>
      <c r="O380">
        <v>310.39</v>
      </c>
      <c r="P380">
        <v>323.99423295139502</v>
      </c>
      <c r="Q380">
        <v>306.242305137046</v>
      </c>
      <c r="R380">
        <v>20.011682311042598</v>
      </c>
      <c r="S380" s="1">
        <f>(Table2[[#This Row],[Close Price]]-Table2[[#This Row],[20D EMA]])/Table2[[#This Row],[20D EMA]]</f>
        <v>-6.826895196365862E-2</v>
      </c>
      <c r="T380" s="1">
        <f>(Table2[[#This Row],[Close Price]]-Table2[[#This Row],[50D EMA]])/Table2[[#This Row],[50D EMA]]</f>
        <v>-0.10739151939354054</v>
      </c>
      <c r="U380" s="1">
        <f>(Table2[[#This Row],[Close Price]]-Table2[[#This Row],[200D EMA]])/Table2[[#This Row],[200D EMA]]</f>
        <v>-5.5649741564671937E-2</v>
      </c>
      <c r="V380">
        <v>0.73990329523822196</v>
      </c>
      <c r="W380">
        <v>286.5</v>
      </c>
      <c r="X380">
        <v>297.89999999999998</v>
      </c>
      <c r="Y380">
        <v>286.5</v>
      </c>
      <c r="Z380">
        <v>299.64999999999998</v>
      </c>
      <c r="AA380">
        <v>286.5</v>
      </c>
      <c r="AB380">
        <v>319</v>
      </c>
      <c r="AC380" s="1">
        <f>(Table2[[#This Row],[Close Price]]/Table2[[#This Row],[Day Low]])-1</f>
        <v>9.4240837696335511E-3</v>
      </c>
      <c r="AD380" s="1">
        <f>(Table2[[#This Row],[Day High]]/Table2[[#This Row],[Close Price]])-1</f>
        <v>3.0082987551867113E-2</v>
      </c>
      <c r="AE380" s="1">
        <f>(Table2[[#This Row],[Close Price]]/Table2[[#This Row],[Current Week Low]])-1</f>
        <v>9.4240837696335511E-3</v>
      </c>
      <c r="AF380" s="1">
        <f>(Table2[[#This Row],[Current Week High]]/Table2[[#This Row],[Close Price]])-1</f>
        <v>3.6134163208851877E-2</v>
      </c>
      <c r="AG380" s="1">
        <f>(Table2[[#This Row],[Close Price]]/Table2[[#This Row],[Current Month Low]])-1</f>
        <v>9.4240837696335511E-3</v>
      </c>
      <c r="AH380" s="1">
        <f>(Table2[[#This Row],[Current Month High]]/Table2[[#This Row],[Close Price]])-1</f>
        <v>0.10304287690179814</v>
      </c>
      <c r="AI380">
        <v>30.013831258644501</v>
      </c>
      <c r="AJ380">
        <v>49.612002069322202</v>
      </c>
      <c r="AK380" t="str">
        <f>IF(AND(Table2[[#This Row],[20D EMA]]&gt;Table2[[#This Row],[50D EMA]],Table2[[#This Row],[50D EMA]]&gt;Table2[[#This Row],[200D EMA]]),"Uptrend","Downtrend/NoTrend")</f>
        <v>Downtrend/NoTrend</v>
      </c>
      <c r="AL380">
        <v>-0.04</v>
      </c>
      <c r="AM380" t="s">
        <v>3153</v>
      </c>
      <c r="AN380">
        <v>-7.48</v>
      </c>
      <c r="AO380" t="s">
        <v>3153</v>
      </c>
      <c r="AP380">
        <v>3.8206143075418003E-2</v>
      </c>
      <c r="AQ380">
        <f>(Table2[[#This Row],[Sharpe Ratio]]-AVERAGE(Table2[Sharpe Ratio]))/_xlfn.STDEV.P(Table2[Sharpe Ratio])</f>
        <v>-0.22327627949308715</v>
      </c>
      <c r="AR3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0">
        <f>_xlfn.RANK.AVG(Table2[[#This Row],[1Y Return vs Nifty Z-Score]],Table2[1Y Return vs Nifty Z-Score])</f>
        <v>217</v>
      </c>
      <c r="AT380">
        <f>_xlfn.RANK.AVG(Table2[[#This Row],[6M Return vs Nifty Z-Score]],Table2[6M Return vs Nifty Z-Score])</f>
        <v>518</v>
      </c>
      <c r="AU380">
        <f>_xlfn.RANK.AVG(Table2[[#This Row],[Sharpe Ratio Z-Score]],Table2[Sharpe Ratio Z-Score])</f>
        <v>409</v>
      </c>
      <c r="AV380">
        <f>(Table2[[#This Row],[Rank 1Y]]+Table2[[#This Row],[Rank 6M]]+Table2[[#This Row],[Rank Sharpe]])/3</f>
        <v>381.33333333333331</v>
      </c>
    </row>
    <row r="381" spans="1:48" hidden="1" x14ac:dyDescent="0.3">
      <c r="A381" t="s">
        <v>561</v>
      </c>
      <c r="B381" t="s">
        <v>562</v>
      </c>
      <c r="C381" t="s">
        <v>3108</v>
      </c>
      <c r="D381" t="s">
        <v>563</v>
      </c>
      <c r="E381">
        <v>33908.633634999998</v>
      </c>
      <c r="F381">
        <v>616.45000000000005</v>
      </c>
      <c r="G381">
        <v>12.604798208809999</v>
      </c>
      <c r="H381">
        <f>(Table2[[#This Row],[1Y Return vs Nifty]]-AVERAGE(Table2[1Y Return vs Nifty]))/_xlfn.STDEV.P(Table2[1Y Return vs Nifty])</f>
        <v>-3.6198613862059338E-2</v>
      </c>
      <c r="I381">
        <v>4.02742435469158</v>
      </c>
      <c r="J381">
        <f>(Table2[[#This Row],[1M Return vs Nifty]]-AVERAGE(Table2[1M Return vs Nifty]))/_xlfn.STDEV.P(Table2[1M Return vs Nifty])</f>
        <v>0.77511078418374157</v>
      </c>
      <c r="K381">
        <v>-9.6977352492663602</v>
      </c>
      <c r="L381">
        <f>(Table2[[#This Row],[6M Return vs Nifty]]-AVERAGE(Table2[6M Return vs Nifty]))/_xlfn.STDEV.P(Table2[6M Return vs Nifty])</f>
        <v>-0.42044920468554015</v>
      </c>
      <c r="M381">
        <v>-0.85349603133583696</v>
      </c>
      <c r="N381">
        <f>(Table2[[#This Row],[1W Return vs Nifty]]-AVERAGE(Table2[1W Return vs Nifty]))/_xlfn.STDEV.P(Table2[1W Return vs Nifty])</f>
        <v>0.40318012974348172</v>
      </c>
      <c r="O381">
        <v>621.88</v>
      </c>
      <c r="P381">
        <v>638.16097357883996</v>
      </c>
      <c r="Q381">
        <v>637.92054027418897</v>
      </c>
      <c r="R381">
        <v>45.832812019281498</v>
      </c>
      <c r="S381" s="1">
        <f>(Table2[[#This Row],[Close Price]]-Table2[[#This Row],[20D EMA]])/Table2[[#This Row],[20D EMA]]</f>
        <v>-8.7315880877338881E-3</v>
      </c>
      <c r="T381" s="1">
        <f>(Table2[[#This Row],[Close Price]]-Table2[[#This Row],[50D EMA]])/Table2[[#This Row],[50D EMA]]</f>
        <v>-3.4021155284823579E-2</v>
      </c>
      <c r="U381" s="1">
        <f>(Table2[[#This Row],[Close Price]]-Table2[[#This Row],[200D EMA]])/Table2[[#This Row],[200D EMA]]</f>
        <v>-3.3657076263699744E-2</v>
      </c>
      <c r="V381">
        <v>0.68056937825731301</v>
      </c>
      <c r="W381">
        <v>612.1</v>
      </c>
      <c r="X381">
        <v>625.4</v>
      </c>
      <c r="Y381">
        <v>602</v>
      </c>
      <c r="Z381">
        <v>625.4</v>
      </c>
      <c r="AA381">
        <v>601.45000000000005</v>
      </c>
      <c r="AB381">
        <v>644.20000000000005</v>
      </c>
      <c r="AC381" s="1">
        <f>(Table2[[#This Row],[Close Price]]/Table2[[#This Row],[Day Low]])-1</f>
        <v>7.106681914719859E-3</v>
      </c>
      <c r="AD381" s="1">
        <f>(Table2[[#This Row],[Day High]]/Table2[[#This Row],[Close Price]])-1</f>
        <v>1.4518614648389772E-2</v>
      </c>
      <c r="AE381" s="1">
        <f>(Table2[[#This Row],[Close Price]]/Table2[[#This Row],[Current Week Low]])-1</f>
        <v>2.4003322259136262E-2</v>
      </c>
      <c r="AF381" s="1">
        <f>(Table2[[#This Row],[Current Week High]]/Table2[[#This Row],[Close Price]])-1</f>
        <v>1.4518614648389772E-2</v>
      </c>
      <c r="AG381" s="1">
        <f>(Table2[[#This Row],[Close Price]]/Table2[[#This Row],[Current Month Low]])-1</f>
        <v>2.4939728988278231E-2</v>
      </c>
      <c r="AH381" s="1">
        <f>(Table2[[#This Row],[Current Month High]]/Table2[[#This Row],[Close Price]])-1</f>
        <v>4.5015816367913075E-2</v>
      </c>
      <c r="AI381">
        <v>34.114688944764303</v>
      </c>
      <c r="AJ381">
        <v>36.352576863525698</v>
      </c>
      <c r="AK381" t="str">
        <f>IF(AND(Table2[[#This Row],[20D EMA]]&gt;Table2[[#This Row],[50D EMA]],Table2[[#This Row],[50D EMA]]&gt;Table2[[#This Row],[200D EMA]]),"Uptrend","Downtrend/NoTrend")</f>
        <v>Downtrend/NoTrend</v>
      </c>
      <c r="AL381">
        <v>-0.08</v>
      </c>
      <c r="AM381" t="s">
        <v>3153</v>
      </c>
      <c r="AN381">
        <v>-2.31</v>
      </c>
      <c r="AO381" t="s">
        <v>3153</v>
      </c>
      <c r="AP381">
        <v>5.3333400481990999E-2</v>
      </c>
      <c r="AQ381">
        <f>(Table2[[#This Row],[Sharpe Ratio]]-AVERAGE(Table2[Sharpe Ratio]))/_xlfn.STDEV.P(Table2[Sharpe Ratio])</f>
        <v>-4.6529667045702522E-2</v>
      </c>
      <c r="AR3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1">
        <f>_xlfn.RANK.AVG(Table2[[#This Row],[1Y Return vs Nifty Z-Score]],Table2[1Y Return vs Nifty Z-Score])</f>
        <v>317</v>
      </c>
      <c r="AT381">
        <f>_xlfn.RANK.AVG(Table2[[#This Row],[6M Return vs Nifty Z-Score]],Table2[6M Return vs Nifty Z-Score])</f>
        <v>461</v>
      </c>
      <c r="AU381">
        <f>_xlfn.RANK.AVG(Table2[[#This Row],[Sharpe Ratio Z-Score]],Table2[Sharpe Ratio Z-Score])</f>
        <v>366</v>
      </c>
      <c r="AV381">
        <f>(Table2[[#This Row],[Rank 1Y]]+Table2[[#This Row],[Rank 6M]]+Table2[[#This Row],[Rank Sharpe]])/3</f>
        <v>381.33333333333331</v>
      </c>
    </row>
    <row r="382" spans="1:48" hidden="1" x14ac:dyDescent="0.3">
      <c r="A382" t="s">
        <v>212</v>
      </c>
      <c r="B382" t="s">
        <v>213</v>
      </c>
      <c r="C382" t="s">
        <v>3108</v>
      </c>
      <c r="D382" t="s">
        <v>34</v>
      </c>
      <c r="E382">
        <v>115917.825801047</v>
      </c>
      <c r="F382">
        <v>100.86</v>
      </c>
      <c r="G382">
        <v>9.28857600318225</v>
      </c>
      <c r="H382">
        <f>(Table2[[#This Row],[1Y Return vs Nifty]]-AVERAGE(Table2[1Y Return vs Nifty]))/_xlfn.STDEV.P(Table2[1Y Return vs Nifty])</f>
        <v>-0.1046819133874192</v>
      </c>
      <c r="I382">
        <v>2.4983525437392302</v>
      </c>
      <c r="J382">
        <f>(Table2[[#This Row],[1M Return vs Nifty]]-AVERAGE(Table2[1M Return vs Nifty]))/_xlfn.STDEV.P(Table2[1M Return vs Nifty])</f>
        <v>0.60765380948630821</v>
      </c>
      <c r="K382">
        <v>-24.501758774747401</v>
      </c>
      <c r="L382">
        <f>(Table2[[#This Row],[6M Return vs Nifty]]-AVERAGE(Table2[6M Return vs Nifty]))/_xlfn.STDEV.P(Table2[6M Return vs Nifty])</f>
        <v>-0.93206970285201451</v>
      </c>
      <c r="M382">
        <v>-3.0645782030690998</v>
      </c>
      <c r="N382">
        <f>(Table2[[#This Row],[1W Return vs Nifty]]-AVERAGE(Table2[1W Return vs Nifty]))/_xlfn.STDEV.P(Table2[1W Return vs Nifty])</f>
        <v>-5.1416843340886684E-2</v>
      </c>
      <c r="O382">
        <v>102.3</v>
      </c>
      <c r="P382">
        <v>105.031187812618</v>
      </c>
      <c r="Q382">
        <v>108.437198244879</v>
      </c>
      <c r="R382">
        <v>43.807571252645403</v>
      </c>
      <c r="S382" s="1">
        <f>(Table2[[#This Row],[Close Price]]-Table2[[#This Row],[20D EMA]])/Table2[[#This Row],[20D EMA]]</f>
        <v>-1.4076246334310828E-2</v>
      </c>
      <c r="T382" s="1">
        <f>(Table2[[#This Row],[Close Price]]-Table2[[#This Row],[50D EMA]])/Table2[[#This Row],[50D EMA]]</f>
        <v>-3.9713802152363094E-2</v>
      </c>
      <c r="U382" s="1">
        <f>(Table2[[#This Row],[Close Price]]-Table2[[#This Row],[200D EMA]])/Table2[[#This Row],[200D EMA]]</f>
        <v>-6.987637422877474E-2</v>
      </c>
      <c r="V382">
        <v>1.0573841789134699</v>
      </c>
      <c r="W382">
        <v>100.45</v>
      </c>
      <c r="X382">
        <v>103.72</v>
      </c>
      <c r="Y382">
        <v>97.93</v>
      </c>
      <c r="Z382">
        <v>103.72</v>
      </c>
      <c r="AA382">
        <v>97.93</v>
      </c>
      <c r="AB382">
        <v>107.9</v>
      </c>
      <c r="AC382" s="1">
        <f>(Table2[[#This Row],[Close Price]]/Table2[[#This Row],[Day Low]])-1</f>
        <v>4.0816326530612734E-3</v>
      </c>
      <c r="AD382" s="1">
        <f>(Table2[[#This Row],[Day High]]/Table2[[#This Row],[Close Price]])-1</f>
        <v>2.8356137219908817E-2</v>
      </c>
      <c r="AE382" s="1">
        <f>(Table2[[#This Row],[Close Price]]/Table2[[#This Row],[Current Week Low]])-1</f>
        <v>2.9919330133769018E-2</v>
      </c>
      <c r="AF382" s="1">
        <f>(Table2[[#This Row],[Current Week High]]/Table2[[#This Row],[Close Price]])-1</f>
        <v>2.8356137219908817E-2</v>
      </c>
      <c r="AG382" s="1">
        <f>(Table2[[#This Row],[Close Price]]/Table2[[#This Row],[Current Month Low]])-1</f>
        <v>2.9919330133769018E-2</v>
      </c>
      <c r="AH382" s="1">
        <f>(Table2[[#This Row],[Current Month High]]/Table2[[#This Row],[Close Price]])-1</f>
        <v>6.9799722387467789E-2</v>
      </c>
      <c r="AI382">
        <v>41.681538766607098</v>
      </c>
      <c r="AJ382">
        <v>33.412698412698397</v>
      </c>
      <c r="AK382" t="str">
        <f>IF(AND(Table2[[#This Row],[20D EMA]]&gt;Table2[[#This Row],[50D EMA]],Table2[[#This Row],[50D EMA]]&gt;Table2[[#This Row],[200D EMA]]),"Uptrend","Downtrend/NoTrend")</f>
        <v>Downtrend/NoTrend</v>
      </c>
      <c r="AL382">
        <v>-0.12</v>
      </c>
      <c r="AM382" t="s">
        <v>3153</v>
      </c>
      <c r="AN382">
        <v>3.02</v>
      </c>
      <c r="AO382" t="s">
        <v>3154</v>
      </c>
      <c r="AP382">
        <v>0.11895619571429</v>
      </c>
      <c r="AQ382">
        <f>(Table2[[#This Row],[Sharpe Ratio]]-AVERAGE(Table2[Sharpe Ratio]))/_xlfn.STDEV.P(Table2[Sharpe Ratio])</f>
        <v>0.72020593114657006</v>
      </c>
      <c r="AR3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2">
        <f>_xlfn.RANK.AVG(Table2[[#This Row],[1Y Return vs Nifty Z-Score]],Table2[1Y Return vs Nifty Z-Score])</f>
        <v>340</v>
      </c>
      <c r="AT382">
        <f>_xlfn.RANK.AVG(Table2[[#This Row],[6M Return vs Nifty Z-Score]],Table2[6M Return vs Nifty Z-Score])</f>
        <v>644</v>
      </c>
      <c r="AU382">
        <f>_xlfn.RANK.AVG(Table2[[#This Row],[Sharpe Ratio Z-Score]],Table2[Sharpe Ratio Z-Score])</f>
        <v>162</v>
      </c>
      <c r="AV382">
        <f>(Table2[[#This Row],[Rank 1Y]]+Table2[[#This Row],[Rank 6M]]+Table2[[#This Row],[Rank Sharpe]])/3</f>
        <v>382</v>
      </c>
    </row>
    <row r="383" spans="1:48" hidden="1" x14ac:dyDescent="0.3">
      <c r="A383" t="s">
        <v>1329</v>
      </c>
      <c r="B383" t="s">
        <v>1330</v>
      </c>
      <c r="C383" t="s">
        <v>3108</v>
      </c>
      <c r="D383" t="s">
        <v>498</v>
      </c>
      <c r="E383">
        <v>8319.1442704809997</v>
      </c>
      <c r="F383">
        <v>251.87</v>
      </c>
      <c r="G383">
        <v>-12.151586690180901</v>
      </c>
      <c r="H383">
        <f>(Table2[[#This Row],[1Y Return vs Nifty]]-AVERAGE(Table2[1Y Return vs Nifty]))/_xlfn.STDEV.P(Table2[1Y Return vs Nifty])</f>
        <v>-0.54744267927044366</v>
      </c>
      <c r="I383">
        <v>-3.3495353395822698</v>
      </c>
      <c r="J383">
        <f>(Table2[[#This Row],[1M Return vs Nifty]]-AVERAGE(Table2[1M Return vs Nifty]))/_xlfn.STDEV.P(Table2[1M Return vs Nifty])</f>
        <v>-3.2780214799888227E-2</v>
      </c>
      <c r="K383">
        <v>10.818197025590401</v>
      </c>
      <c r="L383">
        <f>(Table2[[#This Row],[6M Return vs Nifty]]-AVERAGE(Table2[6M Return vs Nifty]))/_xlfn.STDEV.P(Table2[6M Return vs Nifty])</f>
        <v>0.28857233076022976</v>
      </c>
      <c r="M383">
        <v>0.43936940554717802</v>
      </c>
      <c r="N383">
        <f>(Table2[[#This Row],[1W Return vs Nifty]]-AVERAGE(Table2[1W Return vs Nifty]))/_xlfn.STDEV.P(Table2[1W Return vs Nifty])</f>
        <v>0.6689923739585828</v>
      </c>
      <c r="O383">
        <v>252.33</v>
      </c>
      <c r="P383">
        <v>258.592496938203</v>
      </c>
      <c r="Q383">
        <v>244.391504622089</v>
      </c>
      <c r="R383">
        <v>53.909362034825598</v>
      </c>
      <c r="S383" s="1">
        <f>(Table2[[#This Row],[Close Price]]-Table2[[#This Row],[20D EMA]])/Table2[[#This Row],[20D EMA]]</f>
        <v>-1.823009550984853E-3</v>
      </c>
      <c r="T383" s="1">
        <f>(Table2[[#This Row],[Close Price]]-Table2[[#This Row],[50D EMA]])/Table2[[#This Row],[50D EMA]]</f>
        <v>-2.5996488752763384E-2</v>
      </c>
      <c r="U383" s="1">
        <f>(Table2[[#This Row],[Close Price]]-Table2[[#This Row],[200D EMA]])/Table2[[#This Row],[200D EMA]]</f>
        <v>3.0600471933241943E-2</v>
      </c>
      <c r="V383">
        <v>0.46845717111221602</v>
      </c>
      <c r="W383">
        <v>245.1</v>
      </c>
      <c r="X383">
        <v>255</v>
      </c>
      <c r="Y383">
        <v>241.07</v>
      </c>
      <c r="Z383">
        <v>255</v>
      </c>
      <c r="AA383">
        <v>238.32</v>
      </c>
      <c r="AB383">
        <v>255</v>
      </c>
      <c r="AC383" s="1">
        <f>(Table2[[#This Row],[Close Price]]/Table2[[#This Row],[Day Low]])-1</f>
        <v>2.7621379028967885E-2</v>
      </c>
      <c r="AD383" s="1">
        <f>(Table2[[#This Row],[Day High]]/Table2[[#This Row],[Close Price]])-1</f>
        <v>1.2427045698177652E-2</v>
      </c>
      <c r="AE383" s="1">
        <f>(Table2[[#This Row],[Close Price]]/Table2[[#This Row],[Current Week Low]])-1</f>
        <v>4.4800265483054824E-2</v>
      </c>
      <c r="AF383" s="1">
        <f>(Table2[[#This Row],[Current Week High]]/Table2[[#This Row],[Close Price]])-1</f>
        <v>1.2427045698177652E-2</v>
      </c>
      <c r="AG383" s="1">
        <f>(Table2[[#This Row],[Close Price]]/Table2[[#This Row],[Current Month Low]])-1</f>
        <v>5.6856327626720438E-2</v>
      </c>
      <c r="AH383" s="1">
        <f>(Table2[[#This Row],[Current Month High]]/Table2[[#This Row],[Close Price]])-1</f>
        <v>1.2427045698177652E-2</v>
      </c>
      <c r="AI383">
        <v>18.156191686187299</v>
      </c>
      <c r="AJ383">
        <v>24.935515873015799</v>
      </c>
      <c r="AK383" t="str">
        <f>IF(AND(Table2[[#This Row],[20D EMA]]&gt;Table2[[#This Row],[50D EMA]],Table2[[#This Row],[50D EMA]]&gt;Table2[[#This Row],[200D EMA]]),"Uptrend","Downtrend/NoTrend")</f>
        <v>Downtrend/NoTrend</v>
      </c>
      <c r="AL383">
        <v>-0.08</v>
      </c>
      <c r="AM383" t="s">
        <v>3153</v>
      </c>
      <c r="AN383">
        <v>2.1800000000000002</v>
      </c>
      <c r="AO383" t="s">
        <v>3154</v>
      </c>
      <c r="AP383">
        <v>3.8051810851961999E-2</v>
      </c>
      <c r="AQ383">
        <f>(Table2[[#This Row],[Sharpe Ratio]]-AVERAGE(Table2[Sharpe Ratio]))/_xlfn.STDEV.P(Table2[Sharpe Ratio])</f>
        <v>-0.225079494507824</v>
      </c>
      <c r="AR3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3">
        <f>_xlfn.RANK.AVG(Table2[[#This Row],[1Y Return vs Nifty Z-Score]],Table2[1Y Return vs Nifty Z-Score])</f>
        <v>512</v>
      </c>
      <c r="AT383">
        <f>_xlfn.RANK.AVG(Table2[[#This Row],[6M Return vs Nifty Z-Score]],Table2[6M Return vs Nifty Z-Score])</f>
        <v>224</v>
      </c>
      <c r="AU383">
        <f>_xlfn.RANK.AVG(Table2[[#This Row],[Sharpe Ratio Z-Score]],Table2[Sharpe Ratio Z-Score])</f>
        <v>410</v>
      </c>
      <c r="AV383">
        <f>(Table2[[#This Row],[Rank 1Y]]+Table2[[#This Row],[Rank 6M]]+Table2[[#This Row],[Rank Sharpe]])/3</f>
        <v>382</v>
      </c>
    </row>
    <row r="384" spans="1:48" hidden="1" x14ac:dyDescent="0.3">
      <c r="A384" t="s">
        <v>244</v>
      </c>
      <c r="B384" t="s">
        <v>245</v>
      </c>
      <c r="C384" t="s">
        <v>3108</v>
      </c>
      <c r="D384" t="s">
        <v>40</v>
      </c>
      <c r="E384">
        <v>99007.230626520002</v>
      </c>
      <c r="F384">
        <v>685.2</v>
      </c>
      <c r="G384">
        <v>7.1437469002060503</v>
      </c>
      <c r="H384">
        <f>(Table2[[#This Row],[1Y Return vs Nifty]]-AVERAGE(Table2[1Y Return vs Nifty]))/_xlfn.STDEV.P(Table2[1Y Return vs Nifty])</f>
        <v>-0.14897477580193377</v>
      </c>
      <c r="I384">
        <v>-1.6902733812169299</v>
      </c>
      <c r="J384">
        <f>(Table2[[#This Row],[1M Return vs Nifty]]-AVERAGE(Table2[1M Return vs Nifty]))/_xlfn.STDEV.P(Table2[1M Return vs Nifty])</f>
        <v>0.14893459139050411</v>
      </c>
      <c r="K384">
        <v>13.801145287142999</v>
      </c>
      <c r="L384">
        <f>(Table2[[#This Row],[6M Return vs Nifty]]-AVERAGE(Table2[6M Return vs Nifty]))/_xlfn.STDEV.P(Table2[6M Return vs Nifty])</f>
        <v>0.39166170190001037</v>
      </c>
      <c r="M384">
        <v>0.28645864393376902</v>
      </c>
      <c r="N384">
        <f>(Table2[[#This Row],[1W Return vs Nifty]]-AVERAGE(Table2[1W Return vs Nifty]))/_xlfn.STDEV.P(Table2[1W Return vs Nifty])</f>
        <v>0.63755402658726357</v>
      </c>
      <c r="O384">
        <v>717.86</v>
      </c>
      <c r="P384">
        <v>728.67438825833301</v>
      </c>
      <c r="Q384">
        <v>664.74921863856503</v>
      </c>
      <c r="R384">
        <v>23.935637408177101</v>
      </c>
      <c r="S384" s="1">
        <f>(Table2[[#This Row],[Close Price]]-Table2[[#This Row],[20D EMA]])/Table2[[#This Row],[20D EMA]]</f>
        <v>-4.5496336332989676E-2</v>
      </c>
      <c r="T384" s="1">
        <f>(Table2[[#This Row],[Close Price]]-Table2[[#This Row],[50D EMA]])/Table2[[#This Row],[50D EMA]]</f>
        <v>-5.9662297672139708E-2</v>
      </c>
      <c r="U384" s="1">
        <f>(Table2[[#This Row],[Close Price]]-Table2[[#This Row],[200D EMA]])/Table2[[#This Row],[200D EMA]]</f>
        <v>3.0764656487026941E-2</v>
      </c>
      <c r="V384">
        <v>0.79772437798925699</v>
      </c>
      <c r="W384">
        <v>668.3</v>
      </c>
      <c r="X384">
        <v>695.95</v>
      </c>
      <c r="Y384">
        <v>668.3</v>
      </c>
      <c r="Z384">
        <v>698.75</v>
      </c>
      <c r="AA384">
        <v>668.3</v>
      </c>
      <c r="AB384">
        <v>750</v>
      </c>
      <c r="AC384" s="1">
        <f>(Table2[[#This Row],[Close Price]]/Table2[[#This Row],[Day Low]])-1</f>
        <v>2.5288044291486012E-2</v>
      </c>
      <c r="AD384" s="1">
        <f>(Table2[[#This Row],[Day High]]/Table2[[#This Row],[Close Price]])-1</f>
        <v>1.5688849970811436E-2</v>
      </c>
      <c r="AE384" s="1">
        <f>(Table2[[#This Row],[Close Price]]/Table2[[#This Row],[Current Week Low]])-1</f>
        <v>2.5288044291486012E-2</v>
      </c>
      <c r="AF384" s="1">
        <f>(Table2[[#This Row],[Current Week High]]/Table2[[#This Row],[Close Price]])-1</f>
        <v>1.9775248102743559E-2</v>
      </c>
      <c r="AG384" s="1">
        <f>(Table2[[#This Row],[Close Price]]/Table2[[#This Row],[Current Month Low]])-1</f>
        <v>2.5288044291486012E-2</v>
      </c>
      <c r="AH384" s="1">
        <f>(Table2[[#This Row],[Current Month High]]/Table2[[#This Row],[Close Price]])-1</f>
        <v>9.4570928196147097E-2</v>
      </c>
      <c r="AI384">
        <v>16.287215411558599</v>
      </c>
      <c r="AJ384">
        <v>47.847664257201401</v>
      </c>
      <c r="AK384" t="str">
        <f>IF(AND(Table2[[#This Row],[20D EMA]]&gt;Table2[[#This Row],[50D EMA]],Table2[[#This Row],[50D EMA]]&gt;Table2[[#This Row],[200D EMA]]),"Uptrend","Downtrend/NoTrend")</f>
        <v>Downtrend/NoTrend</v>
      </c>
      <c r="AL384">
        <v>-0.08</v>
      </c>
      <c r="AM384" t="s">
        <v>3153</v>
      </c>
      <c r="AN384">
        <v>-7.53</v>
      </c>
      <c r="AO384" t="s">
        <v>3153</v>
      </c>
      <c r="AP384">
        <v>-1.3111513330792E-2</v>
      </c>
      <c r="AQ384">
        <f>(Table2[[#This Row],[Sharpe Ratio]]-AVERAGE(Table2[Sharpe Ratio]))/_xlfn.STDEV.P(Table2[Sharpe Ratio])</f>
        <v>-0.82287088443418588</v>
      </c>
      <c r="AR3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4">
        <f>_xlfn.RANK.AVG(Table2[[#This Row],[1Y Return vs Nifty Z-Score]],Table2[1Y Return vs Nifty Z-Score])</f>
        <v>362</v>
      </c>
      <c r="AT384">
        <f>_xlfn.RANK.AVG(Table2[[#This Row],[6M Return vs Nifty Z-Score]],Table2[6M Return vs Nifty Z-Score])</f>
        <v>197</v>
      </c>
      <c r="AU384">
        <f>_xlfn.RANK.AVG(Table2[[#This Row],[Sharpe Ratio Z-Score]],Table2[Sharpe Ratio Z-Score])</f>
        <v>594</v>
      </c>
      <c r="AV384">
        <f>(Table2[[#This Row],[Rank 1Y]]+Table2[[#This Row],[Rank 6M]]+Table2[[#This Row],[Rank Sharpe]])/3</f>
        <v>384.33333333333331</v>
      </c>
    </row>
    <row r="385" spans="1:48" hidden="1" x14ac:dyDescent="0.3">
      <c r="A385" t="s">
        <v>332</v>
      </c>
      <c r="B385" t="s">
        <v>333</v>
      </c>
      <c r="C385" t="s">
        <v>3121</v>
      </c>
      <c r="D385" t="s">
        <v>142</v>
      </c>
      <c r="E385">
        <v>74875.175208800007</v>
      </c>
      <c r="F385">
        <v>2692.75</v>
      </c>
      <c r="G385">
        <v>23.173625118218201</v>
      </c>
      <c r="H385">
        <f>(Table2[[#This Row],[1Y Return vs Nifty]]-AVERAGE(Table2[1Y Return vs Nifty]))/_xlfn.STDEV.P(Table2[1Y Return vs Nifty])</f>
        <v>0.18205821393445878</v>
      </c>
      <c r="I385">
        <v>-10.863653677764299</v>
      </c>
      <c r="J385">
        <f>(Table2[[#This Row],[1M Return vs Nifty]]-AVERAGE(Table2[1M Return vs Nifty]))/_xlfn.STDEV.P(Table2[1M Return vs Nifty])</f>
        <v>-0.85569220324781348</v>
      </c>
      <c r="K385">
        <v>-7.7419273551908603</v>
      </c>
      <c r="L385">
        <f>(Table2[[#This Row],[6M Return vs Nifty]]-AVERAGE(Table2[6M Return vs Nifty]))/_xlfn.STDEV.P(Table2[6M Return vs Nifty])</f>
        <v>-0.35285734985212136</v>
      </c>
      <c r="M385">
        <v>-0.18253768232425099</v>
      </c>
      <c r="N385">
        <f>(Table2[[#This Row],[1W Return vs Nifty]]-AVERAGE(Table2[1W Return vs Nifty]))/_xlfn.STDEV.P(Table2[1W Return vs Nifty])</f>
        <v>0.5411287046203942</v>
      </c>
      <c r="O385">
        <v>2783.55</v>
      </c>
      <c r="P385">
        <v>2889.55651026746</v>
      </c>
      <c r="Q385">
        <v>2730.63844721239</v>
      </c>
      <c r="R385">
        <v>43.189675798221998</v>
      </c>
      <c r="S385" s="1">
        <f>(Table2[[#This Row],[Close Price]]-Table2[[#This Row],[20D EMA]])/Table2[[#This Row],[20D EMA]]</f>
        <v>-3.2620215192829365E-2</v>
      </c>
      <c r="T385" s="1">
        <f>(Table2[[#This Row],[Close Price]]-Table2[[#This Row],[50D EMA]])/Table2[[#This Row],[50D EMA]]</f>
        <v>-6.8109590370753259E-2</v>
      </c>
      <c r="U385" s="1">
        <f>(Table2[[#This Row],[Close Price]]-Table2[[#This Row],[200D EMA]])/Table2[[#This Row],[200D EMA]]</f>
        <v>-1.387530716527813E-2</v>
      </c>
      <c r="V385">
        <v>0.70547941246177504</v>
      </c>
      <c r="W385">
        <v>2620</v>
      </c>
      <c r="X385">
        <v>2743.8</v>
      </c>
      <c r="Y385">
        <v>2594.3000000000002</v>
      </c>
      <c r="Z385">
        <v>2743.8</v>
      </c>
      <c r="AA385">
        <v>2552.9499999999998</v>
      </c>
      <c r="AB385">
        <v>2914</v>
      </c>
      <c r="AC385" s="1">
        <f>(Table2[[#This Row],[Close Price]]/Table2[[#This Row],[Day Low]])-1</f>
        <v>2.7767175572519065E-2</v>
      </c>
      <c r="AD385" s="1">
        <f>(Table2[[#This Row],[Day High]]/Table2[[#This Row],[Close Price]])-1</f>
        <v>1.8958313991273013E-2</v>
      </c>
      <c r="AE385" s="1">
        <f>(Table2[[#This Row],[Close Price]]/Table2[[#This Row],[Current Week Low]])-1</f>
        <v>3.7948579578306108E-2</v>
      </c>
      <c r="AF385" s="1">
        <f>(Table2[[#This Row],[Current Week High]]/Table2[[#This Row],[Close Price]])-1</f>
        <v>1.8958313991273013E-2</v>
      </c>
      <c r="AG385" s="1">
        <f>(Table2[[#This Row],[Close Price]]/Table2[[#This Row],[Current Month Low]])-1</f>
        <v>5.4760179400301645E-2</v>
      </c>
      <c r="AH385" s="1">
        <f>(Table2[[#This Row],[Current Month High]]/Table2[[#This Row],[Close Price]])-1</f>
        <v>8.2165072880883816E-2</v>
      </c>
      <c r="AI385">
        <v>26.365239996286299</v>
      </c>
      <c r="AJ385">
        <v>47.697666127307102</v>
      </c>
      <c r="AK385" t="str">
        <f>IF(AND(Table2[[#This Row],[20D EMA]]&gt;Table2[[#This Row],[50D EMA]],Table2[[#This Row],[50D EMA]]&gt;Table2[[#This Row],[200D EMA]]),"Uptrend","Downtrend/NoTrend")</f>
        <v>Downtrend/NoTrend</v>
      </c>
      <c r="AL385">
        <v>0.01</v>
      </c>
      <c r="AM385" t="s">
        <v>3154</v>
      </c>
      <c r="AN385">
        <v>-6.36</v>
      </c>
      <c r="AO385" t="s">
        <v>3153</v>
      </c>
      <c r="AP385">
        <v>1.6306054671129999E-2</v>
      </c>
      <c r="AQ385">
        <f>(Table2[[#This Row],[Sharpe Ratio]]-AVERAGE(Table2[Sharpe Ratio]))/_xlfn.STDEV.P(Table2[Sharpe Ratio])</f>
        <v>-0.47915653152570309</v>
      </c>
      <c r="AR3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5">
        <f>_xlfn.RANK.AVG(Table2[[#This Row],[1Y Return vs Nifty Z-Score]],Table2[1Y Return vs Nifty Z-Score])</f>
        <v>253</v>
      </c>
      <c r="AT385">
        <f>_xlfn.RANK.AVG(Table2[[#This Row],[6M Return vs Nifty Z-Score]],Table2[6M Return vs Nifty Z-Score])</f>
        <v>434</v>
      </c>
      <c r="AU385">
        <f>_xlfn.RANK.AVG(Table2[[#This Row],[Sharpe Ratio Z-Score]],Table2[Sharpe Ratio Z-Score])</f>
        <v>467</v>
      </c>
      <c r="AV385">
        <f>(Table2[[#This Row],[Rank 1Y]]+Table2[[#This Row],[Rank 6M]]+Table2[[#This Row],[Rank Sharpe]])/3</f>
        <v>384.66666666666669</v>
      </c>
    </row>
    <row r="386" spans="1:48" hidden="1" x14ac:dyDescent="0.3">
      <c r="A386" t="s">
        <v>1148</v>
      </c>
      <c r="B386" t="s">
        <v>1149</v>
      </c>
      <c r="C386" t="s">
        <v>3114</v>
      </c>
      <c r="D386" t="s">
        <v>407</v>
      </c>
      <c r="E386">
        <v>10411.390925865</v>
      </c>
      <c r="F386">
        <v>379.95</v>
      </c>
      <c r="G386">
        <v>-10.414016522361001</v>
      </c>
      <c r="H386">
        <f>(Table2[[#This Row],[1Y Return vs Nifty]]-AVERAGE(Table2[1Y Return vs Nifty]))/_xlfn.STDEV.P(Table2[1Y Return vs Nifty])</f>
        <v>-0.51156012048195165</v>
      </c>
      <c r="I386">
        <v>-0.42306083364457397</v>
      </c>
      <c r="J386">
        <f>(Table2[[#This Row],[1M Return vs Nifty]]-AVERAGE(Table2[1M Return vs Nifty]))/_xlfn.STDEV.P(Table2[1M Return vs Nifty])</f>
        <v>0.28771393320763411</v>
      </c>
      <c r="K386">
        <v>-10.365283833031601</v>
      </c>
      <c r="L386">
        <f>(Table2[[#This Row],[6M Return vs Nifty]]-AVERAGE(Table2[6M Return vs Nifty]))/_xlfn.STDEV.P(Table2[6M Return vs Nifty])</f>
        <v>-0.44351938816562203</v>
      </c>
      <c r="M386">
        <v>0.80173261744677704</v>
      </c>
      <c r="N386">
        <f>(Table2[[#This Row],[1W Return vs Nifty]]-AVERAGE(Table2[1W Return vs Nifty]))/_xlfn.STDEV.P(Table2[1W Return vs Nifty])</f>
        <v>0.74349400098656271</v>
      </c>
      <c r="O386">
        <v>383.54</v>
      </c>
      <c r="P386">
        <v>396.31575459436402</v>
      </c>
      <c r="Q386">
        <v>399.70011309017201</v>
      </c>
      <c r="R386">
        <v>49.981595860316702</v>
      </c>
      <c r="S386" s="1">
        <f>(Table2[[#This Row],[Close Price]]-Table2[[#This Row],[20D EMA]])/Table2[[#This Row],[20D EMA]]</f>
        <v>-9.360171038222953E-3</v>
      </c>
      <c r="T386" s="1">
        <f>(Table2[[#This Row],[Close Price]]-Table2[[#This Row],[50D EMA]])/Table2[[#This Row],[50D EMA]]</f>
        <v>-4.1294736342527352E-2</v>
      </c>
      <c r="U386" s="1">
        <f>(Table2[[#This Row],[Close Price]]-Table2[[#This Row],[200D EMA]])/Table2[[#This Row],[200D EMA]]</f>
        <v>-4.9412328001309354E-2</v>
      </c>
      <c r="V386">
        <v>0.77660490773934798</v>
      </c>
      <c r="W386">
        <v>373.55</v>
      </c>
      <c r="X386">
        <v>389.9</v>
      </c>
      <c r="Y386">
        <v>361.65</v>
      </c>
      <c r="Z386">
        <v>389.9</v>
      </c>
      <c r="AA386">
        <v>355.15</v>
      </c>
      <c r="AB386">
        <v>401.5</v>
      </c>
      <c r="AC386" s="1">
        <f>(Table2[[#This Row],[Close Price]]/Table2[[#This Row],[Day Low]])-1</f>
        <v>1.7132913933877614E-2</v>
      </c>
      <c r="AD386" s="1">
        <f>(Table2[[#This Row],[Day High]]/Table2[[#This Row],[Close Price]])-1</f>
        <v>2.6187656270561854E-2</v>
      </c>
      <c r="AE386" s="1">
        <f>(Table2[[#This Row],[Close Price]]/Table2[[#This Row],[Current Week Low]])-1</f>
        <v>5.0601410203235275E-2</v>
      </c>
      <c r="AF386" s="1">
        <f>(Table2[[#This Row],[Current Week High]]/Table2[[#This Row],[Close Price]])-1</f>
        <v>2.6187656270561854E-2</v>
      </c>
      <c r="AG386" s="1">
        <f>(Table2[[#This Row],[Close Price]]/Table2[[#This Row],[Current Month Low]])-1</f>
        <v>6.9829649443897024E-2</v>
      </c>
      <c r="AH386" s="1">
        <f>(Table2[[#This Row],[Current Month High]]/Table2[[#This Row],[Close Price]])-1</f>
        <v>5.6717989209106534E-2</v>
      </c>
      <c r="AI386">
        <v>45.795499407816799</v>
      </c>
      <c r="AJ386">
        <v>14.4427710843373</v>
      </c>
      <c r="AK386" t="str">
        <f>IF(AND(Table2[[#This Row],[20D EMA]]&gt;Table2[[#This Row],[50D EMA]],Table2[[#This Row],[50D EMA]]&gt;Table2[[#This Row],[200D EMA]]),"Uptrend","Downtrend/NoTrend")</f>
        <v>Downtrend/NoTrend</v>
      </c>
      <c r="AL386">
        <v>0.06</v>
      </c>
      <c r="AM386" t="s">
        <v>3154</v>
      </c>
      <c r="AN386">
        <v>-4.29</v>
      </c>
      <c r="AO386" t="s">
        <v>3153</v>
      </c>
      <c r="AP386">
        <v>0.111929927454767</v>
      </c>
      <c r="AQ386">
        <f>(Table2[[#This Row],[Sharpe Ratio]]-AVERAGE(Table2[Sharpe Ratio]))/_xlfn.STDEV.P(Table2[Sharpe Ratio])</f>
        <v>0.63811113500211747</v>
      </c>
      <c r="AR3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6">
        <f>_xlfn.RANK.AVG(Table2[[#This Row],[1Y Return vs Nifty Z-Score]],Table2[1Y Return vs Nifty Z-Score])</f>
        <v>493</v>
      </c>
      <c r="AT386">
        <f>_xlfn.RANK.AVG(Table2[[#This Row],[6M Return vs Nifty Z-Score]],Table2[6M Return vs Nifty Z-Score])</f>
        <v>472</v>
      </c>
      <c r="AU386">
        <f>_xlfn.RANK.AVG(Table2[[#This Row],[Sharpe Ratio Z-Score]],Table2[Sharpe Ratio Z-Score])</f>
        <v>190</v>
      </c>
      <c r="AV386">
        <f>(Table2[[#This Row],[Rank 1Y]]+Table2[[#This Row],[Rank 6M]]+Table2[[#This Row],[Rank Sharpe]])/3</f>
        <v>385</v>
      </c>
    </row>
    <row r="387" spans="1:48" hidden="1" x14ac:dyDescent="0.3">
      <c r="A387" t="s">
        <v>1735</v>
      </c>
      <c r="B387" t="s">
        <v>1736</v>
      </c>
      <c r="C387" t="s">
        <v>3120</v>
      </c>
      <c r="D387" t="s">
        <v>1442</v>
      </c>
      <c r="E387">
        <v>4707.4658739899996</v>
      </c>
      <c r="F387">
        <v>832.1</v>
      </c>
      <c r="G387">
        <v>-31.890193957127199</v>
      </c>
      <c r="H387">
        <f>(Table2[[#This Row],[1Y Return vs Nifty]]-AVERAGE(Table2[1Y Return vs Nifty]))/_xlfn.STDEV.P(Table2[1Y Return vs Nifty])</f>
        <v>-0.95506462673274994</v>
      </c>
      <c r="I387">
        <v>-0.222266269642766</v>
      </c>
      <c r="J387">
        <f>(Table2[[#This Row],[1M Return vs Nifty]]-AVERAGE(Table2[1M Return vs Nifty]))/_xlfn.STDEV.P(Table2[1M Return vs Nifty])</f>
        <v>0.3097040385660545</v>
      </c>
      <c r="K387">
        <v>-7.7703390062973403</v>
      </c>
      <c r="L387">
        <f>(Table2[[#This Row],[6M Return vs Nifty]]-AVERAGE(Table2[6M Return vs Nifty]))/_xlfn.STDEV.P(Table2[6M Return vs Nifty])</f>
        <v>-0.35383924393434907</v>
      </c>
      <c r="M387">
        <v>1.35680381416009</v>
      </c>
      <c r="N387">
        <f>(Table2[[#This Row],[1W Return vs Nifty]]-AVERAGE(Table2[1W Return vs Nifty]))/_xlfn.STDEV.P(Table2[1W Return vs Nifty])</f>
        <v>0.85761625709176481</v>
      </c>
      <c r="O387">
        <v>850.19</v>
      </c>
      <c r="P387">
        <v>860.12767329170299</v>
      </c>
      <c r="Q387">
        <v>856.43508272824704</v>
      </c>
      <c r="R387">
        <v>37.197539705459199</v>
      </c>
      <c r="S387" s="1">
        <f>(Table2[[#This Row],[Close Price]]-Table2[[#This Row],[20D EMA]])/Table2[[#This Row],[20D EMA]]</f>
        <v>-2.1277596772486185E-2</v>
      </c>
      <c r="T387" s="1">
        <f>(Table2[[#This Row],[Close Price]]-Table2[[#This Row],[50D EMA]])/Table2[[#This Row],[50D EMA]]</f>
        <v>-3.2585480228116886E-2</v>
      </c>
      <c r="U387" s="1">
        <f>(Table2[[#This Row],[Close Price]]-Table2[[#This Row],[200D EMA]])/Table2[[#This Row],[200D EMA]]</f>
        <v>-2.8414392659774673E-2</v>
      </c>
      <c r="V387">
        <v>1.0584156340801401</v>
      </c>
      <c r="W387">
        <v>830</v>
      </c>
      <c r="X387">
        <v>843</v>
      </c>
      <c r="Y387">
        <v>820</v>
      </c>
      <c r="Z387">
        <v>848.95</v>
      </c>
      <c r="AA387">
        <v>818.55</v>
      </c>
      <c r="AB387">
        <v>887.95</v>
      </c>
      <c r="AC387" s="1">
        <f>(Table2[[#This Row],[Close Price]]/Table2[[#This Row],[Day Low]])-1</f>
        <v>2.530120481927689E-3</v>
      </c>
      <c r="AD387" s="1">
        <f>(Table2[[#This Row],[Day High]]/Table2[[#This Row],[Close Price]])-1</f>
        <v>1.3099387092897485E-2</v>
      </c>
      <c r="AE387" s="1">
        <f>(Table2[[#This Row],[Close Price]]/Table2[[#This Row],[Current Week Low]])-1</f>
        <v>1.4756097560975734E-2</v>
      </c>
      <c r="AF387" s="1">
        <f>(Table2[[#This Row],[Current Week High]]/Table2[[#This Row],[Close Price]])-1</f>
        <v>2.0249969955534297E-2</v>
      </c>
      <c r="AG387" s="1">
        <f>(Table2[[#This Row],[Close Price]]/Table2[[#This Row],[Current Month Low]])-1</f>
        <v>1.6553661963227828E-2</v>
      </c>
      <c r="AH387" s="1">
        <f>(Table2[[#This Row],[Current Month High]]/Table2[[#This Row],[Close Price]])-1</f>
        <v>6.7119336618195025E-2</v>
      </c>
      <c r="AI387">
        <v>32.904698954452599</v>
      </c>
      <c r="AJ387">
        <v>8.0579183169923994</v>
      </c>
      <c r="AK387" t="str">
        <f>IF(AND(Table2[[#This Row],[20D EMA]]&gt;Table2[[#This Row],[50D EMA]],Table2[[#This Row],[50D EMA]]&gt;Table2[[#This Row],[200D EMA]]),"Uptrend","Downtrend/NoTrend")</f>
        <v>Downtrend/NoTrend</v>
      </c>
      <c r="AL387">
        <v>0.01</v>
      </c>
      <c r="AM387" t="s">
        <v>3154</v>
      </c>
      <c r="AN387">
        <v>-4.45</v>
      </c>
      <c r="AO387" t="s">
        <v>3153</v>
      </c>
      <c r="AP387">
        <v>0.159677957946639</v>
      </c>
      <c r="AQ387">
        <f>(Table2[[#This Row],[Sharpe Ratio]]-AVERAGE(Table2[Sharpe Ratio]))/_xlfn.STDEV.P(Table2[Sharpe Ratio])</f>
        <v>1.1959982928424948</v>
      </c>
      <c r="AR3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7">
        <f>_xlfn.RANK.AVG(Table2[[#This Row],[1Y Return vs Nifty Z-Score]],Table2[1Y Return vs Nifty Z-Score])</f>
        <v>638</v>
      </c>
      <c r="AT387">
        <f>_xlfn.RANK.AVG(Table2[[#This Row],[6M Return vs Nifty Z-Score]],Table2[6M Return vs Nifty Z-Score])</f>
        <v>435</v>
      </c>
      <c r="AU387">
        <f>_xlfn.RANK.AVG(Table2[[#This Row],[Sharpe Ratio Z-Score]],Table2[Sharpe Ratio Z-Score])</f>
        <v>82</v>
      </c>
      <c r="AV387">
        <f>(Table2[[#This Row],[Rank 1Y]]+Table2[[#This Row],[Rank 6M]]+Table2[[#This Row],[Rank Sharpe]])/3</f>
        <v>385</v>
      </c>
    </row>
    <row r="388" spans="1:48" hidden="1" x14ac:dyDescent="0.3">
      <c r="A388" t="s">
        <v>346</v>
      </c>
      <c r="B388" t="s">
        <v>347</v>
      </c>
      <c r="C388" t="s">
        <v>3114</v>
      </c>
      <c r="D388" t="s">
        <v>348</v>
      </c>
      <c r="E388">
        <v>69849.503141880006</v>
      </c>
      <c r="F388">
        <v>3611.3</v>
      </c>
      <c r="G388">
        <v>-10.726178715833299</v>
      </c>
      <c r="H388">
        <f>(Table2[[#This Row],[1Y Return vs Nifty]]-AVERAGE(Table2[1Y Return vs Nifty]))/_xlfn.STDEV.P(Table2[1Y Return vs Nifty])</f>
        <v>-0.51800658144580913</v>
      </c>
      <c r="I388">
        <v>-18.173558778715101</v>
      </c>
      <c r="J388">
        <f>(Table2[[#This Row],[1M Return vs Nifty]]-AVERAGE(Table2[1M Return vs Nifty]))/_xlfn.STDEV.P(Table2[1M Return vs Nifty])</f>
        <v>-1.656239688828727</v>
      </c>
      <c r="K388">
        <v>-6.1589102426371403</v>
      </c>
      <c r="L388">
        <f>(Table2[[#This Row],[6M Return vs Nifty]]-AVERAGE(Table2[6M Return vs Nifty]))/_xlfn.STDEV.P(Table2[6M Return vs Nifty])</f>
        <v>-0.29814897936508711</v>
      </c>
      <c r="M388">
        <v>-3.96308037212285</v>
      </c>
      <c r="N388">
        <f>(Table2[[#This Row],[1W Return vs Nifty]]-AVERAGE(Table2[1W Return vs Nifty]))/_xlfn.STDEV.P(Table2[1W Return vs Nifty])</f>
        <v>-0.23614827104779376</v>
      </c>
      <c r="O388">
        <v>3942.85</v>
      </c>
      <c r="P388">
        <v>4094.4758790792098</v>
      </c>
      <c r="Q388">
        <v>3925.2230876209601</v>
      </c>
      <c r="R388">
        <v>32.1265264618782</v>
      </c>
      <c r="S388" s="1">
        <f>(Table2[[#This Row],[Close Price]]-Table2[[#This Row],[20D EMA]])/Table2[[#This Row],[20D EMA]]</f>
        <v>-8.4088920450942781E-2</v>
      </c>
      <c r="T388" s="1">
        <f>(Table2[[#This Row],[Close Price]]-Table2[[#This Row],[50D EMA]])/Table2[[#This Row],[50D EMA]]</f>
        <v>-0.11800677140339366</v>
      </c>
      <c r="U388" s="1">
        <f>(Table2[[#This Row],[Close Price]]-Table2[[#This Row],[200D EMA]])/Table2[[#This Row],[200D EMA]]</f>
        <v>-7.9975858852706805E-2</v>
      </c>
      <c r="V388">
        <v>1.20537577835648</v>
      </c>
      <c r="W388">
        <v>3415</v>
      </c>
      <c r="X388">
        <v>3668.75</v>
      </c>
      <c r="Y388">
        <v>3370</v>
      </c>
      <c r="Z388">
        <v>3668.75</v>
      </c>
      <c r="AA388">
        <v>3361.6</v>
      </c>
      <c r="AB388">
        <v>4540</v>
      </c>
      <c r="AC388" s="1">
        <f>(Table2[[#This Row],[Close Price]]/Table2[[#This Row],[Day Low]])-1</f>
        <v>5.748169838945838E-2</v>
      </c>
      <c r="AD388" s="1">
        <f>(Table2[[#This Row],[Day High]]/Table2[[#This Row],[Close Price]])-1</f>
        <v>1.5908398637609622E-2</v>
      </c>
      <c r="AE388" s="1">
        <f>(Table2[[#This Row],[Close Price]]/Table2[[#This Row],[Current Week Low]])-1</f>
        <v>7.1602373887240445E-2</v>
      </c>
      <c r="AF388" s="1">
        <f>(Table2[[#This Row],[Current Week High]]/Table2[[#This Row],[Close Price]])-1</f>
        <v>1.5908398637609622E-2</v>
      </c>
      <c r="AG388" s="1">
        <f>(Table2[[#This Row],[Close Price]]/Table2[[#This Row],[Current Month Low]])-1</f>
        <v>7.428010471204205E-2</v>
      </c>
      <c r="AH388" s="1">
        <f>(Table2[[#This Row],[Current Month High]]/Table2[[#This Row],[Close Price]])-1</f>
        <v>0.25716500983025492</v>
      </c>
      <c r="AI388">
        <v>33.215185667211202</v>
      </c>
      <c r="AJ388">
        <v>15.3401469179176</v>
      </c>
      <c r="AK388" t="str">
        <f>IF(AND(Table2[[#This Row],[20D EMA]]&gt;Table2[[#This Row],[50D EMA]],Table2[[#This Row],[50D EMA]]&gt;Table2[[#This Row],[200D EMA]]),"Uptrend","Downtrend/NoTrend")</f>
        <v>Downtrend/NoTrend</v>
      </c>
      <c r="AL388">
        <v>0</v>
      </c>
      <c r="AM388" t="s">
        <v>3155</v>
      </c>
      <c r="AN388">
        <v>-19.43</v>
      </c>
      <c r="AO388" t="s">
        <v>3153</v>
      </c>
      <c r="AP388">
        <v>9.1688803964666998E-2</v>
      </c>
      <c r="AQ388">
        <f>(Table2[[#This Row],[Sharpe Ratio]]-AVERAGE(Table2[Sharpe Ratio]))/_xlfn.STDEV.P(Table2[Sharpe Ratio])</f>
        <v>0.40161420017440269</v>
      </c>
      <c r="AR3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8">
        <f>_xlfn.RANK.AVG(Table2[[#This Row],[1Y Return vs Nifty Z-Score]],Table2[1Y Return vs Nifty Z-Score])</f>
        <v>498</v>
      </c>
      <c r="AT388">
        <f>_xlfn.RANK.AVG(Table2[[#This Row],[6M Return vs Nifty Z-Score]],Table2[6M Return vs Nifty Z-Score])</f>
        <v>416</v>
      </c>
      <c r="AU388">
        <f>_xlfn.RANK.AVG(Table2[[#This Row],[Sharpe Ratio Z-Score]],Table2[Sharpe Ratio Z-Score])</f>
        <v>245</v>
      </c>
      <c r="AV388">
        <f>(Table2[[#This Row],[Rank 1Y]]+Table2[[#This Row],[Rank 6M]]+Table2[[#This Row],[Rank Sharpe]])/3</f>
        <v>386.33333333333331</v>
      </c>
    </row>
    <row r="389" spans="1:48" hidden="1" x14ac:dyDescent="0.3">
      <c r="A389" t="s">
        <v>913</v>
      </c>
      <c r="B389" t="s">
        <v>914</v>
      </c>
      <c r="C389" t="s">
        <v>3114</v>
      </c>
      <c r="D389" t="s">
        <v>211</v>
      </c>
      <c r="E389">
        <v>15958.853970149999</v>
      </c>
      <c r="F389">
        <v>656.5</v>
      </c>
      <c r="G389">
        <v>-3.6430968209380801</v>
      </c>
      <c r="H389">
        <f>(Table2[[#This Row],[1Y Return vs Nifty]]-AVERAGE(Table2[1Y Return vs Nifty]))/_xlfn.STDEV.P(Table2[1Y Return vs Nifty])</f>
        <v>-0.37173386843291867</v>
      </c>
      <c r="I389">
        <v>-4.4295159538203999</v>
      </c>
      <c r="J389">
        <f>(Table2[[#This Row],[1M Return vs Nifty]]-AVERAGE(Table2[1M Return vs Nifty]))/_xlfn.STDEV.P(Table2[1M Return vs Nifty])</f>
        <v>-0.15105476874615079</v>
      </c>
      <c r="K389">
        <v>5.3581883046841297</v>
      </c>
      <c r="L389">
        <f>(Table2[[#This Row],[6M Return vs Nifty]]-AVERAGE(Table2[6M Return vs Nifty]))/_xlfn.STDEV.P(Table2[6M Return vs Nifty])</f>
        <v>9.98768469294182E-2</v>
      </c>
      <c r="M389">
        <v>-4.3384779144688199</v>
      </c>
      <c r="N389">
        <f>(Table2[[#This Row],[1W Return vs Nifty]]-AVERAGE(Table2[1W Return vs Nifty]))/_xlfn.STDEV.P(Table2[1W Return vs Nifty])</f>
        <v>-0.31332974744675235</v>
      </c>
      <c r="O389">
        <v>692.21</v>
      </c>
      <c r="P389">
        <v>700.11321468687004</v>
      </c>
      <c r="Q389">
        <v>649.49322171907897</v>
      </c>
      <c r="R389">
        <v>32.350058033916604</v>
      </c>
      <c r="S389" s="1">
        <f>(Table2[[#This Row],[Close Price]]-Table2[[#This Row],[20D EMA]])/Table2[[#This Row],[20D EMA]]</f>
        <v>-5.1588390806258266E-2</v>
      </c>
      <c r="T389" s="1">
        <f>(Table2[[#This Row],[Close Price]]-Table2[[#This Row],[50D EMA]])/Table2[[#This Row],[50D EMA]]</f>
        <v>-6.2294517189446737E-2</v>
      </c>
      <c r="U389" s="1">
        <f>(Table2[[#This Row],[Close Price]]-Table2[[#This Row],[200D EMA]])/Table2[[#This Row],[200D EMA]]</f>
        <v>1.0788069908374843E-2</v>
      </c>
      <c r="V389">
        <v>0.27293867183519999</v>
      </c>
      <c r="W389">
        <v>638</v>
      </c>
      <c r="X389">
        <v>663.95</v>
      </c>
      <c r="Y389">
        <v>638</v>
      </c>
      <c r="Z389">
        <v>663.95</v>
      </c>
      <c r="AA389">
        <v>638</v>
      </c>
      <c r="AB389">
        <v>763.8</v>
      </c>
      <c r="AC389" s="1">
        <f>(Table2[[#This Row],[Close Price]]/Table2[[#This Row],[Day Low]])-1</f>
        <v>2.8996865203761768E-2</v>
      </c>
      <c r="AD389" s="1">
        <f>(Table2[[#This Row],[Day High]]/Table2[[#This Row],[Close Price]])-1</f>
        <v>1.1348057882711426E-2</v>
      </c>
      <c r="AE389" s="1">
        <f>(Table2[[#This Row],[Close Price]]/Table2[[#This Row],[Current Week Low]])-1</f>
        <v>2.8996865203761768E-2</v>
      </c>
      <c r="AF389" s="1">
        <f>(Table2[[#This Row],[Current Week High]]/Table2[[#This Row],[Close Price]])-1</f>
        <v>1.1348057882711426E-2</v>
      </c>
      <c r="AG389" s="1">
        <f>(Table2[[#This Row],[Close Price]]/Table2[[#This Row],[Current Month Low]])-1</f>
        <v>2.8996865203761768E-2</v>
      </c>
      <c r="AH389" s="1">
        <f>(Table2[[#This Row],[Current Month High]]/Table2[[#This Row],[Close Price]])-1</f>
        <v>0.16344249809596345</v>
      </c>
      <c r="AI389">
        <v>27.029702970296999</v>
      </c>
      <c r="AJ389">
        <v>30.894227893530001</v>
      </c>
      <c r="AK389" t="str">
        <f>IF(AND(Table2[[#This Row],[20D EMA]]&gt;Table2[[#This Row],[50D EMA]],Table2[[#This Row],[50D EMA]]&gt;Table2[[#This Row],[200D EMA]]),"Uptrend","Downtrend/NoTrend")</f>
        <v>Downtrend/NoTrend</v>
      </c>
      <c r="AL389">
        <v>0.16</v>
      </c>
      <c r="AM389" t="s">
        <v>3154</v>
      </c>
      <c r="AN389">
        <v>-12.5</v>
      </c>
      <c r="AO389" t="s">
        <v>3153</v>
      </c>
      <c r="AP389">
        <v>2.3647645024679999E-2</v>
      </c>
      <c r="AQ389">
        <f>(Table2[[#This Row],[Sharpe Ratio]]-AVERAGE(Table2[Sharpe Ratio]))/_xlfn.STDEV.P(Table2[Sharpe Ratio])</f>
        <v>-0.39337751751867406</v>
      </c>
      <c r="AR3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9">
        <f>_xlfn.RANK.AVG(Table2[[#This Row],[1Y Return vs Nifty Z-Score]],Table2[1Y Return vs Nifty Z-Score])</f>
        <v>437</v>
      </c>
      <c r="AT389">
        <f>_xlfn.RANK.AVG(Table2[[#This Row],[6M Return vs Nifty Z-Score]],Table2[6M Return vs Nifty Z-Score])</f>
        <v>279</v>
      </c>
      <c r="AU389">
        <f>_xlfn.RANK.AVG(Table2[[#This Row],[Sharpe Ratio Z-Score]],Table2[Sharpe Ratio Z-Score])</f>
        <v>444</v>
      </c>
      <c r="AV389">
        <f>(Table2[[#This Row],[Rank 1Y]]+Table2[[#This Row],[Rank 6M]]+Table2[[#This Row],[Rank Sharpe]])/3</f>
        <v>386.66666666666669</v>
      </c>
    </row>
    <row r="390" spans="1:48" hidden="1" x14ac:dyDescent="0.3">
      <c r="A390" t="s">
        <v>97</v>
      </c>
      <c r="B390" t="s">
        <v>98</v>
      </c>
      <c r="C390" t="s">
        <v>3106</v>
      </c>
      <c r="D390" t="s">
        <v>99</v>
      </c>
      <c r="E390">
        <v>254058.47528057499</v>
      </c>
      <c r="F390">
        <v>412.25</v>
      </c>
      <c r="G390">
        <v>-7.4338285466335904E-2</v>
      </c>
      <c r="H390">
        <f>(Table2[[#This Row],[1Y Return vs Nifty]]-AVERAGE(Table2[1Y Return vs Nifty]))/_xlfn.STDEV.P(Table2[1Y Return vs Nifty])</f>
        <v>-0.29803544155921885</v>
      </c>
      <c r="I390">
        <v>-10.633235494945501</v>
      </c>
      <c r="J390">
        <f>(Table2[[#This Row],[1M Return vs Nifty]]-AVERAGE(Table2[1M Return vs Nifty]))/_xlfn.STDEV.P(Table2[1M Return vs Nifty])</f>
        <v>-0.83045785419125462</v>
      </c>
      <c r="K390">
        <v>-20.274866200056401</v>
      </c>
      <c r="L390">
        <f>(Table2[[#This Row],[6M Return vs Nifty]]-AVERAGE(Table2[6M Return vs Nifty]))/_xlfn.STDEV.P(Table2[6M Return vs Nifty])</f>
        <v>-0.78599016703951585</v>
      </c>
      <c r="M390">
        <v>-0.66013605430877298</v>
      </c>
      <c r="N390">
        <f>(Table2[[#This Row],[1W Return vs Nifty]]-AVERAGE(Table2[1W Return vs Nifty]))/_xlfn.STDEV.P(Table2[1W Return vs Nifty])</f>
        <v>0.44293480797113932</v>
      </c>
      <c r="O390">
        <v>436.92</v>
      </c>
      <c r="P390">
        <v>463.02895972702902</v>
      </c>
      <c r="Q390">
        <v>453.654968360147</v>
      </c>
      <c r="R390">
        <v>24.977597396230401</v>
      </c>
      <c r="S390" s="1">
        <f>(Table2[[#This Row],[Close Price]]-Table2[[#This Row],[20D EMA]])/Table2[[#This Row],[20D EMA]]</f>
        <v>-5.6463425798773267E-2</v>
      </c>
      <c r="T390" s="1">
        <f>(Table2[[#This Row],[Close Price]]-Table2[[#This Row],[50D EMA]])/Table2[[#This Row],[50D EMA]]</f>
        <v>-0.10966691966084563</v>
      </c>
      <c r="U390" s="1">
        <f>(Table2[[#This Row],[Close Price]]-Table2[[#This Row],[200D EMA]])/Table2[[#This Row],[200D EMA]]</f>
        <v>-9.1269734154606402E-2</v>
      </c>
      <c r="V390">
        <v>0.90499338357276404</v>
      </c>
      <c r="W390">
        <v>410.7</v>
      </c>
      <c r="X390">
        <v>422</v>
      </c>
      <c r="Y390">
        <v>410.7</v>
      </c>
      <c r="Z390">
        <v>422</v>
      </c>
      <c r="AA390">
        <v>402.6</v>
      </c>
      <c r="AB390">
        <v>459.55</v>
      </c>
      <c r="AC390" s="1">
        <f>(Table2[[#This Row],[Close Price]]/Table2[[#This Row],[Day Low]])-1</f>
        <v>3.7740443145848346E-3</v>
      </c>
      <c r="AD390" s="1">
        <f>(Table2[[#This Row],[Day High]]/Table2[[#This Row],[Close Price]])-1</f>
        <v>2.3650697392358921E-2</v>
      </c>
      <c r="AE390" s="1">
        <f>(Table2[[#This Row],[Close Price]]/Table2[[#This Row],[Current Week Low]])-1</f>
        <v>3.7740443145848346E-3</v>
      </c>
      <c r="AF390" s="1">
        <f>(Table2[[#This Row],[Current Week High]]/Table2[[#This Row],[Close Price]])-1</f>
        <v>2.3650697392358921E-2</v>
      </c>
      <c r="AG390" s="1">
        <f>(Table2[[#This Row],[Close Price]]/Table2[[#This Row],[Current Month Low]])-1</f>
        <v>2.3969200198708407E-2</v>
      </c>
      <c r="AH390" s="1">
        <f>(Table2[[#This Row],[Current Month High]]/Table2[[#This Row],[Close Price]])-1</f>
        <v>0.11473620375985449</v>
      </c>
      <c r="AI390">
        <v>31.849605821710099</v>
      </c>
      <c r="AJ390">
        <v>25.361106887638702</v>
      </c>
      <c r="AK390" t="str">
        <f>IF(AND(Table2[[#This Row],[20D EMA]]&gt;Table2[[#This Row],[50D EMA]],Table2[[#This Row],[50D EMA]]&gt;Table2[[#This Row],[200D EMA]]),"Uptrend","Downtrend/NoTrend")</f>
        <v>Downtrend/NoTrend</v>
      </c>
      <c r="AL390">
        <v>-0.17</v>
      </c>
      <c r="AM390" t="s">
        <v>3153</v>
      </c>
      <c r="AN390">
        <v>-8.8000000000000007</v>
      </c>
      <c r="AO390" t="s">
        <v>3153</v>
      </c>
      <c r="AP390">
        <v>0.12417546481441299</v>
      </c>
      <c r="AQ390">
        <f>(Table2[[#This Row],[Sharpe Ratio]]-AVERAGE(Table2[Sharpe Ratio]))/_xlfn.STDEV.P(Table2[Sharpe Ratio])</f>
        <v>0.7811877805396541</v>
      </c>
      <c r="AR3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0">
        <f>_xlfn.RANK.AVG(Table2[[#This Row],[1Y Return vs Nifty Z-Score]],Table2[1Y Return vs Nifty Z-Score])</f>
        <v>412</v>
      </c>
      <c r="AT390">
        <f>_xlfn.RANK.AVG(Table2[[#This Row],[6M Return vs Nifty Z-Score]],Table2[6M Return vs Nifty Z-Score])</f>
        <v>600</v>
      </c>
      <c r="AU390">
        <f>_xlfn.RANK.AVG(Table2[[#This Row],[Sharpe Ratio Z-Score]],Table2[Sharpe Ratio Z-Score])</f>
        <v>151</v>
      </c>
      <c r="AV390">
        <f>(Table2[[#This Row],[Rank 1Y]]+Table2[[#This Row],[Rank 6M]]+Table2[[#This Row],[Rank Sharpe]])/3</f>
        <v>387.66666666666669</v>
      </c>
    </row>
    <row r="391" spans="1:48" hidden="1" x14ac:dyDescent="0.3">
      <c r="A391" t="s">
        <v>538</v>
      </c>
      <c r="B391" t="s">
        <v>539</v>
      </c>
      <c r="C391" t="s">
        <v>3122</v>
      </c>
      <c r="D391" t="s">
        <v>278</v>
      </c>
      <c r="E391">
        <v>36434.673042329901</v>
      </c>
      <c r="F391">
        <v>2671.3</v>
      </c>
      <c r="G391">
        <v>7.1882142869289298</v>
      </c>
      <c r="H391">
        <f>(Table2[[#This Row],[1Y Return vs Nifty]]-AVERAGE(Table2[1Y Return vs Nifty]))/_xlfn.STDEV.P(Table2[1Y Return vs Nifty])</f>
        <v>-0.14805647986902401</v>
      </c>
      <c r="I391">
        <v>-4.2419564192851098</v>
      </c>
      <c r="J391">
        <f>(Table2[[#This Row],[1M Return vs Nifty]]-AVERAGE(Table2[1M Return vs Nifty]))/_xlfn.STDEV.P(Table2[1M Return vs Nifty])</f>
        <v>-0.1305141034850624</v>
      </c>
      <c r="K391">
        <v>1.84690242162534</v>
      </c>
      <c r="L391">
        <f>(Table2[[#This Row],[6M Return vs Nifty]]-AVERAGE(Table2[6M Return vs Nifty]))/_xlfn.STDEV.P(Table2[6M Return vs Nifty])</f>
        <v>-2.1471638474118291E-2</v>
      </c>
      <c r="M391">
        <v>-0.71422681200140803</v>
      </c>
      <c r="N391">
        <f>(Table2[[#This Row],[1W Return vs Nifty]]-AVERAGE(Table2[1W Return vs Nifty]))/_xlfn.STDEV.P(Table2[1W Return vs Nifty])</f>
        <v>0.43181378540885429</v>
      </c>
      <c r="O391">
        <v>2680.44</v>
      </c>
      <c r="P391">
        <v>2749.6339006546</v>
      </c>
      <c r="Q391">
        <v>2613.18116828354</v>
      </c>
      <c r="R391">
        <v>51.445724695958901</v>
      </c>
      <c r="S391" s="1">
        <f>(Table2[[#This Row],[Close Price]]-Table2[[#This Row],[20D EMA]])/Table2[[#This Row],[20D EMA]]</f>
        <v>-3.409887928847455E-3</v>
      </c>
      <c r="T391" s="1">
        <f>(Table2[[#This Row],[Close Price]]-Table2[[#This Row],[50D EMA]])/Table2[[#This Row],[50D EMA]]</f>
        <v>-2.8488847419269527E-2</v>
      </c>
      <c r="U391" s="1">
        <f>(Table2[[#This Row],[Close Price]]-Table2[[#This Row],[200D EMA]])/Table2[[#This Row],[200D EMA]]</f>
        <v>2.2240643864212182E-2</v>
      </c>
      <c r="V391">
        <v>1.32780468907747</v>
      </c>
      <c r="W391">
        <v>2550</v>
      </c>
      <c r="X391">
        <v>2714</v>
      </c>
      <c r="Y391">
        <v>2511.75</v>
      </c>
      <c r="Z391">
        <v>2714</v>
      </c>
      <c r="AA391">
        <v>2453</v>
      </c>
      <c r="AB391">
        <v>2885.1</v>
      </c>
      <c r="AC391" s="1">
        <f>(Table2[[#This Row],[Close Price]]/Table2[[#This Row],[Day Low]])-1</f>
        <v>4.7568627450980561E-2</v>
      </c>
      <c r="AD391" s="1">
        <f>(Table2[[#This Row],[Day High]]/Table2[[#This Row],[Close Price]])-1</f>
        <v>1.5984726537640714E-2</v>
      </c>
      <c r="AE391" s="1">
        <f>(Table2[[#This Row],[Close Price]]/Table2[[#This Row],[Current Week Low]])-1</f>
        <v>6.3521449188812751E-2</v>
      </c>
      <c r="AF391" s="1">
        <f>(Table2[[#This Row],[Current Week High]]/Table2[[#This Row],[Close Price]])-1</f>
        <v>1.5984726537640714E-2</v>
      </c>
      <c r="AG391" s="1">
        <f>(Table2[[#This Row],[Close Price]]/Table2[[#This Row],[Current Month Low]])-1</f>
        <v>8.8993069710558537E-2</v>
      </c>
      <c r="AH391" s="1">
        <f>(Table2[[#This Row],[Current Month High]]/Table2[[#This Row],[Close Price]])-1</f>
        <v>8.0035937558492032E-2</v>
      </c>
      <c r="AI391">
        <v>18.631377980758401</v>
      </c>
      <c r="AJ391">
        <v>32.177140029688204</v>
      </c>
      <c r="AK391" t="str">
        <f>IF(AND(Table2[[#This Row],[20D EMA]]&gt;Table2[[#This Row],[50D EMA]],Table2[[#This Row],[50D EMA]]&gt;Table2[[#This Row],[200D EMA]]),"Uptrend","Downtrend/NoTrend")</f>
        <v>Downtrend/NoTrend</v>
      </c>
      <c r="AL391">
        <v>0.04</v>
      </c>
      <c r="AM391" t="s">
        <v>3154</v>
      </c>
      <c r="AN391">
        <v>1.33</v>
      </c>
      <c r="AO391" t="s">
        <v>3154</v>
      </c>
      <c r="AP391">
        <v>7.3410850055539998E-3</v>
      </c>
      <c r="AQ391">
        <f>(Table2[[#This Row],[Sharpe Ratio]]-AVERAGE(Table2[Sharpe Ratio]))/_xlfn.STDEV.P(Table2[Sharpe Ratio])</f>
        <v>-0.58390308118087209</v>
      </c>
      <c r="AR3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1">
        <f>_xlfn.RANK.AVG(Table2[[#This Row],[1Y Return vs Nifty Z-Score]],Table2[1Y Return vs Nifty Z-Score])</f>
        <v>360</v>
      </c>
      <c r="AT391">
        <f>_xlfn.RANK.AVG(Table2[[#This Row],[6M Return vs Nifty Z-Score]],Table2[6M Return vs Nifty Z-Score])</f>
        <v>311</v>
      </c>
      <c r="AU391">
        <f>_xlfn.RANK.AVG(Table2[[#This Row],[Sharpe Ratio Z-Score]],Table2[Sharpe Ratio Z-Score])</f>
        <v>493</v>
      </c>
      <c r="AV391">
        <f>(Table2[[#This Row],[Rank 1Y]]+Table2[[#This Row],[Rank 6M]]+Table2[[#This Row],[Rank Sharpe]])/3</f>
        <v>388</v>
      </c>
    </row>
    <row r="392" spans="1:48" hidden="1" x14ac:dyDescent="0.3">
      <c r="A392" t="s">
        <v>61</v>
      </c>
      <c r="B392" t="s">
        <v>62</v>
      </c>
      <c r="C392" t="s">
        <v>3108</v>
      </c>
      <c r="D392" t="s">
        <v>24</v>
      </c>
      <c r="E392">
        <v>350878.94056407502</v>
      </c>
      <c r="F392">
        <v>1133.95</v>
      </c>
      <c r="G392">
        <v>-5.0313140090580903</v>
      </c>
      <c r="H392">
        <f>(Table2[[#This Row],[1Y Return vs Nifty]]-AVERAGE(Table2[1Y Return vs Nifty]))/_xlfn.STDEV.P(Table2[1Y Return vs Nifty])</f>
        <v>-0.40040193938996693</v>
      </c>
      <c r="I392">
        <v>-0.89173767001148296</v>
      </c>
      <c r="J392">
        <f>(Table2[[#This Row],[1M Return vs Nifty]]-AVERAGE(Table2[1M Return vs Nifty]))/_xlfn.STDEV.P(Table2[1M Return vs Nifty])</f>
        <v>0.23638658247981903</v>
      </c>
      <c r="K392">
        <v>-4.6212944097756896</v>
      </c>
      <c r="L392">
        <f>(Table2[[#This Row],[6M Return vs Nifty]]-AVERAGE(Table2[6M Return vs Nifty]))/_xlfn.STDEV.P(Table2[6M Return vs Nifty])</f>
        <v>-0.24500965700159663</v>
      </c>
      <c r="M392">
        <v>-2.2286503326535101</v>
      </c>
      <c r="N392">
        <f>(Table2[[#This Row],[1W Return vs Nifty]]-AVERAGE(Table2[1W Return vs Nifty]))/_xlfn.STDEV.P(Table2[1W Return vs Nifty])</f>
        <v>0.12044935162277672</v>
      </c>
      <c r="O392">
        <v>1157.8399999999999</v>
      </c>
      <c r="P392">
        <v>1173.5017053657</v>
      </c>
      <c r="Q392">
        <v>1149.87290341317</v>
      </c>
      <c r="R392">
        <v>38.217680236836998</v>
      </c>
      <c r="S392" s="1">
        <f>(Table2[[#This Row],[Close Price]]-Table2[[#This Row],[20D EMA]])/Table2[[#This Row],[20D EMA]]</f>
        <v>-2.0633248117183613E-2</v>
      </c>
      <c r="T392" s="1">
        <f>(Table2[[#This Row],[Close Price]]-Table2[[#This Row],[50D EMA]])/Table2[[#This Row],[50D EMA]]</f>
        <v>-3.3704003313207283E-2</v>
      </c>
      <c r="U392" s="1">
        <f>(Table2[[#This Row],[Close Price]]-Table2[[#This Row],[200D EMA]])/Table2[[#This Row],[200D EMA]]</f>
        <v>-1.38475333803466E-2</v>
      </c>
      <c r="V392">
        <v>1.0626974860949101</v>
      </c>
      <c r="W392">
        <v>1122.05</v>
      </c>
      <c r="X392">
        <v>1139</v>
      </c>
      <c r="Y392">
        <v>1121.55</v>
      </c>
      <c r="Z392">
        <v>1139</v>
      </c>
      <c r="AA392">
        <v>1121.55</v>
      </c>
      <c r="AB392">
        <v>1187</v>
      </c>
      <c r="AC392" s="1">
        <f>(Table2[[#This Row],[Close Price]]/Table2[[#This Row],[Day Low]])-1</f>
        <v>1.06055879862752E-2</v>
      </c>
      <c r="AD392" s="1">
        <f>(Table2[[#This Row],[Day High]]/Table2[[#This Row],[Close Price]])-1</f>
        <v>4.4534591472287222E-3</v>
      </c>
      <c r="AE392" s="1">
        <f>(Table2[[#This Row],[Close Price]]/Table2[[#This Row],[Current Week Low]])-1</f>
        <v>1.1056127680442396E-2</v>
      </c>
      <c r="AF392" s="1">
        <f>(Table2[[#This Row],[Current Week High]]/Table2[[#This Row],[Close Price]])-1</f>
        <v>4.4534591472287222E-3</v>
      </c>
      <c r="AG392" s="1">
        <f>(Table2[[#This Row],[Close Price]]/Table2[[#This Row],[Current Month Low]])-1</f>
        <v>1.1056127680442396E-2</v>
      </c>
      <c r="AH392" s="1">
        <f>(Table2[[#This Row],[Current Month High]]/Table2[[#This Row],[Close Price]])-1</f>
        <v>4.6783367873362902E-2</v>
      </c>
      <c r="AI392">
        <v>18.140129635345399</v>
      </c>
      <c r="AJ392">
        <v>15.667873718569901</v>
      </c>
      <c r="AK392" t="str">
        <f>IF(AND(Table2[[#This Row],[20D EMA]]&gt;Table2[[#This Row],[50D EMA]],Table2[[#This Row],[50D EMA]]&gt;Table2[[#This Row],[200D EMA]]),"Uptrend","Downtrend/NoTrend")</f>
        <v>Downtrend/NoTrend</v>
      </c>
      <c r="AL392">
        <v>-0.02</v>
      </c>
      <c r="AM392" t="s">
        <v>3153</v>
      </c>
      <c r="AN392">
        <v>-2.21</v>
      </c>
      <c r="AO392" t="s">
        <v>3153</v>
      </c>
      <c r="AP392">
        <v>6.6913374152791999E-2</v>
      </c>
      <c r="AQ392">
        <f>(Table2[[#This Row],[Sharpe Ratio]]-AVERAGE(Table2[Sharpe Ratio]))/_xlfn.STDEV.P(Table2[Sharpe Ratio])</f>
        <v>0.11213850914305107</v>
      </c>
      <c r="AR3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2">
        <f>_xlfn.RANK.AVG(Table2[[#This Row],[1Y Return vs Nifty Z-Score]],Table2[1Y Return vs Nifty Z-Score])</f>
        <v>448</v>
      </c>
      <c r="AT392">
        <f>_xlfn.RANK.AVG(Table2[[#This Row],[6M Return vs Nifty Z-Score]],Table2[6M Return vs Nifty Z-Score])</f>
        <v>397</v>
      </c>
      <c r="AU392">
        <f>_xlfn.RANK.AVG(Table2[[#This Row],[Sharpe Ratio Z-Score]],Table2[Sharpe Ratio Z-Score])</f>
        <v>321</v>
      </c>
      <c r="AV392">
        <f>(Table2[[#This Row],[Rank 1Y]]+Table2[[#This Row],[Rank 6M]]+Table2[[#This Row],[Rank Sharpe]])/3</f>
        <v>388.66666666666669</v>
      </c>
    </row>
    <row r="393" spans="1:48" hidden="1" x14ac:dyDescent="0.3">
      <c r="A393" t="s">
        <v>1088</v>
      </c>
      <c r="B393" t="s">
        <v>1089</v>
      </c>
      <c r="C393" t="s">
        <v>3113</v>
      </c>
      <c r="D393" t="s">
        <v>120</v>
      </c>
      <c r="E393">
        <v>11417.862405782</v>
      </c>
      <c r="F393">
        <v>16.66</v>
      </c>
      <c r="G393">
        <v>-0.50989338457285505</v>
      </c>
      <c r="H393">
        <f>(Table2[[#This Row],[1Y Return vs Nifty]]-AVERAGE(Table2[1Y Return vs Nifty]))/_xlfn.STDEV.P(Table2[1Y Return vs Nifty])</f>
        <v>-0.30703008922224034</v>
      </c>
      <c r="I393">
        <v>-12.831571145417801</v>
      </c>
      <c r="J393">
        <f>(Table2[[#This Row],[1M Return vs Nifty]]-AVERAGE(Table2[1M Return vs Nifty]))/_xlfn.STDEV.P(Table2[1M Return vs Nifty])</f>
        <v>-1.0712095538569006</v>
      </c>
      <c r="K393">
        <v>-18.6405355799278</v>
      </c>
      <c r="L393">
        <f>(Table2[[#This Row],[6M Return vs Nifty]]-AVERAGE(Table2[6M Return vs Nifty]))/_xlfn.STDEV.P(Table2[6M Return vs Nifty])</f>
        <v>-0.72950842445111042</v>
      </c>
      <c r="M393">
        <v>-6.04987120539493</v>
      </c>
      <c r="N393">
        <f>(Table2[[#This Row],[1W Return vs Nifty]]-AVERAGE(Table2[1W Return vs Nifty]))/_xlfn.STDEV.P(Table2[1W Return vs Nifty])</f>
        <v>-0.66519103046819583</v>
      </c>
      <c r="O393">
        <v>17.829999999999998</v>
      </c>
      <c r="P393">
        <v>18.318329828263</v>
      </c>
      <c r="Q393">
        <v>17.4795766810795</v>
      </c>
      <c r="R393">
        <v>29.4583314260965</v>
      </c>
      <c r="S393" s="1">
        <f>(Table2[[#This Row],[Close Price]]-Table2[[#This Row],[20D EMA]])/Table2[[#This Row],[20D EMA]]</f>
        <v>-6.5619742007851839E-2</v>
      </c>
      <c r="T393" s="1">
        <f>(Table2[[#This Row],[Close Price]]-Table2[[#This Row],[50D EMA]])/Table2[[#This Row],[50D EMA]]</f>
        <v>-9.0528440300512242E-2</v>
      </c>
      <c r="U393" s="1">
        <f>(Table2[[#This Row],[Close Price]]-Table2[[#This Row],[200D EMA]])/Table2[[#This Row],[200D EMA]]</f>
        <v>-4.6887673313429738E-2</v>
      </c>
      <c r="V393">
        <v>0.89812716323428299</v>
      </c>
      <c r="W393">
        <v>16.54</v>
      </c>
      <c r="X393">
        <v>17.079999999999998</v>
      </c>
      <c r="Y393">
        <v>16.16</v>
      </c>
      <c r="Z393">
        <v>17.079999999999998</v>
      </c>
      <c r="AA393">
        <v>16.16</v>
      </c>
      <c r="AB393">
        <v>19.48</v>
      </c>
      <c r="AC393" s="1">
        <f>(Table2[[#This Row],[Close Price]]/Table2[[#This Row],[Day Low]])-1</f>
        <v>7.2551390568320606E-3</v>
      </c>
      <c r="AD393" s="1">
        <f>(Table2[[#This Row],[Day High]]/Table2[[#This Row],[Close Price]])-1</f>
        <v>2.5210084033613356E-2</v>
      </c>
      <c r="AE393" s="1">
        <f>(Table2[[#This Row],[Close Price]]/Table2[[#This Row],[Current Week Low]])-1</f>
        <v>3.0940594059405857E-2</v>
      </c>
      <c r="AF393" s="1">
        <f>(Table2[[#This Row],[Current Week High]]/Table2[[#This Row],[Close Price]])-1</f>
        <v>2.5210084033613356E-2</v>
      </c>
      <c r="AG393" s="1">
        <f>(Table2[[#This Row],[Close Price]]/Table2[[#This Row],[Current Month Low]])-1</f>
        <v>3.0940594059405857E-2</v>
      </c>
      <c r="AH393" s="1">
        <f>(Table2[[#This Row],[Current Month High]]/Table2[[#This Row],[Close Price]])-1</f>
        <v>0.16926770708283323</v>
      </c>
      <c r="AI393">
        <v>44.0576230492197</v>
      </c>
      <c r="AJ393">
        <v>36</v>
      </c>
      <c r="AK393" t="str">
        <f>IF(AND(Table2[[#This Row],[20D EMA]]&gt;Table2[[#This Row],[50D EMA]],Table2[[#This Row],[50D EMA]]&gt;Table2[[#This Row],[200D EMA]]),"Uptrend","Downtrend/NoTrend")</f>
        <v>Downtrend/NoTrend</v>
      </c>
      <c r="AL393">
        <v>0.11</v>
      </c>
      <c r="AM393" t="s">
        <v>3154</v>
      </c>
      <c r="AN393">
        <v>-8.4600000000000009</v>
      </c>
      <c r="AO393" t="s">
        <v>3153</v>
      </c>
      <c r="AP393">
        <v>0.11660243693870299</v>
      </c>
      <c r="AQ393">
        <f>(Table2[[#This Row],[Sharpe Ratio]]-AVERAGE(Table2[Sharpe Ratio]))/_xlfn.STDEV.P(Table2[Sharpe Ratio])</f>
        <v>0.69270465454883456</v>
      </c>
      <c r="AR3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3">
        <f>_xlfn.RANK.AVG(Table2[[#This Row],[1Y Return vs Nifty Z-Score]],Table2[1Y Return vs Nifty Z-Score])</f>
        <v>415</v>
      </c>
      <c r="AT393">
        <f>_xlfn.RANK.AVG(Table2[[#This Row],[6M Return vs Nifty Z-Score]],Table2[6M Return vs Nifty Z-Score])</f>
        <v>582</v>
      </c>
      <c r="AU393">
        <f>_xlfn.RANK.AVG(Table2[[#This Row],[Sharpe Ratio Z-Score]],Table2[Sharpe Ratio Z-Score])</f>
        <v>172</v>
      </c>
      <c r="AV393">
        <f>(Table2[[#This Row],[Rank 1Y]]+Table2[[#This Row],[Rank 6M]]+Table2[[#This Row],[Rank Sharpe]])/3</f>
        <v>389.66666666666669</v>
      </c>
    </row>
    <row r="394" spans="1:48" hidden="1" x14ac:dyDescent="0.3">
      <c r="A394" t="s">
        <v>288</v>
      </c>
      <c r="B394" t="s">
        <v>289</v>
      </c>
      <c r="C394" t="s">
        <v>3108</v>
      </c>
      <c r="D394" t="s">
        <v>34</v>
      </c>
      <c r="E394">
        <v>88720.039974059997</v>
      </c>
      <c r="F394">
        <v>97.81</v>
      </c>
      <c r="G394">
        <v>4.0478811720743302</v>
      </c>
      <c r="H394">
        <f>(Table2[[#This Row],[1Y Return vs Nifty]]-AVERAGE(Table2[1Y Return vs Nifty]))/_xlfn.STDEV.P(Table2[1Y Return vs Nifty])</f>
        <v>-0.21290749405891413</v>
      </c>
      <c r="I394">
        <v>-1.17883737599359</v>
      </c>
      <c r="J394">
        <f>(Table2[[#This Row],[1M Return vs Nifty]]-AVERAGE(Table2[1M Return vs Nifty]))/_xlfn.STDEV.P(Table2[1M Return vs Nifty])</f>
        <v>0.2049447313803977</v>
      </c>
      <c r="K394">
        <v>-20.122224362232998</v>
      </c>
      <c r="L394">
        <f>(Table2[[#This Row],[6M Return vs Nifty]]-AVERAGE(Table2[6M Return vs Nifty]))/_xlfn.STDEV.P(Table2[6M Return vs Nifty])</f>
        <v>-0.78071493271056214</v>
      </c>
      <c r="M394">
        <v>-3.9593404082541701</v>
      </c>
      <c r="N394">
        <f>(Table2[[#This Row],[1W Return vs Nifty]]-AVERAGE(Table2[1W Return vs Nifty]))/_xlfn.STDEV.P(Table2[1W Return vs Nifty])</f>
        <v>-0.23537933704982567</v>
      </c>
      <c r="O394">
        <v>101.41</v>
      </c>
      <c r="P394">
        <v>103.927935670935</v>
      </c>
      <c r="Q394">
        <v>104.797973948915</v>
      </c>
      <c r="R394">
        <v>33.317555545661698</v>
      </c>
      <c r="S394" s="1">
        <f>(Table2[[#This Row],[Close Price]]-Table2[[#This Row],[20D EMA]])/Table2[[#This Row],[20D EMA]]</f>
        <v>-3.5499457647174777E-2</v>
      </c>
      <c r="T394" s="1">
        <f>(Table2[[#This Row],[Close Price]]-Table2[[#This Row],[50D EMA]])/Table2[[#This Row],[50D EMA]]</f>
        <v>-5.8867095083136242E-2</v>
      </c>
      <c r="U394" s="1">
        <f>(Table2[[#This Row],[Close Price]]-Table2[[#This Row],[200D EMA]])/Table2[[#This Row],[200D EMA]]</f>
        <v>-6.6680429836566954E-2</v>
      </c>
      <c r="V394">
        <v>0.84406796476519197</v>
      </c>
      <c r="W394">
        <v>97.1</v>
      </c>
      <c r="X394">
        <v>101.27</v>
      </c>
      <c r="Y394">
        <v>95.72</v>
      </c>
      <c r="Z394">
        <v>101.27</v>
      </c>
      <c r="AA394">
        <v>95.72</v>
      </c>
      <c r="AB394">
        <v>106.49</v>
      </c>
      <c r="AC394" s="1">
        <f>(Table2[[#This Row],[Close Price]]/Table2[[#This Row],[Day Low]])-1</f>
        <v>7.3120494335736641E-3</v>
      </c>
      <c r="AD394" s="1">
        <f>(Table2[[#This Row],[Day High]]/Table2[[#This Row],[Close Price]])-1</f>
        <v>3.5374706062774708E-2</v>
      </c>
      <c r="AE394" s="1">
        <f>(Table2[[#This Row],[Close Price]]/Table2[[#This Row],[Current Week Low]])-1</f>
        <v>2.1834517342248283E-2</v>
      </c>
      <c r="AF394" s="1">
        <f>(Table2[[#This Row],[Current Week High]]/Table2[[#This Row],[Close Price]])-1</f>
        <v>3.5374706062774708E-2</v>
      </c>
      <c r="AG394" s="1">
        <f>(Table2[[#This Row],[Close Price]]/Table2[[#This Row],[Current Month Low]])-1</f>
        <v>2.1834517342248283E-2</v>
      </c>
      <c r="AH394" s="1">
        <f>(Table2[[#This Row],[Current Month High]]/Table2[[#This Row],[Close Price]])-1</f>
        <v>8.8743482261527395E-2</v>
      </c>
      <c r="AI394">
        <v>31.7861159390655</v>
      </c>
      <c r="AJ394">
        <v>25.719794344473002</v>
      </c>
      <c r="AK394" t="str">
        <f>IF(AND(Table2[[#This Row],[20D EMA]]&gt;Table2[[#This Row],[50D EMA]],Table2[[#This Row],[50D EMA]]&gt;Table2[[#This Row],[200D EMA]]),"Uptrend","Downtrend/NoTrend")</f>
        <v>Downtrend/NoTrend</v>
      </c>
      <c r="AL394">
        <v>-0.11</v>
      </c>
      <c r="AM394" t="s">
        <v>3153</v>
      </c>
      <c r="AN394">
        <v>-4.72</v>
      </c>
      <c r="AO394" t="s">
        <v>3153</v>
      </c>
      <c r="AP394">
        <v>0.11211810657849</v>
      </c>
      <c r="AQ394">
        <f>(Table2[[#This Row],[Sharpe Ratio]]-AVERAGE(Table2[Sharpe Ratio]))/_xlfn.STDEV.P(Table2[Sharpe Ratio])</f>
        <v>0.64030981661091357</v>
      </c>
      <c r="AR3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4">
        <f>_xlfn.RANK.AVG(Table2[[#This Row],[1Y Return vs Nifty Z-Score]],Table2[1Y Return vs Nifty Z-Score])</f>
        <v>384</v>
      </c>
      <c r="AT394">
        <f>_xlfn.RANK.AVG(Table2[[#This Row],[6M Return vs Nifty Z-Score]],Table2[6M Return vs Nifty Z-Score])</f>
        <v>598</v>
      </c>
      <c r="AU394">
        <f>_xlfn.RANK.AVG(Table2[[#This Row],[Sharpe Ratio Z-Score]],Table2[Sharpe Ratio Z-Score])</f>
        <v>188</v>
      </c>
      <c r="AV394">
        <f>(Table2[[#This Row],[Rank 1Y]]+Table2[[#This Row],[Rank 6M]]+Table2[[#This Row],[Rank Sharpe]])/3</f>
        <v>390</v>
      </c>
    </row>
    <row r="395" spans="1:48" x14ac:dyDescent="0.3">
      <c r="A395" t="s">
        <v>678</v>
      </c>
      <c r="B395" t="s">
        <v>679</v>
      </c>
      <c r="C395" t="s">
        <v>3112</v>
      </c>
      <c r="D395" t="s">
        <v>252</v>
      </c>
      <c r="E395">
        <v>25631.199176999999</v>
      </c>
      <c r="F395">
        <v>1262</v>
      </c>
      <c r="G395">
        <v>-15.5339828597664</v>
      </c>
      <c r="H395">
        <f>(Table2[[#This Row],[1Y Return vs Nifty]]-AVERAGE(Table2[1Y Return vs Nifty]))/_xlfn.STDEV.P(Table2[1Y Return vs Nifty])</f>
        <v>-0.61729253722087174</v>
      </c>
      <c r="I395">
        <v>4.8341035871752096</v>
      </c>
      <c r="J395">
        <f>(Table2[[#This Row],[1M Return vs Nifty]]-AVERAGE(Table2[1M Return vs Nifty]))/_xlfn.STDEV.P(Table2[1M Return vs Nifty])</f>
        <v>0.86345461660245704</v>
      </c>
      <c r="K395">
        <v>-5.9979747893751201</v>
      </c>
      <c r="L395">
        <f>(Table2[[#This Row],[6M Return vs Nifty]]-AVERAGE(Table2[6M Return vs Nifty]))/_xlfn.STDEV.P(Table2[6M Return vs Nifty])</f>
        <v>-0.29258712135879306</v>
      </c>
      <c r="M395">
        <v>-1.15105590018814</v>
      </c>
      <c r="N395">
        <f>(Table2[[#This Row],[1W Return vs Nifty]]-AVERAGE(Table2[1W Return vs Nifty]))/_xlfn.STDEV.P(Table2[1W Return vs Nifty])</f>
        <v>0.34200202545548014</v>
      </c>
      <c r="O395">
        <v>1258.8</v>
      </c>
      <c r="P395">
        <v>1255.47989221646</v>
      </c>
      <c r="Q395">
        <v>1228.39168582141</v>
      </c>
      <c r="R395">
        <v>50.3267645267576</v>
      </c>
      <c r="S395" s="1">
        <f>(Table2[[#This Row],[Close Price]]-Table2[[#This Row],[20D EMA]])/Table2[[#This Row],[20D EMA]]</f>
        <v>2.5421035907213581E-3</v>
      </c>
      <c r="T395" s="1">
        <f>(Table2[[#This Row],[Close Price]]-Table2[[#This Row],[50D EMA]])/Table2[[#This Row],[50D EMA]]</f>
        <v>5.1933191634229887E-3</v>
      </c>
      <c r="U395" s="1">
        <f>(Table2[[#This Row],[Close Price]]-Table2[[#This Row],[200D EMA]])/Table2[[#This Row],[200D EMA]]</f>
        <v>2.7359607335763252E-2</v>
      </c>
      <c r="V395">
        <v>0.99402549080716796</v>
      </c>
      <c r="W395">
        <v>1256</v>
      </c>
      <c r="X395">
        <v>1275.5999999999999</v>
      </c>
      <c r="Y395">
        <v>1255</v>
      </c>
      <c r="Z395">
        <v>1298</v>
      </c>
      <c r="AA395">
        <v>1185</v>
      </c>
      <c r="AB395">
        <v>1319.7</v>
      </c>
      <c r="AC395" s="1">
        <f>(Table2[[#This Row],[Close Price]]/Table2[[#This Row],[Day Low]])-1</f>
        <v>4.7770700636942109E-3</v>
      </c>
      <c r="AD395" s="1">
        <f>(Table2[[#This Row],[Day High]]/Table2[[#This Row],[Close Price]])-1</f>
        <v>1.0776545166402363E-2</v>
      </c>
      <c r="AE395" s="1">
        <f>(Table2[[#This Row],[Close Price]]/Table2[[#This Row],[Current Week Low]])-1</f>
        <v>5.5776892430279279E-3</v>
      </c>
      <c r="AF395" s="1">
        <f>(Table2[[#This Row],[Current Week High]]/Table2[[#This Row],[Close Price]])-1</f>
        <v>2.8526148969889142E-2</v>
      </c>
      <c r="AG395" s="1">
        <f>(Table2[[#This Row],[Close Price]]/Table2[[#This Row],[Current Month Low]])-1</f>
        <v>6.4978902953586548E-2</v>
      </c>
      <c r="AH395" s="1">
        <f>(Table2[[#This Row],[Current Month High]]/Table2[[#This Row],[Close Price]])-1</f>
        <v>4.5721077654516717E-2</v>
      </c>
      <c r="AI395">
        <v>14.4928684627575</v>
      </c>
      <c r="AJ395">
        <v>16.851851851851801</v>
      </c>
      <c r="AK395" t="str">
        <f>IF(AND(Table2[[#This Row],[20D EMA]]&gt;Table2[[#This Row],[50D EMA]],Table2[[#This Row],[50D EMA]]&gt;Table2[[#This Row],[200D EMA]]),"Uptrend","Downtrend/NoTrend")</f>
        <v>Uptrend</v>
      </c>
      <c r="AL395">
        <v>0.06</v>
      </c>
      <c r="AM395" t="s">
        <v>3154</v>
      </c>
      <c r="AN395">
        <v>-0.85</v>
      </c>
      <c r="AO395" t="s">
        <v>3153</v>
      </c>
      <c r="AP395">
        <v>0.103202494432412</v>
      </c>
      <c r="AQ395">
        <f>(Table2[[#This Row],[Sharpe Ratio]]-AVERAGE(Table2[Sharpe Ratio]))/_xlfn.STDEV.P(Table2[Sharpe Ratio])</f>
        <v>0.53613995935514058</v>
      </c>
      <c r="AR3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0.83171694283341302</v>
      </c>
      <c r="AS395">
        <f>_xlfn.RANK.AVG(Table2[[#This Row],[1Y Return vs Nifty Z-Score]],Table2[1Y Return vs Nifty Z-Score])</f>
        <v>544</v>
      </c>
      <c r="AT395">
        <f>_xlfn.RANK.AVG(Table2[[#This Row],[6M Return vs Nifty Z-Score]],Table2[6M Return vs Nifty Z-Score])</f>
        <v>414</v>
      </c>
      <c r="AU395">
        <f>_xlfn.RANK.AVG(Table2[[#This Row],[Sharpe Ratio Z-Score]],Table2[Sharpe Ratio Z-Score])</f>
        <v>212</v>
      </c>
      <c r="AV395">
        <f>(Table2[[#This Row],[Rank 1Y]]+Table2[[#This Row],[Rank 6M]]+Table2[[#This Row],[Rank Sharpe]])/3</f>
        <v>390</v>
      </c>
    </row>
    <row r="396" spans="1:48" hidden="1" x14ac:dyDescent="0.3">
      <c r="A396" t="s">
        <v>1274</v>
      </c>
      <c r="B396" t="s">
        <v>1275</v>
      </c>
      <c r="C396" t="s">
        <v>3111</v>
      </c>
      <c r="D396" t="s">
        <v>48</v>
      </c>
      <c r="E396">
        <v>8770.3010009999998</v>
      </c>
      <c r="F396">
        <v>311.85000000000002</v>
      </c>
      <c r="G396">
        <v>-7.3535323326893902</v>
      </c>
      <c r="H396">
        <f>(Table2[[#This Row],[1Y Return vs Nifty]]-AVERAGE(Table2[1Y Return vs Nifty]))/_xlfn.STDEV.P(Table2[1Y Return vs Nifty])</f>
        <v>-0.44835806631977165</v>
      </c>
      <c r="I396">
        <v>5.2248451403756997</v>
      </c>
      <c r="J396">
        <f>(Table2[[#This Row],[1M Return vs Nifty]]-AVERAGE(Table2[1M Return vs Nifty]))/_xlfn.STDEV.P(Table2[1M Return vs Nifty])</f>
        <v>0.90624685037385677</v>
      </c>
      <c r="K396">
        <v>14.753374343226</v>
      </c>
      <c r="L396">
        <f>(Table2[[#This Row],[6M Return vs Nifty]]-AVERAGE(Table2[6M Return vs Nifty]))/_xlfn.STDEV.P(Table2[6M Return vs Nifty])</f>
        <v>0.42457031645356275</v>
      </c>
      <c r="M396">
        <v>12.416854247983499</v>
      </c>
      <c r="N396">
        <f>(Table2[[#This Row],[1W Return vs Nifty]]-AVERAGE(Table2[1W Return vs Nifty]))/_xlfn.STDEV.P(Table2[1W Return vs Nifty])</f>
        <v>3.1315550159734595</v>
      </c>
      <c r="O396">
        <v>301.32</v>
      </c>
      <c r="P396">
        <v>312.43235946172803</v>
      </c>
      <c r="Q396">
        <v>310.67826322398997</v>
      </c>
      <c r="R396">
        <v>62.068117577552997</v>
      </c>
      <c r="S396" s="1">
        <f>(Table2[[#This Row],[Close Price]]-Table2[[#This Row],[20D EMA]])/Table2[[#This Row],[20D EMA]]</f>
        <v>3.4946236559139886E-2</v>
      </c>
      <c r="T396" s="1">
        <f>(Table2[[#This Row],[Close Price]]-Table2[[#This Row],[50D EMA]])/Table2[[#This Row],[50D EMA]]</f>
        <v>-1.8639537297971238E-3</v>
      </c>
      <c r="U396" s="1">
        <f>(Table2[[#This Row],[Close Price]]-Table2[[#This Row],[200D EMA]])/Table2[[#This Row],[200D EMA]]</f>
        <v>3.7715441172183391E-3</v>
      </c>
      <c r="V396">
        <v>3.13521762741181</v>
      </c>
      <c r="W396">
        <v>308.10000000000002</v>
      </c>
      <c r="X396">
        <v>321.8</v>
      </c>
      <c r="Y396">
        <v>300.7</v>
      </c>
      <c r="Z396">
        <v>321.8</v>
      </c>
      <c r="AA396">
        <v>281.14999999999998</v>
      </c>
      <c r="AB396">
        <v>324.85000000000002</v>
      </c>
      <c r="AC396" s="1">
        <f>(Table2[[#This Row],[Close Price]]/Table2[[#This Row],[Day Low]])-1</f>
        <v>1.2171372930866564E-2</v>
      </c>
      <c r="AD396" s="1">
        <f>(Table2[[#This Row],[Day High]]/Table2[[#This Row],[Close Price]])-1</f>
        <v>3.1906365239698475E-2</v>
      </c>
      <c r="AE396" s="1">
        <f>(Table2[[#This Row],[Close Price]]/Table2[[#This Row],[Current Week Low]])-1</f>
        <v>3.7080146325241259E-2</v>
      </c>
      <c r="AF396" s="1">
        <f>(Table2[[#This Row],[Current Week High]]/Table2[[#This Row],[Close Price]])-1</f>
        <v>3.1906365239698475E-2</v>
      </c>
      <c r="AG396" s="1">
        <f>(Table2[[#This Row],[Close Price]]/Table2[[#This Row],[Current Month Low]])-1</f>
        <v>0.10919438022407979</v>
      </c>
      <c r="AH396" s="1">
        <f>(Table2[[#This Row],[Current Month High]]/Table2[[#This Row],[Close Price]])-1</f>
        <v>4.1686708353374957E-2</v>
      </c>
      <c r="AI396">
        <v>33.205066538399798</v>
      </c>
      <c r="AJ396">
        <v>31.721224920802499</v>
      </c>
      <c r="AK396" t="str">
        <f>IF(AND(Table2[[#This Row],[20D EMA]]&gt;Table2[[#This Row],[50D EMA]],Table2[[#This Row],[50D EMA]]&gt;Table2[[#This Row],[200D EMA]]),"Uptrend","Downtrend/NoTrend")</f>
        <v>Downtrend/NoTrend</v>
      </c>
      <c r="AL396">
        <v>0.06</v>
      </c>
      <c r="AM396" t="s">
        <v>3154</v>
      </c>
      <c r="AN396">
        <v>5</v>
      </c>
      <c r="AO396" t="s">
        <v>3154</v>
      </c>
      <c r="AP396">
        <v>1.1880610684609999E-3</v>
      </c>
      <c r="AQ396">
        <f>(Table2[[#This Row],[Sharpe Ratio]]-AVERAGE(Table2[Sharpe Ratio]))/_xlfn.STDEV.P(Table2[Sharpe Ratio])</f>
        <v>-0.65579490584938815</v>
      </c>
      <c r="AR3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6">
        <f>_xlfn.RANK.AVG(Table2[[#This Row],[1Y Return vs Nifty Z-Score]],Table2[1Y Return vs Nifty Z-Score])</f>
        <v>469</v>
      </c>
      <c r="AT396">
        <f>_xlfn.RANK.AVG(Table2[[#This Row],[6M Return vs Nifty Z-Score]],Table2[6M Return vs Nifty Z-Score])</f>
        <v>190</v>
      </c>
      <c r="AU396">
        <f>_xlfn.RANK.AVG(Table2[[#This Row],[Sharpe Ratio Z-Score]],Table2[Sharpe Ratio Z-Score])</f>
        <v>514</v>
      </c>
      <c r="AV396">
        <f>(Table2[[#This Row],[Rank 1Y]]+Table2[[#This Row],[Rank 6M]]+Table2[[#This Row],[Rank Sharpe]])/3</f>
        <v>391</v>
      </c>
    </row>
    <row r="397" spans="1:48" hidden="1" x14ac:dyDescent="0.3">
      <c r="A397" t="s">
        <v>67</v>
      </c>
      <c r="B397" t="s">
        <v>68</v>
      </c>
      <c r="C397" t="s">
        <v>3115</v>
      </c>
      <c r="D397" t="s">
        <v>69</v>
      </c>
      <c r="E397">
        <v>325652.09268735</v>
      </c>
      <c r="F397">
        <v>2821.5</v>
      </c>
      <c r="G397">
        <v>12.1730080803134</v>
      </c>
      <c r="H397">
        <f>(Table2[[#This Row],[1Y Return vs Nifty]]-AVERAGE(Table2[1Y Return vs Nifty]))/_xlfn.STDEV.P(Table2[1Y Return vs Nifty])</f>
        <v>-4.5115511122967904E-2</v>
      </c>
      <c r="I397">
        <v>-0.78154106196895601</v>
      </c>
      <c r="J397">
        <f>(Table2[[#This Row],[1M Return vs Nifty]]-AVERAGE(Table2[1M Return vs Nifty]))/_xlfn.STDEV.P(Table2[1M Return vs Nifty])</f>
        <v>0.24845481267839106</v>
      </c>
      <c r="K397">
        <v>-13.7908500621917</v>
      </c>
      <c r="L397">
        <f>(Table2[[#This Row],[6M Return vs Nifty]]-AVERAGE(Table2[6M Return vs Nifty]))/_xlfn.STDEV.P(Table2[6M Return vs Nifty])</f>
        <v>-0.56190544028507061</v>
      </c>
      <c r="M397">
        <v>-2.0768493365748202</v>
      </c>
      <c r="N397">
        <f>(Table2[[#This Row],[1W Return vs Nifty]]-AVERAGE(Table2[1W Return vs Nifty]))/_xlfn.STDEV.P(Table2[1W Return vs Nifty])</f>
        <v>0.15165953196377646</v>
      </c>
      <c r="O397">
        <v>2900.46</v>
      </c>
      <c r="P397">
        <v>2964.3590890321102</v>
      </c>
      <c r="Q397">
        <v>2991.3877489965098</v>
      </c>
      <c r="R397">
        <v>37.242589664680501</v>
      </c>
      <c r="S397" s="1">
        <f>(Table2[[#This Row],[Close Price]]-Table2[[#This Row],[20D EMA]])/Table2[[#This Row],[20D EMA]]</f>
        <v>-2.7223268033346446E-2</v>
      </c>
      <c r="T397" s="1">
        <f>(Table2[[#This Row],[Close Price]]-Table2[[#This Row],[50D EMA]])/Table2[[#This Row],[50D EMA]]</f>
        <v>-4.8192234726446376E-2</v>
      </c>
      <c r="U397" s="1">
        <f>(Table2[[#This Row],[Close Price]]-Table2[[#This Row],[200D EMA]])/Table2[[#This Row],[200D EMA]]</f>
        <v>-5.6792286139936324E-2</v>
      </c>
      <c r="V397">
        <v>0.66710922778069703</v>
      </c>
      <c r="W397">
        <v>2809.8</v>
      </c>
      <c r="X397">
        <v>2894.8</v>
      </c>
      <c r="Y397">
        <v>2793.3</v>
      </c>
      <c r="Z397">
        <v>2894.8</v>
      </c>
      <c r="AA397">
        <v>2793.3</v>
      </c>
      <c r="AB397">
        <v>3070</v>
      </c>
      <c r="AC397" s="1">
        <f>(Table2[[#This Row],[Close Price]]/Table2[[#This Row],[Day Low]])-1</f>
        <v>4.1639974375400346E-3</v>
      </c>
      <c r="AD397" s="1">
        <f>(Table2[[#This Row],[Day High]]/Table2[[#This Row],[Close Price]])-1</f>
        <v>2.597908913698399E-2</v>
      </c>
      <c r="AE397" s="1">
        <f>(Table2[[#This Row],[Close Price]]/Table2[[#This Row],[Current Week Low]])-1</f>
        <v>1.0095585866179757E-2</v>
      </c>
      <c r="AF397" s="1">
        <f>(Table2[[#This Row],[Current Week High]]/Table2[[#This Row],[Close Price]])-1</f>
        <v>2.597908913698399E-2</v>
      </c>
      <c r="AG397" s="1">
        <f>(Table2[[#This Row],[Close Price]]/Table2[[#This Row],[Current Month Low]])-1</f>
        <v>1.0095585866179757E-2</v>
      </c>
      <c r="AH397" s="1">
        <f>(Table2[[#This Row],[Current Month High]]/Table2[[#This Row],[Close Price]])-1</f>
        <v>8.8073719652667082E-2</v>
      </c>
      <c r="AI397">
        <v>32.691830586567399</v>
      </c>
      <c r="AJ397">
        <v>31.7226890756302</v>
      </c>
      <c r="AK397" t="str">
        <f>IF(AND(Table2[[#This Row],[20D EMA]]&gt;Table2[[#This Row],[50D EMA]],Table2[[#This Row],[50D EMA]]&gt;Table2[[#This Row],[200D EMA]]),"Uptrend","Downtrend/NoTrend")</f>
        <v>Downtrend/NoTrend</v>
      </c>
      <c r="AL397">
        <v>-0.04</v>
      </c>
      <c r="AM397" t="s">
        <v>3153</v>
      </c>
      <c r="AN397">
        <v>-4.2699999999999996</v>
      </c>
      <c r="AO397" t="s">
        <v>3153</v>
      </c>
      <c r="AP397">
        <v>5.9216417135673001E-2</v>
      </c>
      <c r="AQ397">
        <f>(Table2[[#This Row],[Sharpe Ratio]]-AVERAGE(Table2[Sharpe Ratio]))/_xlfn.STDEV.P(Table2[Sharpe Ratio])</f>
        <v>2.220739721936605E-2</v>
      </c>
      <c r="AR3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7">
        <f>_xlfn.RANK.AVG(Table2[[#This Row],[1Y Return vs Nifty Z-Score]],Table2[1Y Return vs Nifty Z-Score])</f>
        <v>319</v>
      </c>
      <c r="AT397">
        <f>_xlfn.RANK.AVG(Table2[[#This Row],[6M Return vs Nifty Z-Score]],Table2[6M Return vs Nifty Z-Score])</f>
        <v>507</v>
      </c>
      <c r="AU397">
        <f>_xlfn.RANK.AVG(Table2[[#This Row],[Sharpe Ratio Z-Score]],Table2[Sharpe Ratio Z-Score])</f>
        <v>349</v>
      </c>
      <c r="AV397">
        <f>(Table2[[#This Row],[Rank 1Y]]+Table2[[#This Row],[Rank 6M]]+Table2[[#This Row],[Rank Sharpe]])/3</f>
        <v>391.66666666666669</v>
      </c>
    </row>
    <row r="398" spans="1:48" hidden="1" x14ac:dyDescent="0.3">
      <c r="A398" t="s">
        <v>271</v>
      </c>
      <c r="B398" t="s">
        <v>272</v>
      </c>
      <c r="C398" t="s">
        <v>3108</v>
      </c>
      <c r="D398" t="s">
        <v>40</v>
      </c>
      <c r="E398">
        <v>91133.341770219995</v>
      </c>
      <c r="F398">
        <v>1840.9</v>
      </c>
      <c r="G398">
        <v>8.2622820231741105</v>
      </c>
      <c r="H398">
        <f>(Table2[[#This Row],[1Y Return vs Nifty]]-AVERAGE(Table2[1Y Return vs Nifty]))/_xlfn.STDEV.P(Table2[1Y Return vs Nifty])</f>
        <v>-0.125875908745962</v>
      </c>
      <c r="I398">
        <v>-3.99095608955643</v>
      </c>
      <c r="J398">
        <f>(Table2[[#This Row],[1M Return vs Nifty]]-AVERAGE(Table2[1M Return vs Nifty]))/_xlfn.STDEV.P(Table2[1M Return vs Nifty])</f>
        <v>-0.10302569151947631</v>
      </c>
      <c r="K398">
        <v>7.4192027735377604</v>
      </c>
      <c r="L398">
        <f>(Table2[[#This Row],[6M Return vs Nifty]]-AVERAGE(Table2[6M Return vs Nifty]))/_xlfn.STDEV.P(Table2[6M Return vs Nifty])</f>
        <v>0.17110459440416714</v>
      </c>
      <c r="M398">
        <v>-2.7646489105331198</v>
      </c>
      <c r="N398">
        <f>(Table2[[#This Row],[1W Return vs Nifty]]-AVERAGE(Table2[1W Return vs Nifty]))/_xlfn.STDEV.P(Table2[1W Return vs Nifty])</f>
        <v>1.0248412826101653E-2</v>
      </c>
      <c r="O398">
        <v>1919.83</v>
      </c>
      <c r="P398">
        <v>1984.4095928183699</v>
      </c>
      <c r="Q398">
        <v>1845.69251575313</v>
      </c>
      <c r="R398">
        <v>24.800006549234599</v>
      </c>
      <c r="S398" s="1">
        <f>(Table2[[#This Row],[Close Price]]-Table2[[#This Row],[20D EMA]])/Table2[[#This Row],[20D EMA]]</f>
        <v>-4.1113015214888735E-2</v>
      </c>
      <c r="T398" s="1">
        <f>(Table2[[#This Row],[Close Price]]-Table2[[#This Row],[50D EMA]])/Table2[[#This Row],[50D EMA]]</f>
        <v>-7.2318534105929935E-2</v>
      </c>
      <c r="U398" s="1">
        <f>(Table2[[#This Row],[Close Price]]-Table2[[#This Row],[200D EMA]])/Table2[[#This Row],[200D EMA]]</f>
        <v>-2.5965948890323944E-3</v>
      </c>
      <c r="V398">
        <v>0.68389604408351901</v>
      </c>
      <c r="W398">
        <v>1789.05</v>
      </c>
      <c r="X398">
        <v>1848.9</v>
      </c>
      <c r="Y398">
        <v>1789.05</v>
      </c>
      <c r="Z398">
        <v>1873.2</v>
      </c>
      <c r="AA398">
        <v>1789.05</v>
      </c>
      <c r="AB398">
        <v>2003.75</v>
      </c>
      <c r="AC398" s="1">
        <f>(Table2[[#This Row],[Close Price]]/Table2[[#This Row],[Day Low]])-1</f>
        <v>2.8981861882004578E-2</v>
      </c>
      <c r="AD398" s="1">
        <f>(Table2[[#This Row],[Day High]]/Table2[[#This Row],[Close Price]])-1</f>
        <v>4.34570047259486E-3</v>
      </c>
      <c r="AE398" s="1">
        <f>(Table2[[#This Row],[Close Price]]/Table2[[#This Row],[Current Week Low]])-1</f>
        <v>2.8981861882004578E-2</v>
      </c>
      <c r="AF398" s="1">
        <f>(Table2[[#This Row],[Current Week High]]/Table2[[#This Row],[Close Price]])-1</f>
        <v>1.7545765658101953E-2</v>
      </c>
      <c r="AG398" s="1">
        <f>(Table2[[#This Row],[Close Price]]/Table2[[#This Row],[Current Month Low]])-1</f>
        <v>2.8981861882004578E-2</v>
      </c>
      <c r="AH398" s="1">
        <f>(Table2[[#This Row],[Current Month High]]/Table2[[#This Row],[Close Price]])-1</f>
        <v>8.8462165245260405E-2</v>
      </c>
      <c r="AI398">
        <v>25.042098973328201</v>
      </c>
      <c r="AJ398">
        <v>36.0103435537495</v>
      </c>
      <c r="AK398" t="str">
        <f>IF(AND(Table2[[#This Row],[20D EMA]]&gt;Table2[[#This Row],[50D EMA]],Table2[[#This Row],[50D EMA]]&gt;Table2[[#This Row],[200D EMA]]),"Uptrend","Downtrend/NoTrend")</f>
        <v>Downtrend/NoTrend</v>
      </c>
      <c r="AL398">
        <v>-0.13</v>
      </c>
      <c r="AM398" t="s">
        <v>3153</v>
      </c>
      <c r="AN398">
        <v>-3.99</v>
      </c>
      <c r="AO398" t="s">
        <v>3153</v>
      </c>
      <c r="AP398">
        <v>-4.0087583063409997E-3</v>
      </c>
      <c r="AQ398">
        <f>(Table2[[#This Row],[Sharpe Ratio]]-AVERAGE(Table2[Sharpe Ratio]))/_xlfn.STDEV.P(Table2[Sharpe Ratio])</f>
        <v>-0.71651445304226391</v>
      </c>
      <c r="AR3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8">
        <f>_xlfn.RANK.AVG(Table2[[#This Row],[1Y Return vs Nifty Z-Score]],Table2[1Y Return vs Nifty Z-Score])</f>
        <v>349</v>
      </c>
      <c r="AT398">
        <f>_xlfn.RANK.AVG(Table2[[#This Row],[6M Return vs Nifty Z-Score]],Table2[6M Return vs Nifty Z-Score])</f>
        <v>254</v>
      </c>
      <c r="AU398">
        <f>_xlfn.RANK.AVG(Table2[[#This Row],[Sharpe Ratio Z-Score]],Table2[Sharpe Ratio Z-Score])</f>
        <v>572</v>
      </c>
      <c r="AV398">
        <f>(Table2[[#This Row],[Rank 1Y]]+Table2[[#This Row],[Rank 6M]]+Table2[[#This Row],[Rank Sharpe]])/3</f>
        <v>391.66666666666669</v>
      </c>
    </row>
    <row r="399" spans="1:48" x14ac:dyDescent="0.3">
      <c r="A399" t="s">
        <v>434</v>
      </c>
      <c r="B399" t="s">
        <v>435</v>
      </c>
      <c r="C399" t="s">
        <v>572</v>
      </c>
      <c r="D399" t="s">
        <v>436</v>
      </c>
      <c r="E399">
        <v>49753.918443690003</v>
      </c>
      <c r="F399">
        <v>44606.85</v>
      </c>
      <c r="G399">
        <v>-1.42341835800514</v>
      </c>
      <c r="H399">
        <f>(Table2[[#This Row],[1Y Return vs Nifty]]-AVERAGE(Table2[1Y Return vs Nifty]))/_xlfn.STDEV.P(Table2[1Y Return vs Nifty])</f>
        <v>-0.32589529200427675</v>
      </c>
      <c r="I399">
        <v>2.0814613631168499</v>
      </c>
      <c r="J399">
        <f>(Table2[[#This Row],[1M Return vs Nifty]]-AVERAGE(Table2[1M Return vs Nifty]))/_xlfn.STDEV.P(Table2[1M Return vs Nifty])</f>
        <v>0.56199778771870756</v>
      </c>
      <c r="K399">
        <v>22.291825167813698</v>
      </c>
      <c r="L399">
        <f>(Table2[[#This Row],[6M Return vs Nifty]]-AVERAGE(Table2[6M Return vs Nifty]))/_xlfn.STDEV.P(Table2[6M Return vs Nifty])</f>
        <v>0.68509583910222427</v>
      </c>
      <c r="M399">
        <v>-5.6203823404206501</v>
      </c>
      <c r="N399">
        <f>(Table2[[#This Row],[1W Return vs Nifty]]-AVERAGE(Table2[1W Return vs Nifty]))/_xlfn.STDEV.P(Table2[1W Return vs Nifty])</f>
        <v>-0.5768884153565661</v>
      </c>
      <c r="O399">
        <v>44757.42</v>
      </c>
      <c r="P399">
        <v>43737.178482311698</v>
      </c>
      <c r="Q399">
        <v>40691.317305347802</v>
      </c>
      <c r="R399">
        <v>46.326043334367597</v>
      </c>
      <c r="S399" s="1">
        <f>(Table2[[#This Row],[Close Price]]-Table2[[#This Row],[20D EMA]])/Table2[[#This Row],[20D EMA]]</f>
        <v>-3.3641349300294727E-3</v>
      </c>
      <c r="T399" s="1">
        <f>(Table2[[#This Row],[Close Price]]-Table2[[#This Row],[50D EMA]])/Table2[[#This Row],[50D EMA]]</f>
        <v>1.988403339826815E-2</v>
      </c>
      <c r="U399" s="1">
        <f>(Table2[[#This Row],[Close Price]]-Table2[[#This Row],[200D EMA]])/Table2[[#This Row],[200D EMA]]</f>
        <v>9.6225262634532668E-2</v>
      </c>
      <c r="V399">
        <v>1.6964279011648999</v>
      </c>
      <c r="W399">
        <v>44300</v>
      </c>
      <c r="X399">
        <v>45280</v>
      </c>
      <c r="Y399">
        <v>43969.55</v>
      </c>
      <c r="Z399">
        <v>45646.15</v>
      </c>
      <c r="AA399">
        <v>42621.05</v>
      </c>
      <c r="AB399">
        <v>48393.7</v>
      </c>
      <c r="AC399" s="1">
        <f>(Table2[[#This Row],[Close Price]]/Table2[[#This Row],[Day Low]])-1</f>
        <v>6.9266365688487319E-3</v>
      </c>
      <c r="AD399" s="1">
        <f>(Table2[[#This Row],[Day High]]/Table2[[#This Row],[Close Price]])-1</f>
        <v>1.509073158046359E-2</v>
      </c>
      <c r="AE399" s="1">
        <f>(Table2[[#This Row],[Close Price]]/Table2[[#This Row],[Current Week Low]])-1</f>
        <v>1.4494121499992518E-2</v>
      </c>
      <c r="AF399" s="1">
        <f>(Table2[[#This Row],[Current Week High]]/Table2[[#This Row],[Close Price]])-1</f>
        <v>2.3299112131881072E-2</v>
      </c>
      <c r="AG399" s="1">
        <f>(Table2[[#This Row],[Close Price]]/Table2[[#This Row],[Current Month Low]])-1</f>
        <v>4.6592000900963049E-2</v>
      </c>
      <c r="AH399" s="1">
        <f>(Table2[[#This Row],[Current Month High]]/Table2[[#This Row],[Close Price]])-1</f>
        <v>8.4893912033689789E-2</v>
      </c>
      <c r="AI399">
        <v>8.4893912033689691</v>
      </c>
      <c r="AJ399">
        <v>34.885946649611903</v>
      </c>
      <c r="AK399" t="str">
        <f>IF(AND(Table2[[#This Row],[20D EMA]]&gt;Table2[[#This Row],[50D EMA]],Table2[[#This Row],[50D EMA]]&gt;Table2[[#This Row],[200D EMA]]),"Uptrend","Downtrend/NoTrend")</f>
        <v>Uptrend</v>
      </c>
      <c r="AL399">
        <v>0.13</v>
      </c>
      <c r="AM399" t="s">
        <v>3154</v>
      </c>
      <c r="AN399">
        <v>3.34</v>
      </c>
      <c r="AO399" t="s">
        <v>3154</v>
      </c>
      <c r="AP399">
        <v>-2.054359099789E-2</v>
      </c>
      <c r="AQ399">
        <f>(Table2[[#This Row],[Sharpe Ratio]]-AVERAGE(Table2[Sharpe Ratio]))/_xlfn.STDEV.P(Table2[Sharpe Ratio])</f>
        <v>-0.9097071506389679</v>
      </c>
      <c r="AR3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-0.56539723117887886</v>
      </c>
      <c r="AS399">
        <f>_xlfn.RANK.AVG(Table2[[#This Row],[1Y Return vs Nifty Z-Score]],Table2[1Y Return vs Nifty Z-Score])</f>
        <v>419</v>
      </c>
      <c r="AT399">
        <f>_xlfn.RANK.AVG(Table2[[#This Row],[6M Return vs Nifty Z-Score]],Table2[6M Return vs Nifty Z-Score])</f>
        <v>150</v>
      </c>
      <c r="AU399">
        <f>_xlfn.RANK.AVG(Table2[[#This Row],[Sharpe Ratio Z-Score]],Table2[Sharpe Ratio Z-Score])</f>
        <v>606</v>
      </c>
      <c r="AV399">
        <f>(Table2[[#This Row],[Rank 1Y]]+Table2[[#This Row],[Rank 6M]]+Table2[[#This Row],[Rank Sharpe]])/3</f>
        <v>391.66666666666669</v>
      </c>
    </row>
    <row r="400" spans="1:48" x14ac:dyDescent="0.3">
      <c r="A400" t="s">
        <v>1899</v>
      </c>
      <c r="B400" t="s">
        <v>1900</v>
      </c>
      <c r="C400" t="s">
        <v>3119</v>
      </c>
      <c r="D400" t="s">
        <v>278</v>
      </c>
      <c r="E400">
        <v>3737.4295634099999</v>
      </c>
      <c r="F400">
        <v>1190.55</v>
      </c>
      <c r="G400">
        <v>-1.4413729170605101</v>
      </c>
      <c r="H400">
        <f>(Table2[[#This Row],[1Y Return vs Nifty]]-AVERAGE(Table2[1Y Return vs Nifty]))/_xlfn.STDEV.P(Table2[1Y Return vs Nifty])</f>
        <v>-0.32626607157494247</v>
      </c>
      <c r="I400">
        <v>10.2457886794227</v>
      </c>
      <c r="J400">
        <f>(Table2[[#This Row],[1M Return vs Nifty]]-AVERAGE(Table2[1M Return vs Nifty]))/_xlfn.STDEV.P(Table2[1M Return vs Nifty])</f>
        <v>1.4561176995733889</v>
      </c>
      <c r="K400">
        <v>32.156659490821397</v>
      </c>
      <c r="L400">
        <f>(Table2[[#This Row],[6M Return vs Nifty]]-AVERAGE(Table2[6M Return vs Nifty]))/_xlfn.STDEV.P(Table2[6M Return vs Nifty])</f>
        <v>1.0260201453882707</v>
      </c>
      <c r="M400">
        <v>0.70773477524839001</v>
      </c>
      <c r="N400">
        <f>(Table2[[#This Row],[1W Return vs Nifty]]-AVERAGE(Table2[1W Return vs Nifty]))/_xlfn.STDEV.P(Table2[1W Return vs Nifty])</f>
        <v>0.7241681093095691</v>
      </c>
      <c r="O400">
        <v>1181.5899999999999</v>
      </c>
      <c r="P400">
        <v>1166.8340326093701</v>
      </c>
      <c r="Q400">
        <v>1101.8701812111501</v>
      </c>
      <c r="R400">
        <v>50.476957237948398</v>
      </c>
      <c r="S400" s="1">
        <f>(Table2[[#This Row],[Close Price]]-Table2[[#This Row],[20D EMA]])/Table2[[#This Row],[20D EMA]]</f>
        <v>7.5830025643413004E-3</v>
      </c>
      <c r="T400" s="1">
        <f>(Table2[[#This Row],[Close Price]]-Table2[[#This Row],[50D EMA]])/Table2[[#This Row],[50D EMA]]</f>
        <v>2.0325056287220464E-2</v>
      </c>
      <c r="U400" s="1">
        <f>(Table2[[#This Row],[Close Price]]-Table2[[#This Row],[200D EMA]])/Table2[[#This Row],[200D EMA]]</f>
        <v>8.0481185806639266E-2</v>
      </c>
      <c r="V400">
        <v>1.2380320311174999</v>
      </c>
      <c r="W400">
        <v>1182.6500000000001</v>
      </c>
      <c r="X400">
        <v>1243.9000000000001</v>
      </c>
      <c r="Y400">
        <v>1152.7</v>
      </c>
      <c r="Z400">
        <v>1243.9000000000001</v>
      </c>
      <c r="AA400">
        <v>1103.1500000000001</v>
      </c>
      <c r="AB400">
        <v>1269</v>
      </c>
      <c r="AC400" s="1">
        <f>(Table2[[#This Row],[Close Price]]/Table2[[#This Row],[Day Low]])-1</f>
        <v>6.6799137530122454E-3</v>
      </c>
      <c r="AD400" s="1">
        <f>(Table2[[#This Row],[Day High]]/Table2[[#This Row],[Close Price]])-1</f>
        <v>4.4811221704254445E-2</v>
      </c>
      <c r="AE400" s="1">
        <f>(Table2[[#This Row],[Close Price]]/Table2[[#This Row],[Current Week Low]])-1</f>
        <v>3.2835950377374745E-2</v>
      </c>
      <c r="AF400" s="1">
        <f>(Table2[[#This Row],[Current Week High]]/Table2[[#This Row],[Close Price]])-1</f>
        <v>4.4811221704254445E-2</v>
      </c>
      <c r="AG400" s="1">
        <f>(Table2[[#This Row],[Close Price]]/Table2[[#This Row],[Current Month Low]])-1</f>
        <v>7.9227666228527172E-2</v>
      </c>
      <c r="AH400" s="1">
        <f>(Table2[[#This Row],[Current Month High]]/Table2[[#This Row],[Close Price]])-1</f>
        <v>6.589391457729632E-2</v>
      </c>
      <c r="AI400">
        <v>15.4928394439544</v>
      </c>
      <c r="AJ400">
        <v>58.391538615046798</v>
      </c>
      <c r="AK400" t="str">
        <f>IF(AND(Table2[[#This Row],[20D EMA]]&gt;Table2[[#This Row],[50D EMA]],Table2[[#This Row],[50D EMA]]&gt;Table2[[#This Row],[200D EMA]]),"Uptrend","Downtrend/NoTrend")</f>
        <v>Uptrend</v>
      </c>
      <c r="AL400">
        <v>0.04</v>
      </c>
      <c r="AM400" t="s">
        <v>3154</v>
      </c>
      <c r="AN400">
        <v>3.67</v>
      </c>
      <c r="AO400" t="s">
        <v>3154</v>
      </c>
      <c r="AP400">
        <v>-5.1252814139008E-2</v>
      </c>
      <c r="AQ400">
        <f>(Table2[[#This Row],[Sharpe Ratio]]-AVERAGE(Table2[Sharpe Ratio]))/_xlfn.STDEV.P(Table2[Sharpe Ratio])</f>
        <v>-1.2685131797295424</v>
      </c>
      <c r="AR4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1.6115267029667439</v>
      </c>
      <c r="AS400">
        <f>_xlfn.RANK.AVG(Table2[[#This Row],[1Y Return vs Nifty Z-Score]],Table2[1Y Return vs Nifty Z-Score])</f>
        <v>420</v>
      </c>
      <c r="AT400">
        <f>_xlfn.RANK.AVG(Table2[[#This Row],[6M Return vs Nifty Z-Score]],Table2[6M Return vs Nifty Z-Score])</f>
        <v>88</v>
      </c>
      <c r="AU400">
        <f>_xlfn.RANK.AVG(Table2[[#This Row],[Sharpe Ratio Z-Score]],Table2[Sharpe Ratio Z-Score])</f>
        <v>668</v>
      </c>
      <c r="AV400">
        <f>(Table2[[#This Row],[Rank 1Y]]+Table2[[#This Row],[Rank 6M]]+Table2[[#This Row],[Rank Sharpe]])/3</f>
        <v>392</v>
      </c>
    </row>
    <row r="401" spans="1:48" hidden="1" x14ac:dyDescent="0.3">
      <c r="A401" t="s">
        <v>1108</v>
      </c>
      <c r="B401" t="s">
        <v>1109</v>
      </c>
      <c r="C401" t="s">
        <v>3108</v>
      </c>
      <c r="D401" t="s">
        <v>563</v>
      </c>
      <c r="E401">
        <v>11087.078218125</v>
      </c>
      <c r="F401">
        <v>832.65</v>
      </c>
      <c r="G401">
        <v>-11.6778454299413</v>
      </c>
      <c r="H401">
        <f>(Table2[[#This Row],[1Y Return vs Nifty]]-AVERAGE(Table2[1Y Return vs Nifty]))/_xlfn.STDEV.P(Table2[1Y Return vs Nifty])</f>
        <v>-0.53765944925423648</v>
      </c>
      <c r="I401">
        <v>1.69213301786536</v>
      </c>
      <c r="J401">
        <f>(Table2[[#This Row],[1M Return vs Nifty]]-AVERAGE(Table2[1M Return vs Nifty]))/_xlfn.STDEV.P(Table2[1M Return vs Nifty])</f>
        <v>0.51936032203999194</v>
      </c>
      <c r="K401">
        <v>7.4840421398260704</v>
      </c>
      <c r="L401">
        <f>(Table2[[#This Row],[6M Return vs Nifty]]-AVERAGE(Table2[6M Return vs Nifty]))/_xlfn.STDEV.P(Table2[6M Return vs Nifty])</f>
        <v>0.17334541419374161</v>
      </c>
      <c r="M401">
        <v>-0.16161462637614901</v>
      </c>
      <c r="N401">
        <f>(Table2[[#This Row],[1W Return vs Nifty]]-AVERAGE(Table2[1W Return vs Nifty]))/_xlfn.STDEV.P(Table2[1W Return vs Nifty])</f>
        <v>0.54543047052637406</v>
      </c>
      <c r="O401">
        <v>847.12</v>
      </c>
      <c r="P401">
        <v>854.93393199049399</v>
      </c>
      <c r="Q401">
        <v>823.19832405066097</v>
      </c>
      <c r="R401">
        <v>42.360281394468899</v>
      </c>
      <c r="S401" s="1">
        <f>(Table2[[#This Row],[Close Price]]-Table2[[#This Row],[20D EMA]])/Table2[[#This Row],[20D EMA]]</f>
        <v>-1.7081405231844399E-2</v>
      </c>
      <c r="T401" s="1">
        <f>(Table2[[#This Row],[Close Price]]-Table2[[#This Row],[50D EMA]])/Table2[[#This Row],[50D EMA]]</f>
        <v>-2.6065092466983502E-2</v>
      </c>
      <c r="U401" s="1">
        <f>(Table2[[#This Row],[Close Price]]-Table2[[#This Row],[200D EMA]])/Table2[[#This Row],[200D EMA]]</f>
        <v>1.1481651107877296E-2</v>
      </c>
      <c r="V401">
        <v>0.41615585949748901</v>
      </c>
      <c r="W401">
        <v>828.6</v>
      </c>
      <c r="X401">
        <v>852.2</v>
      </c>
      <c r="Y401">
        <v>811.9</v>
      </c>
      <c r="Z401">
        <v>852.2</v>
      </c>
      <c r="AA401">
        <v>810.5</v>
      </c>
      <c r="AB401">
        <v>891.9</v>
      </c>
      <c r="AC401" s="1">
        <f>(Table2[[#This Row],[Close Price]]/Table2[[#This Row],[Day Low]])-1</f>
        <v>4.8877624909484663E-3</v>
      </c>
      <c r="AD401" s="1">
        <f>(Table2[[#This Row],[Day High]]/Table2[[#This Row],[Close Price]])-1</f>
        <v>2.3479252987449684E-2</v>
      </c>
      <c r="AE401" s="1">
        <f>(Table2[[#This Row],[Close Price]]/Table2[[#This Row],[Current Week Low]])-1</f>
        <v>2.5557334647124064E-2</v>
      </c>
      <c r="AF401" s="1">
        <f>(Table2[[#This Row],[Current Week High]]/Table2[[#This Row],[Close Price]])-1</f>
        <v>2.3479252987449684E-2</v>
      </c>
      <c r="AG401" s="1">
        <f>(Table2[[#This Row],[Close Price]]/Table2[[#This Row],[Current Month Low]])-1</f>
        <v>2.7328809376927721E-2</v>
      </c>
      <c r="AH401" s="1">
        <f>(Table2[[#This Row],[Current Month High]]/Table2[[#This Row],[Close Price]])-1</f>
        <v>7.1158349846874414E-2</v>
      </c>
      <c r="AI401">
        <v>14.3037290578274</v>
      </c>
      <c r="AJ401">
        <v>22.4485294117646</v>
      </c>
      <c r="AK401" t="str">
        <f>IF(AND(Table2[[#This Row],[20D EMA]]&gt;Table2[[#This Row],[50D EMA]],Table2[[#This Row],[50D EMA]]&gt;Table2[[#This Row],[200D EMA]]),"Uptrend","Downtrend/NoTrend")</f>
        <v>Downtrend/NoTrend</v>
      </c>
      <c r="AL401">
        <v>-0.03</v>
      </c>
      <c r="AM401" t="s">
        <v>3153</v>
      </c>
      <c r="AN401">
        <v>-4.07</v>
      </c>
      <c r="AO401" t="s">
        <v>3153</v>
      </c>
      <c r="AP401">
        <v>3.0282207066512998E-2</v>
      </c>
      <c r="AQ401">
        <f>(Table2[[#This Row],[Sharpe Ratio]]-AVERAGE(Table2[Sharpe Ratio]))/_xlfn.STDEV.P(Table2[Sharpe Ratio])</f>
        <v>-0.31585941000921497</v>
      </c>
      <c r="AR4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1">
        <f>_xlfn.RANK.AVG(Table2[[#This Row],[1Y Return vs Nifty Z-Score]],Table2[1Y Return vs Nifty Z-Score])</f>
        <v>507</v>
      </c>
      <c r="AT401">
        <f>_xlfn.RANK.AVG(Table2[[#This Row],[6M Return vs Nifty Z-Score]],Table2[6M Return vs Nifty Z-Score])</f>
        <v>252</v>
      </c>
      <c r="AU401">
        <f>_xlfn.RANK.AVG(Table2[[#This Row],[Sharpe Ratio Z-Score]],Table2[Sharpe Ratio Z-Score])</f>
        <v>428</v>
      </c>
      <c r="AV401">
        <f>(Table2[[#This Row],[Rank 1Y]]+Table2[[#This Row],[Rank 6M]]+Table2[[#This Row],[Rank Sharpe]])/3</f>
        <v>395.66666666666669</v>
      </c>
    </row>
    <row r="402" spans="1:48" hidden="1" x14ac:dyDescent="0.3">
      <c r="A402" t="s">
        <v>1876</v>
      </c>
      <c r="B402" t="s">
        <v>1877</v>
      </c>
      <c r="C402" t="s">
        <v>3122</v>
      </c>
      <c r="D402" t="s">
        <v>485</v>
      </c>
      <c r="E402">
        <v>3831.96388505</v>
      </c>
      <c r="F402">
        <v>334.45</v>
      </c>
      <c r="G402">
        <v>-15.180473233540299</v>
      </c>
      <c r="H402">
        <f>(Table2[[#This Row],[1Y Return vs Nifty]]-AVERAGE(Table2[1Y Return vs Nifty]))/_xlfn.STDEV.P(Table2[1Y Return vs Nifty])</f>
        <v>-0.60999221048858709</v>
      </c>
      <c r="I402">
        <v>-12.2981896725823</v>
      </c>
      <c r="J402">
        <f>(Table2[[#This Row],[1M Return vs Nifty]]-AVERAGE(Table2[1M Return vs Nifty]))/_xlfn.STDEV.P(Table2[1M Return vs Nifty])</f>
        <v>-1.0127960462891534</v>
      </c>
      <c r="K402">
        <v>-10.217300265605401</v>
      </c>
      <c r="L402">
        <f>(Table2[[#This Row],[6M Return vs Nifty]]-AVERAGE(Table2[6M Return vs Nifty]))/_xlfn.STDEV.P(Table2[6M Return vs Nifty])</f>
        <v>-0.43840514159902294</v>
      </c>
      <c r="M402">
        <v>-8.7918807260805902</v>
      </c>
      <c r="N402">
        <f>(Table2[[#This Row],[1W Return vs Nifty]]-AVERAGE(Table2[1W Return vs Nifty]))/_xlfn.STDEV.P(Table2[1W Return vs Nifty])</f>
        <v>-1.2289463011712674</v>
      </c>
      <c r="O402">
        <v>365.97</v>
      </c>
      <c r="P402">
        <v>376.42003093083298</v>
      </c>
      <c r="Q402">
        <v>369.05909184465702</v>
      </c>
      <c r="R402">
        <v>21.6405079655527</v>
      </c>
      <c r="S402" s="1">
        <f>(Table2[[#This Row],[Close Price]]-Table2[[#This Row],[20D EMA]])/Table2[[#This Row],[20D EMA]]</f>
        <v>-8.6127278192201645E-2</v>
      </c>
      <c r="T402" s="1">
        <f>(Table2[[#This Row],[Close Price]]-Table2[[#This Row],[50D EMA]])/Table2[[#This Row],[50D EMA]]</f>
        <v>-0.11149786802537341</v>
      </c>
      <c r="U402" s="1">
        <f>(Table2[[#This Row],[Close Price]]-Table2[[#This Row],[200D EMA]])/Table2[[#This Row],[200D EMA]]</f>
        <v>-9.3776559389639857E-2</v>
      </c>
      <c r="V402">
        <v>0.41060198119802599</v>
      </c>
      <c r="W402">
        <v>332.7</v>
      </c>
      <c r="X402">
        <v>345.7</v>
      </c>
      <c r="Y402">
        <v>327.7</v>
      </c>
      <c r="Z402">
        <v>352.7</v>
      </c>
      <c r="AA402">
        <v>327.7</v>
      </c>
      <c r="AB402">
        <v>383.9</v>
      </c>
      <c r="AC402" s="1">
        <f>(Table2[[#This Row],[Close Price]]/Table2[[#This Row],[Day Low]])-1</f>
        <v>5.2599939885782376E-3</v>
      </c>
      <c r="AD402" s="1">
        <f>(Table2[[#This Row],[Day High]]/Table2[[#This Row],[Close Price]])-1</f>
        <v>3.363731499476752E-2</v>
      </c>
      <c r="AE402" s="1">
        <f>(Table2[[#This Row],[Close Price]]/Table2[[#This Row],[Current Week Low]])-1</f>
        <v>2.0598108025633222E-2</v>
      </c>
      <c r="AF402" s="1">
        <f>(Table2[[#This Row],[Current Week High]]/Table2[[#This Row],[Close Price]])-1</f>
        <v>5.4567199880400707E-2</v>
      </c>
      <c r="AG402" s="1">
        <f>(Table2[[#This Row],[Close Price]]/Table2[[#This Row],[Current Month Low]])-1</f>
        <v>2.0598108025633222E-2</v>
      </c>
      <c r="AH402" s="1">
        <f>(Table2[[#This Row],[Current Month High]]/Table2[[#This Row],[Close Price]])-1</f>
        <v>0.14785468679922253</v>
      </c>
      <c r="AI402">
        <v>37.195395425325103</v>
      </c>
      <c r="AJ402">
        <v>10.0888742593811</v>
      </c>
      <c r="AK402" t="str">
        <f>IF(AND(Table2[[#This Row],[20D EMA]]&gt;Table2[[#This Row],[50D EMA]],Table2[[#This Row],[50D EMA]]&gt;Table2[[#This Row],[200D EMA]]),"Uptrend","Downtrend/NoTrend")</f>
        <v>Downtrend/NoTrend</v>
      </c>
      <c r="AL402">
        <v>0.02</v>
      </c>
      <c r="AM402" t="s">
        <v>3154</v>
      </c>
      <c r="AN402">
        <v>-10.65</v>
      </c>
      <c r="AO402" t="s">
        <v>3153</v>
      </c>
      <c r="AP402">
        <v>0.11587156794247699</v>
      </c>
      <c r="AQ402">
        <f>(Table2[[#This Row],[Sharpe Ratio]]-AVERAGE(Table2[Sharpe Ratio]))/_xlfn.STDEV.P(Table2[Sharpe Ratio])</f>
        <v>0.68416519390809505</v>
      </c>
      <c r="AR4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2">
        <f>_xlfn.RANK.AVG(Table2[[#This Row],[1Y Return vs Nifty Z-Score]],Table2[1Y Return vs Nifty Z-Score])</f>
        <v>541</v>
      </c>
      <c r="AT402">
        <f>_xlfn.RANK.AVG(Table2[[#This Row],[6M Return vs Nifty Z-Score]],Table2[6M Return vs Nifty Z-Score])</f>
        <v>470</v>
      </c>
      <c r="AU402">
        <f>_xlfn.RANK.AVG(Table2[[#This Row],[Sharpe Ratio Z-Score]],Table2[Sharpe Ratio Z-Score])</f>
        <v>176</v>
      </c>
      <c r="AV402">
        <f>(Table2[[#This Row],[Rank 1Y]]+Table2[[#This Row],[Rank 6M]]+Table2[[#This Row],[Rank Sharpe]])/3</f>
        <v>395.66666666666669</v>
      </c>
    </row>
    <row r="403" spans="1:48" hidden="1" x14ac:dyDescent="0.3">
      <c r="A403" t="s">
        <v>713</v>
      </c>
      <c r="B403" t="s">
        <v>714</v>
      </c>
      <c r="C403" t="s">
        <v>3112</v>
      </c>
      <c r="D403" t="s">
        <v>51</v>
      </c>
      <c r="E403">
        <v>23690.691754859999</v>
      </c>
      <c r="F403">
        <v>5178.55</v>
      </c>
      <c r="G403">
        <v>11.132517654437001</v>
      </c>
      <c r="H403">
        <f>(Table2[[#This Row],[1Y Return vs Nifty]]-AVERAGE(Table2[1Y Return vs Nifty]))/_xlfn.STDEV.P(Table2[1Y Return vs Nifty])</f>
        <v>-6.6602677262691076E-2</v>
      </c>
      <c r="I403">
        <v>-3.5117090043655299</v>
      </c>
      <c r="J403">
        <f>(Table2[[#This Row],[1M Return vs Nifty]]-AVERAGE(Table2[1M Return vs Nifty]))/_xlfn.STDEV.P(Table2[1M Return vs Nifty])</f>
        <v>-5.0540735323307079E-2</v>
      </c>
      <c r="K403">
        <v>13.866879094165601</v>
      </c>
      <c r="L403">
        <f>(Table2[[#This Row],[6M Return vs Nifty]]-AVERAGE(Table2[6M Return vs Nifty]))/_xlfn.STDEV.P(Table2[6M Return vs Nifty])</f>
        <v>0.39393343316532464</v>
      </c>
      <c r="M403">
        <v>1.1089891998406101</v>
      </c>
      <c r="N403">
        <f>(Table2[[#This Row],[1W Return vs Nifty]]-AVERAGE(Table2[1W Return vs Nifty]))/_xlfn.STDEV.P(Table2[1W Return vs Nifty])</f>
        <v>0.80666574290648918</v>
      </c>
      <c r="O403">
        <v>5298.96</v>
      </c>
      <c r="P403">
        <v>5437.25383479219</v>
      </c>
      <c r="Q403">
        <v>5077.2285594937503</v>
      </c>
      <c r="R403">
        <v>37.327498299462903</v>
      </c>
      <c r="S403" s="1">
        <f>(Table2[[#This Row],[Close Price]]-Table2[[#This Row],[20D EMA]])/Table2[[#This Row],[20D EMA]]</f>
        <v>-2.2723326841493398E-2</v>
      </c>
      <c r="T403" s="1">
        <f>(Table2[[#This Row],[Close Price]]-Table2[[#This Row],[50D EMA]])/Table2[[#This Row],[50D EMA]]</f>
        <v>-4.7579870767993561E-2</v>
      </c>
      <c r="U403" s="1">
        <f>(Table2[[#This Row],[Close Price]]-Table2[[#This Row],[200D EMA]])/Table2[[#This Row],[200D EMA]]</f>
        <v>1.9956052661208673E-2</v>
      </c>
      <c r="V403">
        <v>0.33382878460320797</v>
      </c>
      <c r="W403">
        <v>5135</v>
      </c>
      <c r="X403">
        <v>5298.95</v>
      </c>
      <c r="Y403">
        <v>5112.8</v>
      </c>
      <c r="Z403">
        <v>5298.95</v>
      </c>
      <c r="AA403">
        <v>5036.6499999999996</v>
      </c>
      <c r="AB403">
        <v>5390</v>
      </c>
      <c r="AC403" s="1">
        <f>(Table2[[#This Row],[Close Price]]/Table2[[#This Row],[Day Low]])-1</f>
        <v>8.4810126582279821E-3</v>
      </c>
      <c r="AD403" s="1">
        <f>(Table2[[#This Row],[Day High]]/Table2[[#This Row],[Close Price]])-1</f>
        <v>2.3249751378281447E-2</v>
      </c>
      <c r="AE403" s="1">
        <f>(Table2[[#This Row],[Close Price]]/Table2[[#This Row],[Current Week Low]])-1</f>
        <v>1.2859881082772695E-2</v>
      </c>
      <c r="AF403" s="1">
        <f>(Table2[[#This Row],[Current Week High]]/Table2[[#This Row],[Close Price]])-1</f>
        <v>2.3249751378281447E-2</v>
      </c>
      <c r="AG403" s="1">
        <f>(Table2[[#This Row],[Close Price]]/Table2[[#This Row],[Current Month Low]])-1</f>
        <v>2.8173488330537344E-2</v>
      </c>
      <c r="AH403" s="1">
        <f>(Table2[[#This Row],[Current Month High]]/Table2[[#This Row],[Close Price]])-1</f>
        <v>4.0831893097488692E-2</v>
      </c>
      <c r="AI403">
        <v>24.574446514950999</v>
      </c>
      <c r="AJ403">
        <v>31.102531645569599</v>
      </c>
      <c r="AK403" t="str">
        <f>IF(AND(Table2[[#This Row],[20D EMA]]&gt;Table2[[#This Row],[50D EMA]],Table2[[#This Row],[50D EMA]]&gt;Table2[[#This Row],[200D EMA]]),"Uptrend","Downtrend/NoTrend")</f>
        <v>Downtrend/NoTrend</v>
      </c>
      <c r="AL403">
        <v>-0.09</v>
      </c>
      <c r="AM403" t="s">
        <v>3153</v>
      </c>
      <c r="AN403">
        <v>1.58</v>
      </c>
      <c r="AO403" t="s">
        <v>3154</v>
      </c>
      <c r="AP403">
        <v>-5.5468913310751003E-2</v>
      </c>
      <c r="AQ403">
        <f>(Table2[[#This Row],[Sharpe Ratio]]-AVERAGE(Table2[Sharpe Ratio]))/_xlfn.STDEV.P(Table2[Sharpe Ratio])</f>
        <v>-1.317774009126417</v>
      </c>
      <c r="AR4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3">
        <f>_xlfn.RANK.AVG(Table2[[#This Row],[1Y Return vs Nifty Z-Score]],Table2[1Y Return vs Nifty Z-Score])</f>
        <v>329</v>
      </c>
      <c r="AT403">
        <f>_xlfn.RANK.AVG(Table2[[#This Row],[6M Return vs Nifty Z-Score]],Table2[6M Return vs Nifty Z-Score])</f>
        <v>196</v>
      </c>
      <c r="AU403">
        <f>_xlfn.RANK.AVG(Table2[[#This Row],[Sharpe Ratio Z-Score]],Table2[Sharpe Ratio Z-Score])</f>
        <v>673</v>
      </c>
      <c r="AV403">
        <f>(Table2[[#This Row],[Rank 1Y]]+Table2[[#This Row],[Rank 6M]]+Table2[[#This Row],[Rank Sharpe]])/3</f>
        <v>399.33333333333331</v>
      </c>
    </row>
    <row r="404" spans="1:48" hidden="1" x14ac:dyDescent="0.3">
      <c r="A404" t="s">
        <v>202</v>
      </c>
      <c r="B404" t="s">
        <v>203</v>
      </c>
      <c r="C404" t="s">
        <v>3112</v>
      </c>
      <c r="D404" t="s">
        <v>51</v>
      </c>
      <c r="E404">
        <v>118844.218614739</v>
      </c>
      <c r="F404">
        <v>1471.55</v>
      </c>
      <c r="G404">
        <v>-1.4458820210666401</v>
      </c>
      <c r="H404">
        <f>(Table2[[#This Row],[1Y Return vs Nifty]]-AVERAGE(Table2[1Y Return vs Nifty]))/_xlfn.STDEV.P(Table2[1Y Return vs Nifty])</f>
        <v>-0.32635918907464401</v>
      </c>
      <c r="I404">
        <v>-0.18867309134824001</v>
      </c>
      <c r="J404">
        <f>(Table2[[#This Row],[1M Return vs Nifty]]-AVERAGE(Table2[1M Return vs Nifty]))/_xlfn.STDEV.P(Table2[1M Return vs Nifty])</f>
        <v>0.31338301032354776</v>
      </c>
      <c r="K404">
        <v>-2.2680517561581199</v>
      </c>
      <c r="L404">
        <f>(Table2[[#This Row],[6M Return vs Nifty]]-AVERAGE(Table2[6M Return vs Nifty]))/_xlfn.STDEV.P(Table2[6M Return vs Nifty])</f>
        <v>-0.16368263285318724</v>
      </c>
      <c r="M404">
        <v>-3.9198709167619499</v>
      </c>
      <c r="N404">
        <f>(Table2[[#This Row],[1W Return vs Nifty]]-AVERAGE(Table2[1W Return vs Nifty]))/_xlfn.STDEV.P(Table2[1W Return vs Nifty])</f>
        <v>-0.22726443675759578</v>
      </c>
      <c r="O404">
        <v>1532.67</v>
      </c>
      <c r="P404">
        <v>1558.2876635446801</v>
      </c>
      <c r="Q404">
        <v>1489.68273224418</v>
      </c>
      <c r="R404">
        <v>32.127155592252201</v>
      </c>
      <c r="S404" s="1">
        <f>(Table2[[#This Row],[Close Price]]-Table2[[#This Row],[20D EMA]])/Table2[[#This Row],[20D EMA]]</f>
        <v>-3.9878121187209327E-2</v>
      </c>
      <c r="T404" s="1">
        <f>(Table2[[#This Row],[Close Price]]-Table2[[#This Row],[50D EMA]])/Table2[[#This Row],[50D EMA]]</f>
        <v>-5.5662164036757854E-2</v>
      </c>
      <c r="U404" s="1">
        <f>(Table2[[#This Row],[Close Price]]-Table2[[#This Row],[200D EMA]])/Table2[[#This Row],[200D EMA]]</f>
        <v>-1.2172210801466028E-2</v>
      </c>
      <c r="V404">
        <v>0.93003382151410796</v>
      </c>
      <c r="W404">
        <v>1456.85</v>
      </c>
      <c r="X404">
        <v>1485.85</v>
      </c>
      <c r="Y404">
        <v>1456.85</v>
      </c>
      <c r="Z404">
        <v>1505.15</v>
      </c>
      <c r="AA404">
        <v>1456.85</v>
      </c>
      <c r="AB404">
        <v>1612.35</v>
      </c>
      <c r="AC404" s="1">
        <f>(Table2[[#This Row],[Close Price]]/Table2[[#This Row],[Day Low]])-1</f>
        <v>1.0090263239180386E-2</v>
      </c>
      <c r="AD404" s="1">
        <f>(Table2[[#This Row],[Day High]]/Table2[[#This Row],[Close Price]])-1</f>
        <v>9.7176446603921551E-3</v>
      </c>
      <c r="AE404" s="1">
        <f>(Table2[[#This Row],[Close Price]]/Table2[[#This Row],[Current Week Low]])-1</f>
        <v>1.0090263239180386E-2</v>
      </c>
      <c r="AF404" s="1">
        <f>(Table2[[#This Row],[Current Week High]]/Table2[[#This Row],[Close Price]])-1</f>
        <v>2.2833067174068189E-2</v>
      </c>
      <c r="AG404" s="1">
        <f>(Table2[[#This Row],[Close Price]]/Table2[[#This Row],[Current Month Low]])-1</f>
        <v>1.0090263239180386E-2</v>
      </c>
      <c r="AH404" s="1">
        <f>(Table2[[#This Row],[Current Month High]]/Table2[[#This Row],[Close Price]])-1</f>
        <v>9.5681424348476041E-2</v>
      </c>
      <c r="AI404">
        <v>15.663755903639</v>
      </c>
      <c r="AJ404">
        <v>26.3621141213344</v>
      </c>
      <c r="AK404" t="str">
        <f>IF(AND(Table2[[#This Row],[20D EMA]]&gt;Table2[[#This Row],[50D EMA]],Table2[[#This Row],[50D EMA]]&gt;Table2[[#This Row],[200D EMA]]),"Uptrend","Downtrend/NoTrend")</f>
        <v>Downtrend/NoTrend</v>
      </c>
      <c r="AL404">
        <v>-0.05</v>
      </c>
      <c r="AM404" t="s">
        <v>3153</v>
      </c>
      <c r="AN404">
        <v>-5.17</v>
      </c>
      <c r="AO404" t="s">
        <v>3153</v>
      </c>
      <c r="AP404">
        <v>3.4303447226075999E-2</v>
      </c>
      <c r="AQ404">
        <f>(Table2[[#This Row],[Sharpe Ratio]]-AVERAGE(Table2[Sharpe Ratio]))/_xlfn.STDEV.P(Table2[Sharpe Ratio])</f>
        <v>-0.26887530992169251</v>
      </c>
      <c r="AR4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4">
        <f>_xlfn.RANK.AVG(Table2[[#This Row],[1Y Return vs Nifty Z-Score]],Table2[1Y Return vs Nifty Z-Score])</f>
        <v>422</v>
      </c>
      <c r="AT404">
        <f>_xlfn.RANK.AVG(Table2[[#This Row],[6M Return vs Nifty Z-Score]],Table2[6M Return vs Nifty Z-Score])</f>
        <v>360</v>
      </c>
      <c r="AU404">
        <f>_xlfn.RANK.AVG(Table2[[#This Row],[Sharpe Ratio Z-Score]],Table2[Sharpe Ratio Z-Score])</f>
        <v>417</v>
      </c>
      <c r="AV404">
        <f>(Table2[[#This Row],[Rank 1Y]]+Table2[[#This Row],[Rank 6M]]+Table2[[#This Row],[Rank Sharpe]])/3</f>
        <v>399.66666666666669</v>
      </c>
    </row>
    <row r="405" spans="1:48" hidden="1" x14ac:dyDescent="0.3">
      <c r="A405" t="s">
        <v>1403</v>
      </c>
      <c r="B405" t="s">
        <v>1404</v>
      </c>
      <c r="C405" t="s">
        <v>3121</v>
      </c>
      <c r="D405" t="s">
        <v>142</v>
      </c>
      <c r="E405">
        <v>7472.4081748399904</v>
      </c>
      <c r="F405">
        <v>510.1</v>
      </c>
      <c r="G405">
        <v>-6.5321184050349697</v>
      </c>
      <c r="H405">
        <f>(Table2[[#This Row],[1Y Return vs Nifty]]-AVERAGE(Table2[1Y Return vs Nifty]))/_xlfn.STDEV.P(Table2[1Y Return vs Nifty])</f>
        <v>-0.43139504859846328</v>
      </c>
      <c r="I405">
        <v>-7.7164475357842601</v>
      </c>
      <c r="J405">
        <f>(Table2[[#This Row],[1M Return vs Nifty]]-AVERAGE(Table2[1M Return vs Nifty]))/_xlfn.STDEV.P(Table2[1M Return vs Nifty])</f>
        <v>-0.51102453263205994</v>
      </c>
      <c r="K405">
        <v>9.34992160958212</v>
      </c>
      <c r="L405">
        <f>(Table2[[#This Row],[6M Return vs Nifty]]-AVERAGE(Table2[6M Return vs Nifty]))/_xlfn.STDEV.P(Table2[6M Return vs Nifty])</f>
        <v>0.23782938250087571</v>
      </c>
      <c r="M405">
        <v>-2.47692498550016</v>
      </c>
      <c r="N405">
        <f>(Table2[[#This Row],[1W Return vs Nifty]]-AVERAGE(Table2[1W Return vs Nifty]))/_xlfn.STDEV.P(Table2[1W Return vs Nifty])</f>
        <v>6.9404253832862889E-2</v>
      </c>
      <c r="O405">
        <v>535.26</v>
      </c>
      <c r="P405">
        <v>552.58664319018203</v>
      </c>
      <c r="Q405">
        <v>523.62881465606802</v>
      </c>
      <c r="R405">
        <v>37.267749440653603</v>
      </c>
      <c r="S405" s="1">
        <f>(Table2[[#This Row],[Close Price]]-Table2[[#This Row],[20D EMA]])/Table2[[#This Row],[20D EMA]]</f>
        <v>-4.7005193737622776E-2</v>
      </c>
      <c r="T405" s="1">
        <f>(Table2[[#This Row],[Close Price]]-Table2[[#This Row],[50D EMA]])/Table2[[#This Row],[50D EMA]]</f>
        <v>-7.6886844287257797E-2</v>
      </c>
      <c r="U405" s="1">
        <f>(Table2[[#This Row],[Close Price]]-Table2[[#This Row],[200D EMA]])/Table2[[#This Row],[200D EMA]]</f>
        <v>-2.5836650461938469E-2</v>
      </c>
      <c r="V405">
        <v>0.45707429987567599</v>
      </c>
      <c r="W405">
        <v>507.8</v>
      </c>
      <c r="X405">
        <v>520.95000000000005</v>
      </c>
      <c r="Y405">
        <v>492.6</v>
      </c>
      <c r="Z405">
        <v>520.95000000000005</v>
      </c>
      <c r="AA405">
        <v>486</v>
      </c>
      <c r="AB405">
        <v>570</v>
      </c>
      <c r="AC405" s="1">
        <f>(Table2[[#This Row],[Close Price]]/Table2[[#This Row],[Day Low]])-1</f>
        <v>4.5293422607326495E-3</v>
      </c>
      <c r="AD405" s="1">
        <f>(Table2[[#This Row],[Day High]]/Table2[[#This Row],[Close Price]])-1</f>
        <v>2.1270339149186412E-2</v>
      </c>
      <c r="AE405" s="1">
        <f>(Table2[[#This Row],[Close Price]]/Table2[[#This Row],[Current Week Low]])-1</f>
        <v>3.5525781567194548E-2</v>
      </c>
      <c r="AF405" s="1">
        <f>(Table2[[#This Row],[Current Week High]]/Table2[[#This Row],[Close Price]])-1</f>
        <v>2.1270339149186412E-2</v>
      </c>
      <c r="AG405" s="1">
        <f>(Table2[[#This Row],[Close Price]]/Table2[[#This Row],[Current Month Low]])-1</f>
        <v>4.9588477366255157E-2</v>
      </c>
      <c r="AH405" s="1">
        <f>(Table2[[#This Row],[Current Month High]]/Table2[[#This Row],[Close Price]])-1</f>
        <v>0.11742795530288164</v>
      </c>
      <c r="AI405">
        <v>37.031954518721797</v>
      </c>
      <c r="AJ405">
        <v>34.219181686620097</v>
      </c>
      <c r="AK405" t="str">
        <f>IF(AND(Table2[[#This Row],[20D EMA]]&gt;Table2[[#This Row],[50D EMA]],Table2[[#This Row],[50D EMA]]&gt;Table2[[#This Row],[200D EMA]]),"Uptrend","Downtrend/NoTrend")</f>
        <v>Downtrend/NoTrend</v>
      </c>
      <c r="AL405">
        <v>-0.02</v>
      </c>
      <c r="AM405" t="s">
        <v>3153</v>
      </c>
      <c r="AN405">
        <v>-7.7</v>
      </c>
      <c r="AO405" t="s">
        <v>3153</v>
      </c>
      <c r="AP405">
        <v>5.5911152338020001E-3</v>
      </c>
      <c r="AQ405">
        <f>(Table2[[#This Row],[Sharpe Ratio]]-AVERAGE(Table2[Sharpe Ratio]))/_xlfn.STDEV.P(Table2[Sharpe Ratio])</f>
        <v>-0.60434969755880807</v>
      </c>
      <c r="AR4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5">
        <f>_xlfn.RANK.AVG(Table2[[#This Row],[1Y Return vs Nifty Z-Score]],Table2[1Y Return vs Nifty Z-Score])</f>
        <v>464</v>
      </c>
      <c r="AT405">
        <f>_xlfn.RANK.AVG(Table2[[#This Row],[6M Return vs Nifty Z-Score]],Table2[6M Return vs Nifty Z-Score])</f>
        <v>236</v>
      </c>
      <c r="AU405">
        <f>_xlfn.RANK.AVG(Table2[[#This Row],[Sharpe Ratio Z-Score]],Table2[Sharpe Ratio Z-Score])</f>
        <v>499</v>
      </c>
      <c r="AV405">
        <f>(Table2[[#This Row],[Rank 1Y]]+Table2[[#This Row],[Rank 6M]]+Table2[[#This Row],[Rank Sharpe]])/3</f>
        <v>399.66666666666669</v>
      </c>
    </row>
    <row r="406" spans="1:48" hidden="1" x14ac:dyDescent="0.3">
      <c r="A406" t="s">
        <v>173</v>
      </c>
      <c r="B406" t="s">
        <v>174</v>
      </c>
      <c r="C406" t="s">
        <v>3115</v>
      </c>
      <c r="D406" t="s">
        <v>175</v>
      </c>
      <c r="E406">
        <v>143102.59411199999</v>
      </c>
      <c r="F406">
        <v>640</v>
      </c>
      <c r="G406">
        <v>11.978486725162499</v>
      </c>
      <c r="H406">
        <f>(Table2[[#This Row],[1Y Return vs Nifty]]-AVERAGE(Table2[1Y Return vs Nifty]))/_xlfn.STDEV.P(Table2[1Y Return vs Nifty])</f>
        <v>-4.9132571320644351E-2</v>
      </c>
      <c r="I406">
        <v>-9.0760331152017493</v>
      </c>
      <c r="J406">
        <f>(Table2[[#This Row],[1M Return vs Nifty]]-AVERAGE(Table2[1M Return vs Nifty]))/_xlfn.STDEV.P(Table2[1M Return vs Nifty])</f>
        <v>-0.65992014782864705</v>
      </c>
      <c r="K406">
        <v>-12.023859573369201</v>
      </c>
      <c r="L406">
        <f>(Table2[[#This Row],[6M Return vs Nifty]]-AVERAGE(Table2[6M Return vs Nifty]))/_xlfn.STDEV.P(Table2[6M Return vs Nifty])</f>
        <v>-0.50083903137328023</v>
      </c>
      <c r="M406">
        <v>-0.72786131508818297</v>
      </c>
      <c r="N406">
        <f>(Table2[[#This Row],[1W Return vs Nifty]]-AVERAGE(Table2[1W Return vs Nifty]))/_xlfn.STDEV.P(Table2[1W Return vs Nifty])</f>
        <v>0.4290105409559814</v>
      </c>
      <c r="O406">
        <v>670.55</v>
      </c>
      <c r="P406">
        <v>686.05160502383796</v>
      </c>
      <c r="Q406">
        <v>644.93248450835802</v>
      </c>
      <c r="R406">
        <v>38.180896610321</v>
      </c>
      <c r="S406" s="1">
        <f>(Table2[[#This Row],[Close Price]]-Table2[[#This Row],[20D EMA]])/Table2[[#This Row],[20D EMA]]</f>
        <v>-4.5559615241219827E-2</v>
      </c>
      <c r="T406" s="1">
        <f>(Table2[[#This Row],[Close Price]]-Table2[[#This Row],[50D EMA]])/Table2[[#This Row],[50D EMA]]</f>
        <v>-6.7125569981339561E-2</v>
      </c>
      <c r="U406" s="1">
        <f>(Table2[[#This Row],[Close Price]]-Table2[[#This Row],[200D EMA]])/Table2[[#This Row],[200D EMA]]</f>
        <v>-7.6480633660717598E-3</v>
      </c>
      <c r="V406">
        <v>1.46036191451359</v>
      </c>
      <c r="W406">
        <v>637.65</v>
      </c>
      <c r="X406">
        <v>655.55</v>
      </c>
      <c r="Y406">
        <v>637.65</v>
      </c>
      <c r="Z406">
        <v>663.1</v>
      </c>
      <c r="AA406">
        <v>622.54999999999995</v>
      </c>
      <c r="AB406">
        <v>714.25</v>
      </c>
      <c r="AC406" s="1">
        <f>(Table2[[#This Row],[Close Price]]/Table2[[#This Row],[Day Low]])-1</f>
        <v>3.6854073551322308E-3</v>
      </c>
      <c r="AD406" s="1">
        <f>(Table2[[#This Row],[Day High]]/Table2[[#This Row],[Close Price]])-1</f>
        <v>2.4296874999999885E-2</v>
      </c>
      <c r="AE406" s="1">
        <f>(Table2[[#This Row],[Close Price]]/Table2[[#This Row],[Current Week Low]])-1</f>
        <v>3.6854073551322308E-3</v>
      </c>
      <c r="AF406" s="1">
        <f>(Table2[[#This Row],[Current Week High]]/Table2[[#This Row],[Close Price]])-1</f>
        <v>3.6093750000000036E-2</v>
      </c>
      <c r="AG406" s="1">
        <f>(Table2[[#This Row],[Close Price]]/Table2[[#This Row],[Current Month Low]])-1</f>
        <v>2.8029877118303848E-2</v>
      </c>
      <c r="AH406" s="1">
        <f>(Table2[[#This Row],[Current Month High]]/Table2[[#This Row],[Close Price]])-1</f>
        <v>0.11601562499999996</v>
      </c>
      <c r="AI406">
        <v>20.7265625</v>
      </c>
      <c r="AJ406">
        <v>30.173904200142299</v>
      </c>
      <c r="AK406" t="str">
        <f>IF(AND(Table2[[#This Row],[20D EMA]]&gt;Table2[[#This Row],[50D EMA]],Table2[[#This Row],[50D EMA]]&gt;Table2[[#This Row],[200D EMA]]),"Uptrend","Downtrend/NoTrend")</f>
        <v>Downtrend/NoTrend</v>
      </c>
      <c r="AL406">
        <v>-0.04</v>
      </c>
      <c r="AM406" t="s">
        <v>3153</v>
      </c>
      <c r="AN406">
        <v>-6.71</v>
      </c>
      <c r="AO406" t="s">
        <v>3153</v>
      </c>
      <c r="AP406">
        <v>4.1583492834826E-2</v>
      </c>
      <c r="AQ406">
        <f>(Table2[[#This Row],[Sharpe Ratio]]-AVERAGE(Table2[Sharpe Ratio]))/_xlfn.STDEV.P(Table2[Sharpe Ratio])</f>
        <v>-0.18381538364252956</v>
      </c>
      <c r="AR4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6">
        <f>_xlfn.RANK.AVG(Table2[[#This Row],[1Y Return vs Nifty Z-Score]],Table2[1Y Return vs Nifty Z-Score])</f>
        <v>320</v>
      </c>
      <c r="AT406">
        <f>_xlfn.RANK.AVG(Table2[[#This Row],[6M Return vs Nifty Z-Score]],Table2[6M Return vs Nifty Z-Score])</f>
        <v>491</v>
      </c>
      <c r="AU406">
        <f>_xlfn.RANK.AVG(Table2[[#This Row],[Sharpe Ratio Z-Score]],Table2[Sharpe Ratio Z-Score])</f>
        <v>396</v>
      </c>
      <c r="AV406">
        <f>(Table2[[#This Row],[Rank 1Y]]+Table2[[#This Row],[Rank 6M]]+Table2[[#This Row],[Rank Sharpe]])/3</f>
        <v>402.33333333333331</v>
      </c>
    </row>
    <row r="407" spans="1:48" hidden="1" x14ac:dyDescent="0.3">
      <c r="A407" t="s">
        <v>1557</v>
      </c>
      <c r="B407" t="s">
        <v>1558</v>
      </c>
      <c r="C407" t="s">
        <v>3119</v>
      </c>
      <c r="D407" t="s">
        <v>114</v>
      </c>
      <c r="E407">
        <v>6144.0754316399998</v>
      </c>
      <c r="F407">
        <v>565.29999999999995</v>
      </c>
      <c r="G407">
        <v>-8.7805857544609101</v>
      </c>
      <c r="H407">
        <f>(Table2[[#This Row],[1Y Return vs Nifty]]-AVERAGE(Table2[1Y Return vs Nifty]))/_xlfn.STDEV.P(Table2[1Y Return vs Nifty])</f>
        <v>-0.4778281442765559</v>
      </c>
      <c r="I407">
        <v>-12.230015769157401</v>
      </c>
      <c r="J407">
        <f>(Table2[[#This Row],[1M Return vs Nifty]]-AVERAGE(Table2[1M Return vs Nifty]))/_xlfn.STDEV.P(Table2[1M Return vs Nifty])</f>
        <v>-1.0053299511462848</v>
      </c>
      <c r="K407">
        <v>-6.85574541286047</v>
      </c>
      <c r="L407">
        <f>(Table2[[#This Row],[6M Return vs Nifty]]-AVERAGE(Table2[6M Return vs Nifty]))/_xlfn.STDEV.P(Table2[6M Return vs Nifty])</f>
        <v>-0.32223129430574754</v>
      </c>
      <c r="M407">
        <v>-16.941055092621401</v>
      </c>
      <c r="N407">
        <f>(Table2[[#This Row],[1W Return vs Nifty]]-AVERAGE(Table2[1W Return vs Nifty]))/_xlfn.STDEV.P(Table2[1W Return vs Nifty])</f>
        <v>-2.9044109435649768</v>
      </c>
      <c r="O407">
        <v>646.4</v>
      </c>
      <c r="P407">
        <v>658.21199546141202</v>
      </c>
      <c r="Q407">
        <v>623.18331027555701</v>
      </c>
      <c r="R407">
        <v>22.418280185319102</v>
      </c>
      <c r="S407" s="1">
        <f>(Table2[[#This Row],[Close Price]]-Table2[[#This Row],[20D EMA]])/Table2[[#This Row],[20D EMA]]</f>
        <v>-0.12546410891089113</v>
      </c>
      <c r="T407" s="1">
        <f>(Table2[[#This Row],[Close Price]]-Table2[[#This Row],[50D EMA]])/Table2[[#This Row],[50D EMA]]</f>
        <v>-0.14115816196312253</v>
      </c>
      <c r="U407" s="1">
        <f>(Table2[[#This Row],[Close Price]]-Table2[[#This Row],[200D EMA]])/Table2[[#This Row],[200D EMA]]</f>
        <v>-9.2883280603202306E-2</v>
      </c>
      <c r="V407">
        <v>1.1737292654673199</v>
      </c>
      <c r="W407">
        <v>556.75</v>
      </c>
      <c r="X407">
        <v>577.5</v>
      </c>
      <c r="Y407">
        <v>550.75</v>
      </c>
      <c r="Z407">
        <v>597.95000000000005</v>
      </c>
      <c r="AA407">
        <v>550.75</v>
      </c>
      <c r="AB407">
        <v>719.85</v>
      </c>
      <c r="AC407" s="1">
        <f>(Table2[[#This Row],[Close Price]]/Table2[[#This Row],[Day Low]])-1</f>
        <v>1.5356982487651383E-2</v>
      </c>
      <c r="AD407" s="1">
        <f>(Table2[[#This Row],[Day High]]/Table2[[#This Row],[Close Price]])-1</f>
        <v>2.1581461171059635E-2</v>
      </c>
      <c r="AE407" s="1">
        <f>(Table2[[#This Row],[Close Price]]/Table2[[#This Row],[Current Week Low]])-1</f>
        <v>2.6418520199727569E-2</v>
      </c>
      <c r="AF407" s="1">
        <f>(Table2[[#This Row],[Current Week High]]/Table2[[#This Row],[Close Price]])-1</f>
        <v>5.7756943215991674E-2</v>
      </c>
      <c r="AG407" s="1">
        <f>(Table2[[#This Row],[Close Price]]/Table2[[#This Row],[Current Month Low]])-1</f>
        <v>2.6418520199727569E-2</v>
      </c>
      <c r="AH407" s="1">
        <f>(Table2[[#This Row],[Current Month High]]/Table2[[#This Row],[Close Price]])-1</f>
        <v>0.27339465770387417</v>
      </c>
      <c r="AI407">
        <v>48.885547496904302</v>
      </c>
      <c r="AJ407">
        <v>20.9068548818308</v>
      </c>
      <c r="AK407" t="str">
        <f>IF(AND(Table2[[#This Row],[20D EMA]]&gt;Table2[[#This Row],[50D EMA]],Table2[[#This Row],[50D EMA]]&gt;Table2[[#This Row],[200D EMA]]),"Uptrend","Downtrend/NoTrend")</f>
        <v>Downtrend/NoTrend</v>
      </c>
      <c r="AL407">
        <v>0</v>
      </c>
      <c r="AM407">
        <v>0</v>
      </c>
      <c r="AN407">
        <v>-16.46</v>
      </c>
      <c r="AO407" t="s">
        <v>3153</v>
      </c>
      <c r="AP407">
        <v>7.1266251975643E-2</v>
      </c>
      <c r="AQ407">
        <f>(Table2[[#This Row],[Sharpe Ratio]]-AVERAGE(Table2[Sharpe Ratio]))/_xlfn.STDEV.P(Table2[Sharpe Ratio])</f>
        <v>0.16299745792063752</v>
      </c>
      <c r="AR4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7">
        <f>_xlfn.RANK.AVG(Table2[[#This Row],[1Y Return vs Nifty Z-Score]],Table2[1Y Return vs Nifty Z-Score])</f>
        <v>480</v>
      </c>
      <c r="AT407">
        <f>_xlfn.RANK.AVG(Table2[[#This Row],[6M Return vs Nifty Z-Score]],Table2[6M Return vs Nifty Z-Score])</f>
        <v>424</v>
      </c>
      <c r="AU407">
        <f>_xlfn.RANK.AVG(Table2[[#This Row],[Sharpe Ratio Z-Score]],Table2[Sharpe Ratio Z-Score])</f>
        <v>303</v>
      </c>
      <c r="AV407">
        <f>(Table2[[#This Row],[Rank 1Y]]+Table2[[#This Row],[Rank 6M]]+Table2[[#This Row],[Rank Sharpe]])/3</f>
        <v>402.33333333333331</v>
      </c>
    </row>
    <row r="408" spans="1:48" hidden="1" x14ac:dyDescent="0.3">
      <c r="A408" t="s">
        <v>367</v>
      </c>
      <c r="B408" t="s">
        <v>368</v>
      </c>
      <c r="C408" t="s">
        <v>3115</v>
      </c>
      <c r="D408" t="s">
        <v>369</v>
      </c>
      <c r="E408">
        <v>64830.862613700003</v>
      </c>
      <c r="F408">
        <v>221.22</v>
      </c>
      <c r="G408">
        <v>10.6573172606694</v>
      </c>
      <c r="H408">
        <f>(Table2[[#This Row],[1Y Return vs Nifty]]-AVERAGE(Table2[1Y Return vs Nifty]))/_xlfn.STDEV.P(Table2[1Y Return vs Nifty])</f>
        <v>-7.6416039843078001E-2</v>
      </c>
      <c r="I408">
        <v>1.5944632145408699</v>
      </c>
      <c r="J408">
        <f>(Table2[[#This Row],[1M Return vs Nifty]]-AVERAGE(Table2[1M Return vs Nifty]))/_xlfn.STDEV.P(Table2[1M Return vs Nifty])</f>
        <v>0.50866397039263156</v>
      </c>
      <c r="K408">
        <v>-25.9048506657664</v>
      </c>
      <c r="L408">
        <f>(Table2[[#This Row],[6M Return vs Nifty]]-AVERAGE(Table2[6M Return vs Nifty]))/_xlfn.STDEV.P(Table2[6M Return vs Nifty])</f>
        <v>-0.98055993734947389</v>
      </c>
      <c r="M408">
        <v>-2.07703776238341</v>
      </c>
      <c r="N408">
        <f>(Table2[[#This Row],[1W Return vs Nifty]]-AVERAGE(Table2[1W Return vs Nifty]))/_xlfn.STDEV.P(Table2[1W Return vs Nifty])</f>
        <v>0.15162079174718435</v>
      </c>
      <c r="O408">
        <v>226.45</v>
      </c>
      <c r="P408">
        <v>226.89947299832301</v>
      </c>
      <c r="Q408">
        <v>222.66013642708401</v>
      </c>
      <c r="R408">
        <v>40.0058429254468</v>
      </c>
      <c r="S408" s="1">
        <f>(Table2[[#This Row],[Close Price]]-Table2[[#This Row],[20D EMA]])/Table2[[#This Row],[20D EMA]]</f>
        <v>-2.3095606094060455E-2</v>
      </c>
      <c r="T408" s="1">
        <f>(Table2[[#This Row],[Close Price]]-Table2[[#This Row],[50D EMA]])/Table2[[#This Row],[50D EMA]]</f>
        <v>-2.5030789729357298E-2</v>
      </c>
      <c r="U408" s="1">
        <f>(Table2[[#This Row],[Close Price]]-Table2[[#This Row],[200D EMA]])/Table2[[#This Row],[200D EMA]]</f>
        <v>-6.4678682506584392E-3</v>
      </c>
      <c r="V408">
        <v>1.38808198873143</v>
      </c>
      <c r="W408">
        <v>219.5</v>
      </c>
      <c r="X408">
        <v>225.3</v>
      </c>
      <c r="Y408">
        <v>219.16</v>
      </c>
      <c r="Z408">
        <v>229.4</v>
      </c>
      <c r="AA408">
        <v>218.1</v>
      </c>
      <c r="AB408">
        <v>246.24</v>
      </c>
      <c r="AC408" s="1">
        <f>(Table2[[#This Row],[Close Price]]/Table2[[#This Row],[Day Low]])-1</f>
        <v>7.8359908883827156E-3</v>
      </c>
      <c r="AD408" s="1">
        <f>(Table2[[#This Row],[Day High]]/Table2[[#This Row],[Close Price]])-1</f>
        <v>1.8443178736099908E-2</v>
      </c>
      <c r="AE408" s="1">
        <f>(Table2[[#This Row],[Close Price]]/Table2[[#This Row],[Current Week Low]])-1</f>
        <v>9.3995254608505441E-3</v>
      </c>
      <c r="AF408" s="1">
        <f>(Table2[[#This Row],[Current Week High]]/Table2[[#This Row],[Close Price]])-1</f>
        <v>3.6976765211102158E-2</v>
      </c>
      <c r="AG408" s="1">
        <f>(Table2[[#This Row],[Close Price]]/Table2[[#This Row],[Current Month Low]])-1</f>
        <v>1.4305364511691954E-2</v>
      </c>
      <c r="AH408" s="1">
        <f>(Table2[[#This Row],[Current Month High]]/Table2[[#This Row],[Close Price]])-1</f>
        <v>0.11310008136696514</v>
      </c>
      <c r="AI408">
        <v>29.4412801735828</v>
      </c>
      <c r="AJ408">
        <v>32.348190248279899</v>
      </c>
      <c r="AK408" t="str">
        <f>IF(AND(Table2[[#This Row],[20D EMA]]&gt;Table2[[#This Row],[50D EMA]],Table2[[#This Row],[50D EMA]]&gt;Table2[[#This Row],[200D EMA]]),"Uptrend","Downtrend/NoTrend")</f>
        <v>Downtrend/NoTrend</v>
      </c>
      <c r="AL408">
        <v>0.05</v>
      </c>
      <c r="AM408" t="s">
        <v>3154</v>
      </c>
      <c r="AN408">
        <v>-0.28999999999999998</v>
      </c>
      <c r="AO408" t="s">
        <v>3153</v>
      </c>
      <c r="AP408">
        <v>0.10034639895820301</v>
      </c>
      <c r="AQ408">
        <f>(Table2[[#This Row],[Sharpe Ratio]]-AVERAGE(Table2[Sharpe Ratio]))/_xlfn.STDEV.P(Table2[Sharpe Ratio])</f>
        <v>0.50276938950727101</v>
      </c>
      <c r="AR4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8">
        <f>_xlfn.RANK.AVG(Table2[[#This Row],[1Y Return vs Nifty Z-Score]],Table2[1Y Return vs Nifty Z-Score])</f>
        <v>333</v>
      </c>
      <c r="AT408">
        <f>_xlfn.RANK.AVG(Table2[[#This Row],[6M Return vs Nifty Z-Score]],Table2[6M Return vs Nifty Z-Score])</f>
        <v>657</v>
      </c>
      <c r="AU408">
        <f>_xlfn.RANK.AVG(Table2[[#This Row],[Sharpe Ratio Z-Score]],Table2[Sharpe Ratio Z-Score])</f>
        <v>218</v>
      </c>
      <c r="AV408">
        <f>(Table2[[#This Row],[Rank 1Y]]+Table2[[#This Row],[Rank 6M]]+Table2[[#This Row],[Rank Sharpe]])/3</f>
        <v>402.66666666666669</v>
      </c>
    </row>
    <row r="409" spans="1:48" hidden="1" x14ac:dyDescent="0.3">
      <c r="A409" t="s">
        <v>379</v>
      </c>
      <c r="B409" t="s">
        <v>380</v>
      </c>
      <c r="C409" t="s">
        <v>3114</v>
      </c>
      <c r="D409" t="s">
        <v>114</v>
      </c>
      <c r="E409">
        <v>61613.671615719897</v>
      </c>
      <c r="F409">
        <v>1323.35</v>
      </c>
      <c r="G409">
        <v>3.2962505768767998</v>
      </c>
      <c r="H409">
        <f>(Table2[[#This Row],[1Y Return vs Nifty]]-AVERAGE(Table2[1Y Return vs Nifty]))/_xlfn.STDEV.P(Table2[1Y Return vs Nifty])</f>
        <v>-0.2284294162919851</v>
      </c>
      <c r="I409">
        <v>-6.1465803968201804</v>
      </c>
      <c r="J409">
        <f>(Table2[[#This Row],[1M Return vs Nifty]]-AVERAGE(Table2[1M Return vs Nifty]))/_xlfn.STDEV.P(Table2[1M Return vs Nifty])</f>
        <v>-0.33909983956999395</v>
      </c>
      <c r="K409">
        <v>-16.193136571084001</v>
      </c>
      <c r="L409">
        <f>(Table2[[#This Row],[6M Return vs Nifty]]-AVERAGE(Table2[6M Return vs Nifty]))/_xlfn.STDEV.P(Table2[6M Return vs Nifty])</f>
        <v>-0.64492739835630664</v>
      </c>
      <c r="M409">
        <v>-4.8410700261987198</v>
      </c>
      <c r="N409">
        <f>(Table2[[#This Row],[1W Return vs Nifty]]-AVERAGE(Table2[1W Return vs Nifty]))/_xlfn.STDEV.P(Table2[1W Return vs Nifty])</f>
        <v>-0.41666233978970929</v>
      </c>
      <c r="O409">
        <v>1394.67</v>
      </c>
      <c r="P409">
        <v>1455.9356217776201</v>
      </c>
      <c r="Q409">
        <v>1421.6050708007699</v>
      </c>
      <c r="R409">
        <v>31.566540668719099</v>
      </c>
      <c r="S409" s="1">
        <f>(Table2[[#This Row],[Close Price]]-Table2[[#This Row],[20D EMA]])/Table2[[#This Row],[20D EMA]]</f>
        <v>-5.1137545082349342E-2</v>
      </c>
      <c r="T409" s="1">
        <f>(Table2[[#This Row],[Close Price]]-Table2[[#This Row],[50D EMA]])/Table2[[#This Row],[50D EMA]]</f>
        <v>-9.1065579957264997E-2</v>
      </c>
      <c r="U409" s="1">
        <f>(Table2[[#This Row],[Close Price]]-Table2[[#This Row],[200D EMA]])/Table2[[#This Row],[200D EMA]]</f>
        <v>-6.9115588301485384E-2</v>
      </c>
      <c r="V409">
        <v>1.08825702069387</v>
      </c>
      <c r="W409">
        <v>1296</v>
      </c>
      <c r="X409">
        <v>1355.35</v>
      </c>
      <c r="Y409">
        <v>1286.5999999999999</v>
      </c>
      <c r="Z409">
        <v>1355.35</v>
      </c>
      <c r="AA409">
        <v>1286.5999999999999</v>
      </c>
      <c r="AB409">
        <v>1482.9</v>
      </c>
      <c r="AC409" s="1">
        <f>(Table2[[#This Row],[Close Price]]/Table2[[#This Row],[Day Low]])-1</f>
        <v>2.1103395061728314E-2</v>
      </c>
      <c r="AD409" s="1">
        <f>(Table2[[#This Row],[Day High]]/Table2[[#This Row],[Close Price]])-1</f>
        <v>2.4181055654210803E-2</v>
      </c>
      <c r="AE409" s="1">
        <f>(Table2[[#This Row],[Close Price]]/Table2[[#This Row],[Current Week Low]])-1</f>
        <v>2.8563656147986949E-2</v>
      </c>
      <c r="AF409" s="1">
        <f>(Table2[[#This Row],[Current Week High]]/Table2[[#This Row],[Close Price]])-1</f>
        <v>2.4181055654210803E-2</v>
      </c>
      <c r="AG409" s="1">
        <f>(Table2[[#This Row],[Close Price]]/Table2[[#This Row],[Current Month Low]])-1</f>
        <v>2.8563656147986949E-2</v>
      </c>
      <c r="AH409" s="1">
        <f>(Table2[[#This Row],[Current Month High]]/Table2[[#This Row],[Close Price]])-1</f>
        <v>0.12056523217591741</v>
      </c>
      <c r="AI409">
        <v>36.3584841500736</v>
      </c>
      <c r="AJ409">
        <v>25.281643472498299</v>
      </c>
      <c r="AK409" t="str">
        <f>IF(AND(Table2[[#This Row],[20D EMA]]&gt;Table2[[#This Row],[50D EMA]],Table2[[#This Row],[50D EMA]]&gt;Table2[[#This Row],[200D EMA]]),"Uptrend","Downtrend/NoTrend")</f>
        <v>Downtrend/NoTrend</v>
      </c>
      <c r="AL409">
        <v>-7.0000000000000007E-2</v>
      </c>
      <c r="AM409" t="s">
        <v>3153</v>
      </c>
      <c r="AN409">
        <v>-6.16</v>
      </c>
      <c r="AO409" t="s">
        <v>3153</v>
      </c>
      <c r="AP409">
        <v>7.9804591909269001E-2</v>
      </c>
      <c r="AQ409">
        <f>(Table2[[#This Row],[Sharpe Ratio]]-AVERAGE(Table2[Sharpe Ratio]))/_xlfn.STDEV.P(Table2[Sharpe Ratio])</f>
        <v>0.26275927320758363</v>
      </c>
      <c r="AR4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9">
        <f>_xlfn.RANK.AVG(Table2[[#This Row],[1Y Return vs Nifty Z-Score]],Table2[1Y Return vs Nifty Z-Score])</f>
        <v>391</v>
      </c>
      <c r="AT409">
        <f>_xlfn.RANK.AVG(Table2[[#This Row],[6M Return vs Nifty Z-Score]],Table2[6M Return vs Nifty Z-Score])</f>
        <v>542</v>
      </c>
      <c r="AU409">
        <f>_xlfn.RANK.AVG(Table2[[#This Row],[Sharpe Ratio Z-Score]],Table2[Sharpe Ratio Z-Score])</f>
        <v>279</v>
      </c>
      <c r="AV409">
        <f>(Table2[[#This Row],[Rank 1Y]]+Table2[[#This Row],[Rank 6M]]+Table2[[#This Row],[Rank Sharpe]])/3</f>
        <v>404</v>
      </c>
    </row>
    <row r="410" spans="1:48" hidden="1" x14ac:dyDescent="0.3">
      <c r="A410" t="s">
        <v>866</v>
      </c>
      <c r="B410" t="s">
        <v>867</v>
      </c>
      <c r="C410" t="s">
        <v>3114</v>
      </c>
      <c r="D410" t="s">
        <v>211</v>
      </c>
      <c r="E410">
        <v>17051.236434400002</v>
      </c>
      <c r="F410">
        <v>1442</v>
      </c>
      <c r="G410">
        <v>-4.5938450367585597</v>
      </c>
      <c r="H410">
        <f>(Table2[[#This Row],[1Y Return vs Nifty]]-AVERAGE(Table2[1Y Return vs Nifty]))/_xlfn.STDEV.P(Table2[1Y Return vs Nifty])</f>
        <v>-0.39136776833466247</v>
      </c>
      <c r="I410">
        <v>-12.3285479072738</v>
      </c>
      <c r="J410">
        <f>(Table2[[#This Row],[1M Return vs Nifty]]-AVERAGE(Table2[1M Return vs Nifty]))/_xlfn.STDEV.P(Table2[1M Return vs Nifty])</f>
        <v>-1.0161207417692348</v>
      </c>
      <c r="K410">
        <v>-24.521776225678899</v>
      </c>
      <c r="L410">
        <f>(Table2[[#This Row],[6M Return vs Nifty]]-AVERAGE(Table2[6M Return vs Nifty]))/_xlfn.STDEV.P(Table2[6M Return vs Nifty])</f>
        <v>-0.93276149709294964</v>
      </c>
      <c r="M410">
        <v>-4.3415567522797396</v>
      </c>
      <c r="N410">
        <f>(Table2[[#This Row],[1W Return vs Nifty]]-AVERAGE(Table2[1W Return vs Nifty]))/_xlfn.STDEV.P(Table2[1W Return vs Nifty])</f>
        <v>-0.31396275438215926</v>
      </c>
      <c r="O410">
        <v>1568.21</v>
      </c>
      <c r="P410">
        <v>1688.7047407897001</v>
      </c>
      <c r="Q410">
        <v>1772.29828003844</v>
      </c>
      <c r="R410">
        <v>20.881405045106401</v>
      </c>
      <c r="S410" s="1">
        <f>(Table2[[#This Row],[Close Price]]-Table2[[#This Row],[20D EMA]])/Table2[[#This Row],[20D EMA]]</f>
        <v>-8.0480292817926194E-2</v>
      </c>
      <c r="T410" s="1">
        <f>(Table2[[#This Row],[Close Price]]-Table2[[#This Row],[50D EMA]])/Table2[[#This Row],[50D EMA]]</f>
        <v>-0.14609110451974683</v>
      </c>
      <c r="U410" s="1">
        <f>(Table2[[#This Row],[Close Price]]-Table2[[#This Row],[200D EMA]])/Table2[[#This Row],[200D EMA]]</f>
        <v>-0.18636720678376784</v>
      </c>
      <c r="V410">
        <v>0.67758930324114197</v>
      </c>
      <c r="W410">
        <v>1425</v>
      </c>
      <c r="X410">
        <v>1509</v>
      </c>
      <c r="Y410">
        <v>1425</v>
      </c>
      <c r="Z410">
        <v>1509</v>
      </c>
      <c r="AA410">
        <v>1425</v>
      </c>
      <c r="AB410">
        <v>1647.1</v>
      </c>
      <c r="AC410" s="1">
        <f>(Table2[[#This Row],[Close Price]]/Table2[[#This Row],[Day Low]])-1</f>
        <v>1.1929824561403457E-2</v>
      </c>
      <c r="AD410" s="1">
        <f>(Table2[[#This Row],[Day High]]/Table2[[#This Row],[Close Price]])-1</f>
        <v>4.6463245492371685E-2</v>
      </c>
      <c r="AE410" s="1">
        <f>(Table2[[#This Row],[Close Price]]/Table2[[#This Row],[Current Week Low]])-1</f>
        <v>1.1929824561403457E-2</v>
      </c>
      <c r="AF410" s="1">
        <f>(Table2[[#This Row],[Current Week High]]/Table2[[#This Row],[Close Price]])-1</f>
        <v>4.6463245492371685E-2</v>
      </c>
      <c r="AG410" s="1">
        <f>(Table2[[#This Row],[Close Price]]/Table2[[#This Row],[Current Month Low]])-1</f>
        <v>1.1929824561403457E-2</v>
      </c>
      <c r="AH410" s="1">
        <f>(Table2[[#This Row],[Current Month High]]/Table2[[#This Row],[Close Price]])-1</f>
        <v>0.14223300970873787</v>
      </c>
      <c r="AI410">
        <v>68.401525658807202</v>
      </c>
      <c r="AJ410">
        <v>21.278385197645001</v>
      </c>
      <c r="AK410" t="str">
        <f>IF(AND(Table2[[#This Row],[20D EMA]]&gt;Table2[[#This Row],[50D EMA]],Table2[[#This Row],[50D EMA]]&gt;Table2[[#This Row],[200D EMA]]),"Uptrend","Downtrend/NoTrend")</f>
        <v>Downtrend/NoTrend</v>
      </c>
      <c r="AL410">
        <v>-0.16</v>
      </c>
      <c r="AM410" t="s">
        <v>3153</v>
      </c>
      <c r="AN410">
        <v>-10.85</v>
      </c>
      <c r="AO410" t="s">
        <v>3153</v>
      </c>
      <c r="AP410">
        <v>0.13981507577058</v>
      </c>
      <c r="AQ410">
        <f>(Table2[[#This Row],[Sharpe Ratio]]-AVERAGE(Table2[Sharpe Ratio]))/_xlfn.STDEV.P(Table2[Sharpe Ratio])</f>
        <v>0.96392072294971831</v>
      </c>
      <c r="AR4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0">
        <f>_xlfn.RANK.AVG(Table2[[#This Row],[1Y Return vs Nifty Z-Score]],Table2[1Y Return vs Nifty Z-Score])</f>
        <v>445</v>
      </c>
      <c r="AT410">
        <f>_xlfn.RANK.AVG(Table2[[#This Row],[6M Return vs Nifty Z-Score]],Table2[6M Return vs Nifty Z-Score])</f>
        <v>645</v>
      </c>
      <c r="AU410">
        <f>_xlfn.RANK.AVG(Table2[[#This Row],[Sharpe Ratio Z-Score]],Table2[Sharpe Ratio Z-Score])</f>
        <v>122</v>
      </c>
      <c r="AV410">
        <f>(Table2[[#This Row],[Rank 1Y]]+Table2[[#This Row],[Rank 6M]]+Table2[[#This Row],[Rank Sharpe]])/3</f>
        <v>404</v>
      </c>
    </row>
    <row r="411" spans="1:48" hidden="1" x14ac:dyDescent="0.3">
      <c r="A411" t="s">
        <v>1826</v>
      </c>
      <c r="B411" t="s">
        <v>1827</v>
      </c>
      <c r="C411" t="s">
        <v>3114</v>
      </c>
      <c r="D411" t="s">
        <v>211</v>
      </c>
      <c r="E411">
        <v>4068.4877280000001</v>
      </c>
      <c r="F411">
        <v>160</v>
      </c>
      <c r="G411">
        <v>1.23964279353476</v>
      </c>
      <c r="H411">
        <f>(Table2[[#This Row],[1Y Return vs Nifty]]-AVERAGE(Table2[1Y Return vs Nifty]))/_xlfn.STDEV.P(Table2[1Y Return vs Nifty])</f>
        <v>-0.27090042037421552</v>
      </c>
      <c r="I411">
        <v>-2.9035093174392901</v>
      </c>
      <c r="J411">
        <f>(Table2[[#This Row],[1M Return vs Nifty]]-AVERAGE(Table2[1M Return vs Nifty]))/_xlfn.STDEV.P(Table2[1M Return vs Nifty])</f>
        <v>1.6066522004365997E-2</v>
      </c>
      <c r="K411">
        <v>-8.7451518525979992</v>
      </c>
      <c r="L411">
        <f>(Table2[[#This Row],[6M Return vs Nifty]]-AVERAGE(Table2[6M Return vs Nifty]))/_xlfn.STDEV.P(Table2[6M Return vs Nifty])</f>
        <v>-0.38752834427825139</v>
      </c>
      <c r="M411">
        <v>-3.56168745346783</v>
      </c>
      <c r="N411">
        <f>(Table2[[#This Row],[1W Return vs Nifty]]-AVERAGE(Table2[1W Return vs Nifty]))/_xlfn.STDEV.P(Table2[1W Return vs Nifty])</f>
        <v>-0.15362216316685834</v>
      </c>
      <c r="O411">
        <v>168.01</v>
      </c>
      <c r="P411">
        <v>171.53493816627201</v>
      </c>
      <c r="Q411">
        <v>171.102136010283</v>
      </c>
      <c r="R411">
        <v>22.954332965640099</v>
      </c>
      <c r="S411" s="1">
        <f>(Table2[[#This Row],[Close Price]]-Table2[[#This Row],[20D EMA]])/Table2[[#This Row],[20D EMA]]</f>
        <v>-4.7675733587286419E-2</v>
      </c>
      <c r="T411" s="1">
        <f>(Table2[[#This Row],[Close Price]]-Table2[[#This Row],[50D EMA]])/Table2[[#This Row],[50D EMA]]</f>
        <v>-6.7245415363084704E-2</v>
      </c>
      <c r="U411" s="1">
        <f>(Table2[[#This Row],[Close Price]]-Table2[[#This Row],[200D EMA]])/Table2[[#This Row],[200D EMA]]</f>
        <v>-6.4886016441172784E-2</v>
      </c>
      <c r="V411">
        <v>0.51604253267647004</v>
      </c>
      <c r="W411">
        <v>157.35</v>
      </c>
      <c r="X411">
        <v>162.97</v>
      </c>
      <c r="Y411">
        <v>157</v>
      </c>
      <c r="Z411">
        <v>163.84</v>
      </c>
      <c r="AA411">
        <v>156.1</v>
      </c>
      <c r="AB411">
        <v>175.6</v>
      </c>
      <c r="AC411" s="1">
        <f>(Table2[[#This Row],[Close Price]]/Table2[[#This Row],[Day Low]])-1</f>
        <v>1.6841436288528744E-2</v>
      </c>
      <c r="AD411" s="1">
        <f>(Table2[[#This Row],[Day High]]/Table2[[#This Row],[Close Price]])-1</f>
        <v>1.8562500000000037E-2</v>
      </c>
      <c r="AE411" s="1">
        <f>(Table2[[#This Row],[Close Price]]/Table2[[#This Row],[Current Week Low]])-1</f>
        <v>1.9108280254777066E-2</v>
      </c>
      <c r="AF411" s="1">
        <f>(Table2[[#This Row],[Current Week High]]/Table2[[#This Row],[Close Price]])-1</f>
        <v>2.4000000000000021E-2</v>
      </c>
      <c r="AG411" s="1">
        <f>(Table2[[#This Row],[Close Price]]/Table2[[#This Row],[Current Month Low]])-1</f>
        <v>2.4983984625240208E-2</v>
      </c>
      <c r="AH411" s="1">
        <f>(Table2[[#This Row],[Current Month High]]/Table2[[#This Row],[Close Price]])-1</f>
        <v>9.749999999999992E-2</v>
      </c>
      <c r="AI411">
        <v>41.0625</v>
      </c>
      <c r="AJ411">
        <v>21.304018195602701</v>
      </c>
      <c r="AK411" t="str">
        <f>IF(AND(Table2[[#This Row],[20D EMA]]&gt;Table2[[#This Row],[50D EMA]],Table2[[#This Row],[50D EMA]]&gt;Table2[[#This Row],[200D EMA]]),"Uptrend","Downtrend/NoTrend")</f>
        <v>Downtrend/NoTrend</v>
      </c>
      <c r="AL411">
        <v>0.05</v>
      </c>
      <c r="AM411" t="s">
        <v>3154</v>
      </c>
      <c r="AN411">
        <v>-7.67</v>
      </c>
      <c r="AO411" t="s">
        <v>3153</v>
      </c>
      <c r="AP411">
        <v>5.4626456460642001E-2</v>
      </c>
      <c r="AQ411">
        <f>(Table2[[#This Row],[Sharpe Ratio]]-AVERAGE(Table2[Sharpe Ratio]))/_xlfn.STDEV.P(Table2[Sharpe Ratio])</f>
        <v>-3.1421623479781759E-2</v>
      </c>
      <c r="AR4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1">
        <f>_xlfn.RANK.AVG(Table2[[#This Row],[1Y Return vs Nifty Z-Score]],Table2[1Y Return vs Nifty Z-Score])</f>
        <v>405</v>
      </c>
      <c r="AT411">
        <f>_xlfn.RANK.AVG(Table2[[#This Row],[6M Return vs Nifty Z-Score]],Table2[6M Return vs Nifty Z-Score])</f>
        <v>447</v>
      </c>
      <c r="AU411">
        <f>_xlfn.RANK.AVG(Table2[[#This Row],[Sharpe Ratio Z-Score]],Table2[Sharpe Ratio Z-Score])</f>
        <v>361</v>
      </c>
      <c r="AV411">
        <f>(Table2[[#This Row],[Rank 1Y]]+Table2[[#This Row],[Rank 6M]]+Table2[[#This Row],[Rank Sharpe]])/3</f>
        <v>404.33333333333331</v>
      </c>
    </row>
    <row r="412" spans="1:48" x14ac:dyDescent="0.3">
      <c r="A412" t="s">
        <v>1049</v>
      </c>
      <c r="B412" t="s">
        <v>1050</v>
      </c>
      <c r="C412" t="s">
        <v>3108</v>
      </c>
      <c r="D412" t="s">
        <v>24</v>
      </c>
      <c r="E412">
        <v>12633.640666527999</v>
      </c>
      <c r="F412">
        <v>170.57</v>
      </c>
      <c r="G412">
        <v>-5.00632908460135</v>
      </c>
      <c r="H412">
        <f>(Table2[[#This Row],[1Y Return vs Nifty]]-AVERAGE(Table2[1Y Return vs Nifty]))/_xlfn.STDEV.P(Table2[1Y Return vs Nifty])</f>
        <v>-0.39988597575451279</v>
      </c>
      <c r="I412">
        <v>15.958779188135299</v>
      </c>
      <c r="J412">
        <f>(Table2[[#This Row],[1M Return vs Nifty]]-AVERAGE(Table2[1M Return vs Nifty]))/_xlfn.STDEV.P(Table2[1M Return vs Nifty])</f>
        <v>2.0817783783012991</v>
      </c>
      <c r="K412">
        <v>13.3384201864048</v>
      </c>
      <c r="L412">
        <f>(Table2[[#This Row],[6M Return vs Nifty]]-AVERAGE(Table2[6M Return vs Nifty]))/_xlfn.STDEV.P(Table2[6M Return vs Nifty])</f>
        <v>0.3756701273023122</v>
      </c>
      <c r="M412">
        <v>-0.41201326800416799</v>
      </c>
      <c r="N412">
        <f>(Table2[[#This Row],[1W Return vs Nifty]]-AVERAGE(Table2[1W Return vs Nifty]))/_xlfn.STDEV.P(Table2[1W Return vs Nifty])</f>
        <v>0.49394868210450654</v>
      </c>
      <c r="O412">
        <v>171.94</v>
      </c>
      <c r="P412">
        <v>168.427597345419</v>
      </c>
      <c r="Q412">
        <v>158.892259449335</v>
      </c>
      <c r="R412">
        <v>40.0096097566664</v>
      </c>
      <c r="S412" s="1">
        <f>(Table2[[#This Row],[Close Price]]-Table2[[#This Row],[20D EMA]])/Table2[[#This Row],[20D EMA]]</f>
        <v>-7.9678957775968628E-3</v>
      </c>
      <c r="T412" s="1">
        <f>(Table2[[#This Row],[Close Price]]-Table2[[#This Row],[50D EMA]])/Table2[[#This Row],[50D EMA]]</f>
        <v>1.2720021471227508E-2</v>
      </c>
      <c r="U412" s="1">
        <f>(Table2[[#This Row],[Close Price]]-Table2[[#This Row],[200D EMA]])/Table2[[#This Row],[200D EMA]]</f>
        <v>7.3494710133369348E-2</v>
      </c>
      <c r="V412">
        <v>0.72873405086529197</v>
      </c>
      <c r="W412">
        <v>169.67</v>
      </c>
      <c r="X412">
        <v>174.59</v>
      </c>
      <c r="Y412">
        <v>168.5</v>
      </c>
      <c r="Z412">
        <v>174.59</v>
      </c>
      <c r="AA412">
        <v>168.5</v>
      </c>
      <c r="AB412">
        <v>182.24</v>
      </c>
      <c r="AC412" s="1">
        <f>(Table2[[#This Row],[Close Price]]/Table2[[#This Row],[Day Low]])-1</f>
        <v>5.3044144515825842E-3</v>
      </c>
      <c r="AD412" s="1">
        <f>(Table2[[#This Row],[Day High]]/Table2[[#This Row],[Close Price]])-1</f>
        <v>2.356803658322093E-2</v>
      </c>
      <c r="AE412" s="1">
        <f>(Table2[[#This Row],[Close Price]]/Table2[[#This Row],[Current Week Low]])-1</f>
        <v>1.2284866468842637E-2</v>
      </c>
      <c r="AF412" s="1">
        <f>(Table2[[#This Row],[Current Week High]]/Table2[[#This Row],[Close Price]])-1</f>
        <v>2.356803658322093E-2</v>
      </c>
      <c r="AG412" s="1">
        <f>(Table2[[#This Row],[Close Price]]/Table2[[#This Row],[Current Month Low]])-1</f>
        <v>1.2284866468842637E-2</v>
      </c>
      <c r="AH412" s="1">
        <f>(Table2[[#This Row],[Current Month High]]/Table2[[#This Row],[Close Price]])-1</f>
        <v>6.8417658439350548E-2</v>
      </c>
      <c r="AI412">
        <v>6.8417658439350504</v>
      </c>
      <c r="AJ412">
        <v>36.0207336523126</v>
      </c>
      <c r="AK412" t="str">
        <f>IF(AND(Table2[[#This Row],[20D EMA]]&gt;Table2[[#This Row],[50D EMA]],Table2[[#This Row],[50D EMA]]&gt;Table2[[#This Row],[200D EMA]]),"Uptrend","Downtrend/NoTrend")</f>
        <v>Uptrend</v>
      </c>
      <c r="AL412">
        <v>0.01</v>
      </c>
      <c r="AM412" t="s">
        <v>3154</v>
      </c>
      <c r="AN412">
        <v>-2.94</v>
      </c>
      <c r="AO412" t="s">
        <v>3153</v>
      </c>
      <c r="AP412">
        <v>-3.4545740322820002E-3</v>
      </c>
      <c r="AQ412">
        <f>(Table2[[#This Row],[Sharpe Ratio]]-AVERAGE(Table2[Sharpe Ratio]))/_xlfn.STDEV.P(Table2[Sharpe Ratio])</f>
        <v>-0.71003937362244907</v>
      </c>
      <c r="AR4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1.8414718383311559</v>
      </c>
      <c r="AS412">
        <f>_xlfn.RANK.AVG(Table2[[#This Row],[1Y Return vs Nifty Z-Score]],Table2[1Y Return vs Nifty Z-Score])</f>
        <v>447</v>
      </c>
      <c r="AT412">
        <f>_xlfn.RANK.AVG(Table2[[#This Row],[6M Return vs Nifty Z-Score]],Table2[6M Return vs Nifty Z-Score])</f>
        <v>200</v>
      </c>
      <c r="AU412">
        <f>_xlfn.RANK.AVG(Table2[[#This Row],[Sharpe Ratio Z-Score]],Table2[Sharpe Ratio Z-Score])</f>
        <v>569</v>
      </c>
      <c r="AV412">
        <f>(Table2[[#This Row],[Rank 1Y]]+Table2[[#This Row],[Rank 6M]]+Table2[[#This Row],[Rank Sharpe]])/3</f>
        <v>405.33333333333331</v>
      </c>
    </row>
    <row r="413" spans="1:48" x14ac:dyDescent="0.3">
      <c r="A413" t="s">
        <v>644</v>
      </c>
      <c r="B413" t="s">
        <v>645</v>
      </c>
      <c r="C413" t="s">
        <v>3108</v>
      </c>
      <c r="D413" t="s">
        <v>498</v>
      </c>
      <c r="E413">
        <v>27289.597600679899</v>
      </c>
      <c r="F413">
        <v>839.55</v>
      </c>
      <c r="G413">
        <v>3.52224531491159</v>
      </c>
      <c r="H413">
        <f>(Table2[[#This Row],[1Y Return vs Nifty]]-AVERAGE(Table2[1Y Return vs Nifty]))/_xlfn.STDEV.P(Table2[1Y Return vs Nifty])</f>
        <v>-0.22376239931413391</v>
      </c>
      <c r="I413">
        <v>3.1336438884205302</v>
      </c>
      <c r="J413">
        <f>(Table2[[#This Row],[1M Return vs Nifty]]-AVERAGE(Table2[1M Return vs Nifty]))/_xlfn.STDEV.P(Table2[1M Return vs Nifty])</f>
        <v>0.6772280216781712</v>
      </c>
      <c r="K413">
        <v>12.138303976567199</v>
      </c>
      <c r="L413">
        <f>(Table2[[#This Row],[6M Return vs Nifty]]-AVERAGE(Table2[6M Return vs Nifty]))/_xlfn.STDEV.P(Table2[6M Return vs Nifty])</f>
        <v>0.3341946424736143</v>
      </c>
      <c r="M413">
        <v>1.12244537639246</v>
      </c>
      <c r="N413">
        <f>(Table2[[#This Row],[1W Return vs Nifty]]-AVERAGE(Table2[1W Return vs Nifty]))/_xlfn.STDEV.P(Table2[1W Return vs Nifty])</f>
        <v>0.80943232354648631</v>
      </c>
      <c r="O413">
        <v>849.96</v>
      </c>
      <c r="P413">
        <v>846.02267522300099</v>
      </c>
      <c r="Q413">
        <v>785.91858120783002</v>
      </c>
      <c r="R413">
        <v>37.882818756933702</v>
      </c>
      <c r="S413" s="1">
        <f>(Table2[[#This Row],[Close Price]]-Table2[[#This Row],[20D EMA]])/Table2[[#This Row],[20D EMA]]</f>
        <v>-1.2247635182832228E-2</v>
      </c>
      <c r="T413" s="1">
        <f>(Table2[[#This Row],[Close Price]]-Table2[[#This Row],[50D EMA]])/Table2[[#This Row],[50D EMA]]</f>
        <v>-7.6507112782703106E-3</v>
      </c>
      <c r="U413" s="1">
        <f>(Table2[[#This Row],[Close Price]]-Table2[[#This Row],[200D EMA]])/Table2[[#This Row],[200D EMA]]</f>
        <v>6.8240426011746791E-2</v>
      </c>
      <c r="V413">
        <v>0.28774628881725001</v>
      </c>
      <c r="W413">
        <v>833.2</v>
      </c>
      <c r="X413">
        <v>846.95</v>
      </c>
      <c r="Y413">
        <v>829.1</v>
      </c>
      <c r="Z413">
        <v>846.95</v>
      </c>
      <c r="AA413">
        <v>828</v>
      </c>
      <c r="AB413">
        <v>875.85</v>
      </c>
      <c r="AC413" s="1">
        <f>(Table2[[#This Row],[Close Price]]/Table2[[#This Row],[Day Low]])-1</f>
        <v>7.6212193951030738E-3</v>
      </c>
      <c r="AD413" s="1">
        <f>(Table2[[#This Row],[Day High]]/Table2[[#This Row],[Close Price]])-1</f>
        <v>8.814245726877612E-3</v>
      </c>
      <c r="AE413" s="1">
        <f>(Table2[[#This Row],[Close Price]]/Table2[[#This Row],[Current Week Low]])-1</f>
        <v>1.260402846460007E-2</v>
      </c>
      <c r="AF413" s="1">
        <f>(Table2[[#This Row],[Current Week High]]/Table2[[#This Row],[Close Price]])-1</f>
        <v>8.814245726877612E-3</v>
      </c>
      <c r="AG413" s="1">
        <f>(Table2[[#This Row],[Close Price]]/Table2[[#This Row],[Current Month Low]])-1</f>
        <v>1.3949275362318714E-2</v>
      </c>
      <c r="AH413" s="1">
        <f>(Table2[[#This Row],[Current Month High]]/Table2[[#This Row],[Close Price]])-1</f>
        <v>4.323744863319634E-2</v>
      </c>
      <c r="AI413">
        <v>9.8743374426776196</v>
      </c>
      <c r="AJ413">
        <v>28.371559633027498</v>
      </c>
      <c r="AK413" t="str">
        <f>IF(AND(Table2[[#This Row],[20D EMA]]&gt;Table2[[#This Row],[50D EMA]],Table2[[#This Row],[50D EMA]]&gt;Table2[[#This Row],[200D EMA]]),"Uptrend","Downtrend/NoTrend")</f>
        <v>Uptrend</v>
      </c>
      <c r="AL413">
        <v>0.03</v>
      </c>
      <c r="AM413" t="s">
        <v>3154</v>
      </c>
      <c r="AN413">
        <v>-3.23</v>
      </c>
      <c r="AO413" t="s">
        <v>3153</v>
      </c>
      <c r="AP413">
        <v>-2.6578358607500002E-2</v>
      </c>
      <c r="AQ413">
        <f>(Table2[[#This Row],[Sharpe Ratio]]-AVERAGE(Table2[Sharpe Ratio]))/_xlfn.STDEV.P(Table2[Sharpe Ratio])</f>
        <v>-0.98021727043386908</v>
      </c>
      <c r="AR4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0.61687531795026884</v>
      </c>
      <c r="AS413">
        <f>_xlfn.RANK.AVG(Table2[[#This Row],[1Y Return vs Nifty Z-Score]],Table2[1Y Return vs Nifty Z-Score])</f>
        <v>389</v>
      </c>
      <c r="AT413">
        <f>_xlfn.RANK.AVG(Table2[[#This Row],[6M Return vs Nifty Z-Score]],Table2[6M Return vs Nifty Z-Score])</f>
        <v>212</v>
      </c>
      <c r="AU413">
        <f>_xlfn.RANK.AVG(Table2[[#This Row],[Sharpe Ratio Z-Score]],Table2[Sharpe Ratio Z-Score])</f>
        <v>618</v>
      </c>
      <c r="AV413">
        <f>(Table2[[#This Row],[Rank 1Y]]+Table2[[#This Row],[Rank 6M]]+Table2[[#This Row],[Rank Sharpe]])/3</f>
        <v>406.33333333333331</v>
      </c>
    </row>
    <row r="414" spans="1:48" hidden="1" x14ac:dyDescent="0.3">
      <c r="A414" t="s">
        <v>616</v>
      </c>
      <c r="B414" t="s">
        <v>617</v>
      </c>
      <c r="C414" t="s">
        <v>3125</v>
      </c>
      <c r="D414" t="s">
        <v>618</v>
      </c>
      <c r="E414">
        <v>29185.906957200001</v>
      </c>
      <c r="F414">
        <v>740.6</v>
      </c>
      <c r="G414">
        <v>-12.3149258879071</v>
      </c>
      <c r="H414">
        <f>(Table2[[#This Row],[1Y Return vs Nifty]]-AVERAGE(Table2[1Y Return vs Nifty]))/_xlfn.STDEV.P(Table2[1Y Return vs Nifty])</f>
        <v>-0.55081579678444259</v>
      </c>
      <c r="I414">
        <v>0.68837439896536601</v>
      </c>
      <c r="J414">
        <f>(Table2[[#This Row],[1M Return vs Nifty]]-AVERAGE(Table2[1M Return vs Nifty]))/_xlfn.STDEV.P(Table2[1M Return vs Nifty])</f>
        <v>0.40943325357694971</v>
      </c>
      <c r="K414">
        <v>6.6469379520895</v>
      </c>
      <c r="L414">
        <f>(Table2[[#This Row],[6M Return vs Nifty]]-AVERAGE(Table2[6M Return vs Nifty]))/_xlfn.STDEV.P(Table2[6M Return vs Nifty])</f>
        <v>0.14441546411565231</v>
      </c>
      <c r="M414">
        <v>-2.1340675022111002</v>
      </c>
      <c r="N414">
        <f>(Table2[[#This Row],[1W Return vs Nifty]]-AVERAGE(Table2[1W Return vs Nifty]))/_xlfn.STDEV.P(Table2[1W Return vs Nifty])</f>
        <v>0.13989551648021675</v>
      </c>
      <c r="O414">
        <v>747.3</v>
      </c>
      <c r="P414">
        <v>768.43295273195099</v>
      </c>
      <c r="Q414">
        <v>735.48346193949999</v>
      </c>
      <c r="R414">
        <v>48.819402474075297</v>
      </c>
      <c r="S414" s="1">
        <f>(Table2[[#This Row],[Close Price]]-Table2[[#This Row],[20D EMA]])/Table2[[#This Row],[20D EMA]]</f>
        <v>-8.9656095276327199E-3</v>
      </c>
      <c r="T414" s="1">
        <f>(Table2[[#This Row],[Close Price]]-Table2[[#This Row],[50D EMA]])/Table2[[#This Row],[50D EMA]]</f>
        <v>-3.622040495920769E-2</v>
      </c>
      <c r="U414" s="1">
        <f>(Table2[[#This Row],[Close Price]]-Table2[[#This Row],[200D EMA]])/Table2[[#This Row],[200D EMA]]</f>
        <v>6.9567003546313786E-3</v>
      </c>
      <c r="V414">
        <v>0.70621149847288001</v>
      </c>
      <c r="W414">
        <v>727.55</v>
      </c>
      <c r="X414">
        <v>749.95</v>
      </c>
      <c r="Y414">
        <v>717.8</v>
      </c>
      <c r="Z414">
        <v>749.95</v>
      </c>
      <c r="AA414">
        <v>702.35</v>
      </c>
      <c r="AB414">
        <v>770.05</v>
      </c>
      <c r="AC414" s="1">
        <f>(Table2[[#This Row],[Close Price]]/Table2[[#This Row],[Day Low]])-1</f>
        <v>1.7936911552470791E-2</v>
      </c>
      <c r="AD414" s="1">
        <f>(Table2[[#This Row],[Day High]]/Table2[[#This Row],[Close Price]])-1</f>
        <v>1.2624898730758893E-2</v>
      </c>
      <c r="AE414" s="1">
        <f>(Table2[[#This Row],[Close Price]]/Table2[[#This Row],[Current Week Low]])-1</f>
        <v>3.1763722485371959E-2</v>
      </c>
      <c r="AF414" s="1">
        <f>(Table2[[#This Row],[Current Week High]]/Table2[[#This Row],[Close Price]])-1</f>
        <v>1.2624898730758893E-2</v>
      </c>
      <c r="AG414" s="1">
        <f>(Table2[[#This Row],[Close Price]]/Table2[[#This Row],[Current Month Low]])-1</f>
        <v>5.4460027052039672E-2</v>
      </c>
      <c r="AH414" s="1">
        <f>(Table2[[#This Row],[Current Month High]]/Table2[[#This Row],[Close Price]])-1</f>
        <v>3.9765055360518442E-2</v>
      </c>
      <c r="AI414">
        <v>24.358628139346401</v>
      </c>
      <c r="AJ414">
        <v>30.4792107117688</v>
      </c>
      <c r="AK414" t="str">
        <f>IF(AND(Table2[[#This Row],[20D EMA]]&gt;Table2[[#This Row],[50D EMA]],Table2[[#This Row],[50D EMA]]&gt;Table2[[#This Row],[200D EMA]]),"Uptrend","Downtrend/NoTrend")</f>
        <v>Downtrend/NoTrend</v>
      </c>
      <c r="AL414">
        <v>-0.03</v>
      </c>
      <c r="AM414" t="s">
        <v>3153</v>
      </c>
      <c r="AN414">
        <v>-1.54</v>
      </c>
      <c r="AO414" t="s">
        <v>3153</v>
      </c>
      <c r="AP414">
        <v>2.5162885154827001E-2</v>
      </c>
      <c r="AQ414">
        <f>(Table2[[#This Row],[Sharpe Ratio]]-AVERAGE(Table2[Sharpe Ratio]))/_xlfn.STDEV.P(Table2[Sharpe Ratio])</f>
        <v>-0.37567347819086772</v>
      </c>
      <c r="AR4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4">
        <f>_xlfn.RANK.AVG(Table2[[#This Row],[1Y Return vs Nifty Z-Score]],Table2[1Y Return vs Nifty Z-Score])</f>
        <v>516</v>
      </c>
      <c r="AT414">
        <f>_xlfn.RANK.AVG(Table2[[#This Row],[6M Return vs Nifty Z-Score]],Table2[6M Return vs Nifty Z-Score])</f>
        <v>265</v>
      </c>
      <c r="AU414">
        <f>_xlfn.RANK.AVG(Table2[[#This Row],[Sharpe Ratio Z-Score]],Table2[Sharpe Ratio Z-Score])</f>
        <v>441</v>
      </c>
      <c r="AV414">
        <f>(Table2[[#This Row],[Rank 1Y]]+Table2[[#This Row],[Rank 6M]]+Table2[[#This Row],[Rank Sharpe]])/3</f>
        <v>407.33333333333331</v>
      </c>
    </row>
    <row r="415" spans="1:48" x14ac:dyDescent="0.3">
      <c r="A415" t="s">
        <v>258</v>
      </c>
      <c r="B415" t="s">
        <v>259</v>
      </c>
      <c r="C415" t="s">
        <v>3112</v>
      </c>
      <c r="D415" t="s">
        <v>252</v>
      </c>
      <c r="E415">
        <v>96147.362289330005</v>
      </c>
      <c r="F415">
        <v>6686.9</v>
      </c>
      <c r="G415">
        <v>4.2248815820547998</v>
      </c>
      <c r="H415">
        <f>(Table2[[#This Row],[1Y Return vs Nifty]]-AVERAGE(Table2[1Y Return vs Nifty]))/_xlfn.STDEV.P(Table2[1Y Return vs Nifty])</f>
        <v>-0.20925225887225102</v>
      </c>
      <c r="I415">
        <v>1.8063749883503499</v>
      </c>
      <c r="J415">
        <f>(Table2[[#This Row],[1M Return vs Nifty]]-AVERAGE(Table2[1M Return vs Nifty]))/_xlfn.STDEV.P(Table2[1M Return vs Nifty])</f>
        <v>0.53187158189310169</v>
      </c>
      <c r="K415">
        <v>8.1218754767901995</v>
      </c>
      <c r="L415">
        <f>(Table2[[#This Row],[6M Return vs Nifty]]-AVERAGE(Table2[6M Return vs Nifty]))/_xlfn.STDEV.P(Table2[6M Return vs Nifty])</f>
        <v>0.19538865190159097</v>
      </c>
      <c r="M415">
        <v>-4.2131656271678004</v>
      </c>
      <c r="N415">
        <f>(Table2[[#This Row],[1W Return vs Nifty]]-AVERAGE(Table2[1W Return vs Nifty]))/_xlfn.STDEV.P(Table2[1W Return vs Nifty])</f>
        <v>-0.28756562740382052</v>
      </c>
      <c r="O415">
        <v>6970.63</v>
      </c>
      <c r="P415">
        <v>6942.9930150297896</v>
      </c>
      <c r="Q415">
        <v>6465.4372057932596</v>
      </c>
      <c r="R415">
        <v>28.684692492020599</v>
      </c>
      <c r="S415" s="1">
        <f>(Table2[[#This Row],[Close Price]]-Table2[[#This Row],[20D EMA]])/Table2[[#This Row],[20D EMA]]</f>
        <v>-4.0703637978202901E-2</v>
      </c>
      <c r="T415" s="1">
        <f>(Table2[[#This Row],[Close Price]]-Table2[[#This Row],[50D EMA]])/Table2[[#This Row],[50D EMA]]</f>
        <v>-3.6885103366144055E-2</v>
      </c>
      <c r="U415" s="1">
        <f>(Table2[[#This Row],[Close Price]]-Table2[[#This Row],[200D EMA]])/Table2[[#This Row],[200D EMA]]</f>
        <v>3.4253336187118413E-2</v>
      </c>
      <c r="V415">
        <v>1.7108401414676899</v>
      </c>
      <c r="W415">
        <v>6661.2</v>
      </c>
      <c r="X415">
        <v>6796.9</v>
      </c>
      <c r="Y415">
        <v>6661.2</v>
      </c>
      <c r="Z415">
        <v>6874.45</v>
      </c>
      <c r="AA415">
        <v>6661.2</v>
      </c>
      <c r="AB415">
        <v>7545</v>
      </c>
      <c r="AC415" s="1">
        <f>(Table2[[#This Row],[Close Price]]/Table2[[#This Row],[Day Low]])-1</f>
        <v>3.8581636942291997E-3</v>
      </c>
      <c r="AD415" s="1">
        <f>(Table2[[#This Row],[Day High]]/Table2[[#This Row],[Close Price]])-1</f>
        <v>1.645007402533305E-2</v>
      </c>
      <c r="AE415" s="1">
        <f>(Table2[[#This Row],[Close Price]]/Table2[[#This Row],[Current Week Low]])-1</f>
        <v>3.8581636942291997E-3</v>
      </c>
      <c r="AF415" s="1">
        <f>(Table2[[#This Row],[Current Week High]]/Table2[[#This Row],[Close Price]])-1</f>
        <v>2.8047376213192976E-2</v>
      </c>
      <c r="AG415" s="1">
        <f>(Table2[[#This Row],[Close Price]]/Table2[[#This Row],[Current Month Low]])-1</f>
        <v>3.8581636942291997E-3</v>
      </c>
      <c r="AH415" s="1">
        <f>(Table2[[#This Row],[Current Month High]]/Table2[[#This Row],[Close Price]])-1</f>
        <v>0.12832553201034869</v>
      </c>
      <c r="AI415">
        <v>12.8325532010348</v>
      </c>
      <c r="AJ415">
        <v>26.529608219722299</v>
      </c>
      <c r="AK415" t="str">
        <f>IF(AND(Table2[[#This Row],[20D EMA]]&gt;Table2[[#This Row],[50D EMA]],Table2[[#This Row],[50D EMA]]&gt;Table2[[#This Row],[200D EMA]]),"Uptrend","Downtrend/NoTrend")</f>
        <v>Uptrend</v>
      </c>
      <c r="AL415">
        <v>0.03</v>
      </c>
      <c r="AM415" t="s">
        <v>3154</v>
      </c>
      <c r="AN415">
        <v>-4.78</v>
      </c>
      <c r="AO415" t="s">
        <v>3153</v>
      </c>
      <c r="AP415">
        <v>-1.3859207164728E-2</v>
      </c>
      <c r="AQ415">
        <f>(Table2[[#This Row],[Sharpe Ratio]]-AVERAGE(Table2[Sharpe Ratio]))/_xlfn.STDEV.P(Table2[Sharpe Ratio])</f>
        <v>-0.83160692618611398</v>
      </c>
      <c r="AR4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-0.60116457866749295</v>
      </c>
      <c r="AS415">
        <f>_xlfn.RANK.AVG(Table2[[#This Row],[1Y Return vs Nifty Z-Score]],Table2[1Y Return vs Nifty Z-Score])</f>
        <v>381</v>
      </c>
      <c r="AT415">
        <f>_xlfn.RANK.AVG(Table2[[#This Row],[6M Return vs Nifty Z-Score]],Table2[6M Return vs Nifty Z-Score])</f>
        <v>247</v>
      </c>
      <c r="AU415">
        <f>_xlfn.RANK.AVG(Table2[[#This Row],[Sharpe Ratio Z-Score]],Table2[Sharpe Ratio Z-Score])</f>
        <v>596</v>
      </c>
      <c r="AV415">
        <f>(Table2[[#This Row],[Rank 1Y]]+Table2[[#This Row],[Rank 6M]]+Table2[[#This Row],[Rank Sharpe]])/3</f>
        <v>408</v>
      </c>
    </row>
    <row r="416" spans="1:48" hidden="1" x14ac:dyDescent="0.3">
      <c r="A416" t="s">
        <v>672</v>
      </c>
      <c r="B416" t="s">
        <v>673</v>
      </c>
      <c r="C416" t="s">
        <v>3112</v>
      </c>
      <c r="D416" t="s">
        <v>51</v>
      </c>
      <c r="E416">
        <v>25891.6883856399</v>
      </c>
      <c r="F416">
        <v>1667.05</v>
      </c>
      <c r="G416">
        <v>-7.8192667451917597</v>
      </c>
      <c r="H416">
        <f>(Table2[[#This Row],[1Y Return vs Nifty]]-AVERAGE(Table2[1Y Return vs Nifty]))/_xlfn.STDEV.P(Table2[1Y Return vs Nifty])</f>
        <v>-0.45797594693601634</v>
      </c>
      <c r="I416">
        <v>-5.6323405620886904</v>
      </c>
      <c r="J416">
        <f>(Table2[[#This Row],[1M Return vs Nifty]]-AVERAGE(Table2[1M Return vs Nifty]))/_xlfn.STDEV.P(Table2[1M Return vs Nifty])</f>
        <v>-0.28278263695319222</v>
      </c>
      <c r="K416">
        <v>-10.303617827064601</v>
      </c>
      <c r="L416">
        <f>(Table2[[#This Row],[6M Return vs Nifty]]-AVERAGE(Table2[6M Return vs Nifty]))/_xlfn.STDEV.P(Table2[6M Return vs Nifty])</f>
        <v>-0.44138823830366264</v>
      </c>
      <c r="M416">
        <v>-3.64669207183365</v>
      </c>
      <c r="N416">
        <f>(Table2[[#This Row],[1W Return vs Nifty]]-AVERAGE(Table2[1W Return vs Nifty]))/_xlfn.STDEV.P(Table2[1W Return vs Nifty])</f>
        <v>-0.17109905421202543</v>
      </c>
      <c r="O416">
        <v>1800.43</v>
      </c>
      <c r="P416">
        <v>1839.30249930691</v>
      </c>
      <c r="Q416">
        <v>1766.1398810752501</v>
      </c>
      <c r="R416">
        <v>18.091510426682401</v>
      </c>
      <c r="S416" s="1">
        <f>(Table2[[#This Row],[Close Price]]-Table2[[#This Row],[20D EMA]])/Table2[[#This Row],[20D EMA]]</f>
        <v>-7.4082302561054914E-2</v>
      </c>
      <c r="T416" s="1">
        <f>(Table2[[#This Row],[Close Price]]-Table2[[#This Row],[50D EMA]])/Table2[[#This Row],[50D EMA]]</f>
        <v>-9.3650989639724097E-2</v>
      </c>
      <c r="U416" s="1">
        <f>(Table2[[#This Row],[Close Price]]-Table2[[#This Row],[200D EMA]])/Table2[[#This Row],[200D EMA]]</f>
        <v>-5.6105341449468223E-2</v>
      </c>
      <c r="V416">
        <v>0.71830446580111196</v>
      </c>
      <c r="W416">
        <v>1660</v>
      </c>
      <c r="X416">
        <v>1705</v>
      </c>
      <c r="Y416">
        <v>1660</v>
      </c>
      <c r="Z416">
        <v>1705</v>
      </c>
      <c r="AA416">
        <v>1660</v>
      </c>
      <c r="AB416">
        <v>1984</v>
      </c>
      <c r="AC416" s="1">
        <f>(Table2[[#This Row],[Close Price]]/Table2[[#This Row],[Day Low]])-1</f>
        <v>4.246987951807224E-3</v>
      </c>
      <c r="AD416" s="1">
        <f>(Table2[[#This Row],[Day High]]/Table2[[#This Row],[Close Price]])-1</f>
        <v>2.2764764104256097E-2</v>
      </c>
      <c r="AE416" s="1">
        <f>(Table2[[#This Row],[Close Price]]/Table2[[#This Row],[Current Week Low]])-1</f>
        <v>4.246987951807224E-3</v>
      </c>
      <c r="AF416" s="1">
        <f>(Table2[[#This Row],[Current Week High]]/Table2[[#This Row],[Close Price]])-1</f>
        <v>2.2764764104256097E-2</v>
      </c>
      <c r="AG416" s="1">
        <f>(Table2[[#This Row],[Close Price]]/Table2[[#This Row],[Current Month Low]])-1</f>
        <v>4.246987951807224E-3</v>
      </c>
      <c r="AH416" s="1">
        <f>(Table2[[#This Row],[Current Month High]]/Table2[[#This Row],[Close Price]])-1</f>
        <v>0.19012627095767987</v>
      </c>
      <c r="AI416">
        <v>21.771992441738298</v>
      </c>
      <c r="AJ416">
        <v>21.593727206418599</v>
      </c>
      <c r="AK416" t="str">
        <f>IF(AND(Table2[[#This Row],[20D EMA]]&gt;Table2[[#This Row],[50D EMA]],Table2[[#This Row],[50D EMA]]&gt;Table2[[#This Row],[200D EMA]]),"Uptrend","Downtrend/NoTrend")</f>
        <v>Downtrend/NoTrend</v>
      </c>
      <c r="AL416">
        <v>-0.09</v>
      </c>
      <c r="AM416" t="s">
        <v>3153</v>
      </c>
      <c r="AN416">
        <v>-14.99</v>
      </c>
      <c r="AO416" t="s">
        <v>3153</v>
      </c>
      <c r="AP416">
        <v>7.9196987744469996E-2</v>
      </c>
      <c r="AQ416">
        <f>(Table2[[#This Row],[Sharpe Ratio]]-AVERAGE(Table2[Sharpe Ratio]))/_xlfn.STDEV.P(Table2[Sharpe Ratio])</f>
        <v>0.25566003671343346</v>
      </c>
      <c r="AR4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6">
        <f>_xlfn.RANK.AVG(Table2[[#This Row],[1Y Return vs Nifty Z-Score]],Table2[1Y Return vs Nifty Z-Score])</f>
        <v>472</v>
      </c>
      <c r="AT416">
        <f>_xlfn.RANK.AVG(Table2[[#This Row],[6M Return vs Nifty Z-Score]],Table2[6M Return vs Nifty Z-Score])</f>
        <v>471</v>
      </c>
      <c r="AU416">
        <f>_xlfn.RANK.AVG(Table2[[#This Row],[Sharpe Ratio Z-Score]],Table2[Sharpe Ratio Z-Score])</f>
        <v>281</v>
      </c>
      <c r="AV416">
        <f>(Table2[[#This Row],[Rank 1Y]]+Table2[[#This Row],[Rank 6M]]+Table2[[#This Row],[Rank Sharpe]])/3</f>
        <v>408</v>
      </c>
    </row>
    <row r="417" spans="1:48" hidden="1" x14ac:dyDescent="0.3">
      <c r="A417" t="s">
        <v>475</v>
      </c>
      <c r="B417" t="s">
        <v>476</v>
      </c>
      <c r="C417" t="s">
        <v>3108</v>
      </c>
      <c r="D417" t="s">
        <v>54</v>
      </c>
      <c r="E417">
        <v>45033.500013750003</v>
      </c>
      <c r="F417">
        <v>4086.9</v>
      </c>
      <c r="G417">
        <v>9.6349861802019596</v>
      </c>
      <c r="H417">
        <f>(Table2[[#This Row],[1Y Return vs Nifty]]-AVERAGE(Table2[1Y Return vs Nifty]))/_xlfn.STDEV.P(Table2[1Y Return vs Nifty])</f>
        <v>-9.7528197369471298E-2</v>
      </c>
      <c r="I417">
        <v>-12.7196340522628</v>
      </c>
      <c r="J417">
        <f>(Table2[[#This Row],[1M Return vs Nifty]]-AVERAGE(Table2[1M Return vs Nifty]))/_xlfn.STDEV.P(Table2[1M Return vs Nifty])</f>
        <v>-1.0589507136625436</v>
      </c>
      <c r="K417">
        <v>-16.816798469130301</v>
      </c>
      <c r="L417">
        <f>(Table2[[#This Row],[6M Return vs Nifty]]-AVERAGE(Table2[6M Return vs Nifty]))/_xlfn.STDEV.P(Table2[6M Return vs Nifty])</f>
        <v>-0.66648087740993645</v>
      </c>
      <c r="M417">
        <v>-1.9098275009446599</v>
      </c>
      <c r="N417">
        <f>(Table2[[#This Row],[1W Return vs Nifty]]-AVERAGE(Table2[1W Return vs Nifty]))/_xlfn.STDEV.P(Table2[1W Return vs Nifty])</f>
        <v>0.18599910644324785</v>
      </c>
      <c r="O417">
        <v>4552.04</v>
      </c>
      <c r="P417">
        <v>4710.18722341595</v>
      </c>
      <c r="Q417">
        <v>4390.5716997351901</v>
      </c>
      <c r="R417">
        <v>17.807374264236199</v>
      </c>
      <c r="S417" s="1">
        <f>(Table2[[#This Row],[Close Price]]-Table2[[#This Row],[20D EMA]])/Table2[[#This Row],[20D EMA]]</f>
        <v>-0.10218275762075901</v>
      </c>
      <c r="T417" s="1">
        <f>(Table2[[#This Row],[Close Price]]-Table2[[#This Row],[50D EMA]])/Table2[[#This Row],[50D EMA]]</f>
        <v>-0.13232748378182849</v>
      </c>
      <c r="U417" s="1">
        <f>(Table2[[#This Row],[Close Price]]-Table2[[#This Row],[200D EMA]])/Table2[[#This Row],[200D EMA]]</f>
        <v>-6.9164500776403556E-2</v>
      </c>
      <c r="V417">
        <v>0.70222301408437904</v>
      </c>
      <c r="W417">
        <v>4056.5</v>
      </c>
      <c r="X417">
        <v>4182.3</v>
      </c>
      <c r="Y417">
        <v>4056.5</v>
      </c>
      <c r="Z417">
        <v>4182.6499999999996</v>
      </c>
      <c r="AA417">
        <v>4056.5</v>
      </c>
      <c r="AB417">
        <v>5025</v>
      </c>
      <c r="AC417" s="1">
        <f>(Table2[[#This Row],[Close Price]]/Table2[[#This Row],[Day Low]])-1</f>
        <v>7.494145199063329E-3</v>
      </c>
      <c r="AD417" s="1">
        <f>(Table2[[#This Row],[Day High]]/Table2[[#This Row],[Close Price]])-1</f>
        <v>2.334287601849816E-2</v>
      </c>
      <c r="AE417" s="1">
        <f>(Table2[[#This Row],[Close Price]]/Table2[[#This Row],[Current Week Low]])-1</f>
        <v>7.494145199063329E-3</v>
      </c>
      <c r="AF417" s="1">
        <f>(Table2[[#This Row],[Current Week High]]/Table2[[#This Row],[Close Price]])-1</f>
        <v>2.3428515500746094E-2</v>
      </c>
      <c r="AG417" s="1">
        <f>(Table2[[#This Row],[Close Price]]/Table2[[#This Row],[Current Month Low]])-1</f>
        <v>7.494145199063329E-3</v>
      </c>
      <c r="AH417" s="1">
        <f>(Table2[[#This Row],[Current Month High]]/Table2[[#This Row],[Close Price]])-1</f>
        <v>0.22953828084856487</v>
      </c>
      <c r="AI417">
        <v>35.453522229562701</v>
      </c>
      <c r="AJ417">
        <v>31.5998776384215</v>
      </c>
      <c r="AK417" t="str">
        <f>IF(AND(Table2[[#This Row],[20D EMA]]&gt;Table2[[#This Row],[50D EMA]],Table2[[#This Row],[50D EMA]]&gt;Table2[[#This Row],[200D EMA]]),"Uptrend","Downtrend/NoTrend")</f>
        <v>Downtrend/NoTrend</v>
      </c>
      <c r="AL417">
        <v>-0.18</v>
      </c>
      <c r="AM417" t="s">
        <v>3153</v>
      </c>
      <c r="AN417">
        <v>-14.93</v>
      </c>
      <c r="AO417" t="s">
        <v>3153</v>
      </c>
      <c r="AP417">
        <v>6.0408762855817998E-2</v>
      </c>
      <c r="AQ417">
        <f>(Table2[[#This Row],[Sharpe Ratio]]-AVERAGE(Table2[Sharpe Ratio]))/_xlfn.STDEV.P(Table2[Sharpe Ratio])</f>
        <v>3.6138743876440504E-2</v>
      </c>
      <c r="AR4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7">
        <f>_xlfn.RANK.AVG(Table2[[#This Row],[1Y Return vs Nifty Z-Score]],Table2[1Y Return vs Nifty Z-Score])</f>
        <v>337</v>
      </c>
      <c r="AT417">
        <f>_xlfn.RANK.AVG(Table2[[#This Row],[6M Return vs Nifty Z-Score]],Table2[6M Return vs Nifty Z-Score])</f>
        <v>549</v>
      </c>
      <c r="AU417">
        <f>_xlfn.RANK.AVG(Table2[[#This Row],[Sharpe Ratio Z-Score]],Table2[Sharpe Ratio Z-Score])</f>
        <v>342</v>
      </c>
      <c r="AV417">
        <f>(Table2[[#This Row],[Rank 1Y]]+Table2[[#This Row],[Rank 6M]]+Table2[[#This Row],[Rank Sharpe]])/3</f>
        <v>409.33333333333331</v>
      </c>
    </row>
    <row r="418" spans="1:48" hidden="1" x14ac:dyDescent="0.3">
      <c r="A418" t="s">
        <v>1185</v>
      </c>
      <c r="B418" t="s">
        <v>1186</v>
      </c>
      <c r="C418" t="s">
        <v>3120</v>
      </c>
      <c r="D418" t="s">
        <v>515</v>
      </c>
      <c r="E418">
        <v>9811.9457113200006</v>
      </c>
      <c r="F418">
        <v>306.3</v>
      </c>
      <c r="G418">
        <v>-9.5304499150316104</v>
      </c>
      <c r="H418">
        <f>(Table2[[#This Row],[1Y Return vs Nifty]]-AVERAGE(Table2[1Y Return vs Nifty]))/_xlfn.STDEV.P(Table2[1Y Return vs Nifty])</f>
        <v>-0.49331358787094093</v>
      </c>
      <c r="I418">
        <v>-6.4237548550624899</v>
      </c>
      <c r="J418">
        <f>(Table2[[#This Row],[1M Return vs Nifty]]-AVERAGE(Table2[1M Return vs Nifty]))/_xlfn.STDEV.P(Table2[1M Return vs Nifty])</f>
        <v>-0.36945472277966401</v>
      </c>
      <c r="K418">
        <v>3.74626547011224</v>
      </c>
      <c r="L418">
        <f>(Table2[[#This Row],[6M Return vs Nifty]]-AVERAGE(Table2[6M Return vs Nifty]))/_xlfn.STDEV.P(Table2[6M Return vs Nifty])</f>
        <v>4.4169507488211246E-2</v>
      </c>
      <c r="M418">
        <v>-2.0581198428967702</v>
      </c>
      <c r="N418">
        <f>(Table2[[#This Row],[1W Return vs Nifty]]-AVERAGE(Table2[1W Return vs Nifty]))/_xlfn.STDEV.P(Table2[1W Return vs Nifty])</f>
        <v>0.15551030297640234</v>
      </c>
      <c r="O418">
        <v>320.77</v>
      </c>
      <c r="P418">
        <v>329.19113785839102</v>
      </c>
      <c r="Q418">
        <v>314.19224006575598</v>
      </c>
      <c r="R418">
        <v>30.035430345349202</v>
      </c>
      <c r="S418" s="1">
        <f>(Table2[[#This Row],[Close Price]]-Table2[[#This Row],[20D EMA]])/Table2[[#This Row],[20D EMA]]</f>
        <v>-4.5110203572653211E-2</v>
      </c>
      <c r="T418" s="1">
        <f>(Table2[[#This Row],[Close Price]]-Table2[[#This Row],[50D EMA]])/Table2[[#This Row],[50D EMA]]</f>
        <v>-6.9537527672564936E-2</v>
      </c>
      <c r="U418" s="1">
        <f>(Table2[[#This Row],[Close Price]]-Table2[[#This Row],[200D EMA]])/Table2[[#This Row],[200D EMA]]</f>
        <v>-2.5119143821324921E-2</v>
      </c>
      <c r="V418">
        <v>0.32648322635638399</v>
      </c>
      <c r="W418">
        <v>302.5</v>
      </c>
      <c r="X418">
        <v>311.14999999999998</v>
      </c>
      <c r="Y418">
        <v>299.8</v>
      </c>
      <c r="Z418">
        <v>311.14999999999998</v>
      </c>
      <c r="AA418">
        <v>299.8</v>
      </c>
      <c r="AB418">
        <v>334.35</v>
      </c>
      <c r="AC418" s="1">
        <f>(Table2[[#This Row],[Close Price]]/Table2[[#This Row],[Day Low]])-1</f>
        <v>1.25619834710744E-2</v>
      </c>
      <c r="AD418" s="1">
        <f>(Table2[[#This Row],[Day High]]/Table2[[#This Row],[Close Price]])-1</f>
        <v>1.5834149526607888E-2</v>
      </c>
      <c r="AE418" s="1">
        <f>(Table2[[#This Row],[Close Price]]/Table2[[#This Row],[Current Week Low]])-1</f>
        <v>2.1681120747164773E-2</v>
      </c>
      <c r="AF418" s="1">
        <f>(Table2[[#This Row],[Current Week High]]/Table2[[#This Row],[Close Price]])-1</f>
        <v>1.5834149526607888E-2</v>
      </c>
      <c r="AG418" s="1">
        <f>(Table2[[#This Row],[Close Price]]/Table2[[#This Row],[Current Month Low]])-1</f>
        <v>2.1681120747164773E-2</v>
      </c>
      <c r="AH418" s="1">
        <f>(Table2[[#This Row],[Current Month High]]/Table2[[#This Row],[Close Price]])-1</f>
        <v>9.1576885406464248E-2</v>
      </c>
      <c r="AI418">
        <v>30.9174012406137</v>
      </c>
      <c r="AJ418">
        <v>18.121167714318702</v>
      </c>
      <c r="AK418" t="str">
        <f>IF(AND(Table2[[#This Row],[20D EMA]]&gt;Table2[[#This Row],[50D EMA]],Table2[[#This Row],[50D EMA]]&gt;Table2[[#This Row],[200D EMA]]),"Uptrend","Downtrend/NoTrend")</f>
        <v>Downtrend/NoTrend</v>
      </c>
      <c r="AL418">
        <v>0.03</v>
      </c>
      <c r="AM418" t="s">
        <v>3154</v>
      </c>
      <c r="AN418">
        <v>-4.58</v>
      </c>
      <c r="AO418" t="s">
        <v>3153</v>
      </c>
      <c r="AP418">
        <v>2.2650653085187999E-2</v>
      </c>
      <c r="AQ418">
        <f>(Table2[[#This Row],[Sharpe Ratio]]-AVERAGE(Table2[Sharpe Ratio]))/_xlfn.STDEV.P(Table2[Sharpe Ratio])</f>
        <v>-0.40502635400016285</v>
      </c>
      <c r="AR4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8">
        <f>_xlfn.RANK.AVG(Table2[[#This Row],[1Y Return vs Nifty Z-Score]],Table2[1Y Return vs Nifty Z-Score])</f>
        <v>488</v>
      </c>
      <c r="AT418">
        <f>_xlfn.RANK.AVG(Table2[[#This Row],[6M Return vs Nifty Z-Score]],Table2[6M Return vs Nifty Z-Score])</f>
        <v>295</v>
      </c>
      <c r="AU418">
        <f>_xlfn.RANK.AVG(Table2[[#This Row],[Sharpe Ratio Z-Score]],Table2[Sharpe Ratio Z-Score])</f>
        <v>448</v>
      </c>
      <c r="AV418">
        <f>(Table2[[#This Row],[Rank 1Y]]+Table2[[#This Row],[Rank 6M]]+Table2[[#This Row],[Rank Sharpe]])/3</f>
        <v>410.33333333333331</v>
      </c>
    </row>
    <row r="419" spans="1:48" hidden="1" x14ac:dyDescent="0.3">
      <c r="A419" t="s">
        <v>1672</v>
      </c>
      <c r="B419" t="s">
        <v>1673</v>
      </c>
      <c r="C419" t="s">
        <v>3119</v>
      </c>
      <c r="D419" t="s">
        <v>572</v>
      </c>
      <c r="E419">
        <v>5201.0905268249999</v>
      </c>
      <c r="F419">
        <v>296.35000000000002</v>
      </c>
      <c r="G419">
        <v>-25.077016178143399</v>
      </c>
      <c r="H419">
        <f>(Table2[[#This Row],[1Y Return vs Nifty]]-AVERAGE(Table2[1Y Return vs Nifty]))/_xlfn.STDEV.P(Table2[1Y Return vs Nifty])</f>
        <v>-0.81436570319081858</v>
      </c>
      <c r="I419">
        <v>-12.9019365273766</v>
      </c>
      <c r="J419">
        <f>(Table2[[#This Row],[1M Return vs Nifty]]-AVERAGE(Table2[1M Return vs Nifty]))/_xlfn.STDEV.P(Table2[1M Return vs Nifty])</f>
        <v>-1.0789156497392851</v>
      </c>
      <c r="K419">
        <v>-4.5988380137633103</v>
      </c>
      <c r="L419">
        <f>(Table2[[#This Row],[6M Return vs Nifty]]-AVERAGE(Table2[6M Return vs Nifty]))/_xlfn.STDEV.P(Table2[6M Return vs Nifty])</f>
        <v>-0.24423357389857389</v>
      </c>
      <c r="M419">
        <v>-7.9506571446255796</v>
      </c>
      <c r="N419">
        <f>(Table2[[#This Row],[1W Return vs Nifty]]-AVERAGE(Table2[1W Return vs Nifty]))/_xlfn.STDEV.P(Table2[1W Return vs Nifty])</f>
        <v>-1.055991311661826</v>
      </c>
      <c r="O419">
        <v>322.24</v>
      </c>
      <c r="P419">
        <v>338.58592443253099</v>
      </c>
      <c r="Q419">
        <v>333.88756129046499</v>
      </c>
      <c r="R419">
        <v>25.3756060173273</v>
      </c>
      <c r="S419" s="1">
        <f>(Table2[[#This Row],[Close Price]]-Table2[[#This Row],[20D EMA]])/Table2[[#This Row],[20D EMA]]</f>
        <v>-8.0343843098311774E-2</v>
      </c>
      <c r="T419" s="1">
        <f>(Table2[[#This Row],[Close Price]]-Table2[[#This Row],[50D EMA]])/Table2[[#This Row],[50D EMA]]</f>
        <v>-0.12474211532366046</v>
      </c>
      <c r="U419" s="1">
        <f>(Table2[[#This Row],[Close Price]]-Table2[[#This Row],[200D EMA]])/Table2[[#This Row],[200D EMA]]</f>
        <v>-0.11242575538119319</v>
      </c>
      <c r="V419">
        <v>0.45625516840916702</v>
      </c>
      <c r="W419">
        <v>294.3</v>
      </c>
      <c r="X419">
        <v>309</v>
      </c>
      <c r="Y419">
        <v>292.2</v>
      </c>
      <c r="Z419">
        <v>309</v>
      </c>
      <c r="AA419">
        <v>292.2</v>
      </c>
      <c r="AB419">
        <v>346.55</v>
      </c>
      <c r="AC419" s="1">
        <f>(Table2[[#This Row],[Close Price]]/Table2[[#This Row],[Day Low]])-1</f>
        <v>6.9656812776079935E-3</v>
      </c>
      <c r="AD419" s="1">
        <f>(Table2[[#This Row],[Day High]]/Table2[[#This Row],[Close Price]])-1</f>
        <v>4.2686013160114555E-2</v>
      </c>
      <c r="AE419" s="1">
        <f>(Table2[[#This Row],[Close Price]]/Table2[[#This Row],[Current Week Low]])-1</f>
        <v>1.420260095824788E-2</v>
      </c>
      <c r="AF419" s="1">
        <f>(Table2[[#This Row],[Current Week High]]/Table2[[#This Row],[Close Price]])-1</f>
        <v>4.2686013160114555E-2</v>
      </c>
      <c r="AG419" s="1">
        <f>(Table2[[#This Row],[Close Price]]/Table2[[#This Row],[Current Month Low]])-1</f>
        <v>1.420260095824788E-2</v>
      </c>
      <c r="AH419" s="1">
        <f>(Table2[[#This Row],[Current Month High]]/Table2[[#This Row],[Close Price]])-1</f>
        <v>0.16939429728361732</v>
      </c>
      <c r="AI419">
        <v>47.899443225915299</v>
      </c>
      <c r="AJ419">
        <v>18.992170246938301</v>
      </c>
      <c r="AK419" t="str">
        <f>IF(AND(Table2[[#This Row],[20D EMA]]&gt;Table2[[#This Row],[50D EMA]],Table2[[#This Row],[50D EMA]]&gt;Table2[[#This Row],[200D EMA]]),"Uptrend","Downtrend/NoTrend")</f>
        <v>Downtrend/NoTrend</v>
      </c>
      <c r="AL419">
        <v>-0.13</v>
      </c>
      <c r="AM419" t="s">
        <v>3153</v>
      </c>
      <c r="AN419">
        <v>-10.72</v>
      </c>
      <c r="AO419" t="s">
        <v>3153</v>
      </c>
      <c r="AP419">
        <v>9.4021910439785999E-2</v>
      </c>
      <c r="AQ419">
        <f>(Table2[[#This Row],[Sharpe Ratio]]-AVERAGE(Table2[Sharpe Ratio]))/_xlfn.STDEV.P(Table2[Sharpe Ratio])</f>
        <v>0.42887417565265179</v>
      </c>
      <c r="AR4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9">
        <f>_xlfn.RANK.AVG(Table2[[#This Row],[1Y Return vs Nifty Z-Score]],Table2[1Y Return vs Nifty Z-Score])</f>
        <v>596</v>
      </c>
      <c r="AT419">
        <f>_xlfn.RANK.AVG(Table2[[#This Row],[6M Return vs Nifty Z-Score]],Table2[6M Return vs Nifty Z-Score])</f>
        <v>396</v>
      </c>
      <c r="AU419">
        <f>_xlfn.RANK.AVG(Table2[[#This Row],[Sharpe Ratio Z-Score]],Table2[Sharpe Ratio Z-Score])</f>
        <v>240</v>
      </c>
      <c r="AV419">
        <f>(Table2[[#This Row],[Rank 1Y]]+Table2[[#This Row],[Rank 6M]]+Table2[[#This Row],[Rank Sharpe]])/3</f>
        <v>410.66666666666669</v>
      </c>
    </row>
    <row r="420" spans="1:48" hidden="1" x14ac:dyDescent="0.3">
      <c r="A420" t="s">
        <v>599</v>
      </c>
      <c r="B420" t="s">
        <v>600</v>
      </c>
      <c r="C420" t="s">
        <v>3120</v>
      </c>
      <c r="D420" t="s">
        <v>117</v>
      </c>
      <c r="E420">
        <v>30849.762134159999</v>
      </c>
      <c r="F420">
        <v>289.2</v>
      </c>
      <c r="G420">
        <v>17.045676977900499</v>
      </c>
      <c r="H420">
        <f>(Table2[[#This Row],[1Y Return vs Nifty]]-AVERAGE(Table2[1Y Return vs Nifty]))/_xlfn.STDEV.P(Table2[1Y Return vs Nifty])</f>
        <v>5.5509966577249936E-2</v>
      </c>
      <c r="I420">
        <v>-7.3962085881255399</v>
      </c>
      <c r="J420">
        <f>(Table2[[#This Row],[1M Return vs Nifty]]-AVERAGE(Table2[1M Return vs Nifty]))/_xlfn.STDEV.P(Table2[1M Return vs Nifty])</f>
        <v>-0.47595342284433906</v>
      </c>
      <c r="K420">
        <v>-1.5242075615548201</v>
      </c>
      <c r="L420">
        <f>(Table2[[#This Row],[6M Return vs Nifty]]-AVERAGE(Table2[6M Return vs Nifty]))/_xlfn.STDEV.P(Table2[6M Return vs Nifty])</f>
        <v>-0.13797570684444774</v>
      </c>
      <c r="M420">
        <v>-0.62445992382658699</v>
      </c>
      <c r="N420">
        <f>(Table2[[#This Row],[1W Return vs Nifty]]-AVERAGE(Table2[1W Return vs Nifty]))/_xlfn.STDEV.P(Table2[1W Return vs Nifty])</f>
        <v>0.45026979584988075</v>
      </c>
      <c r="O420">
        <v>302.43</v>
      </c>
      <c r="P420">
        <v>313.33089423330199</v>
      </c>
      <c r="Q420">
        <v>294.76025101358601</v>
      </c>
      <c r="R420">
        <v>29.549416289324299</v>
      </c>
      <c r="S420" s="1">
        <f>(Table2[[#This Row],[Close Price]]-Table2[[#This Row],[20D EMA]])/Table2[[#This Row],[20D EMA]]</f>
        <v>-4.3745660152762683E-2</v>
      </c>
      <c r="T420" s="1">
        <f>(Table2[[#This Row],[Close Price]]-Table2[[#This Row],[50D EMA]])/Table2[[#This Row],[50D EMA]]</f>
        <v>-7.7014091739496526E-2</v>
      </c>
      <c r="U420" s="1">
        <f>(Table2[[#This Row],[Close Price]]-Table2[[#This Row],[200D EMA]])/Table2[[#This Row],[200D EMA]]</f>
        <v>-1.8863639159167847E-2</v>
      </c>
      <c r="V420">
        <v>0.928990924732913</v>
      </c>
      <c r="W420">
        <v>288.25</v>
      </c>
      <c r="X420">
        <v>298</v>
      </c>
      <c r="Y420">
        <v>284.7</v>
      </c>
      <c r="Z420">
        <v>298</v>
      </c>
      <c r="AA420">
        <v>284.7</v>
      </c>
      <c r="AB420">
        <v>317.89999999999998</v>
      </c>
      <c r="AC420" s="1">
        <f>(Table2[[#This Row],[Close Price]]/Table2[[#This Row],[Day Low]])-1</f>
        <v>3.2957502168255992E-3</v>
      </c>
      <c r="AD420" s="1">
        <f>(Table2[[#This Row],[Day High]]/Table2[[#This Row],[Close Price]])-1</f>
        <v>3.042876901798075E-2</v>
      </c>
      <c r="AE420" s="1">
        <f>(Table2[[#This Row],[Close Price]]/Table2[[#This Row],[Current Week Low]])-1</f>
        <v>1.5806111696522684E-2</v>
      </c>
      <c r="AF420" s="1">
        <f>(Table2[[#This Row],[Current Week High]]/Table2[[#This Row],[Close Price]])-1</f>
        <v>3.042876901798075E-2</v>
      </c>
      <c r="AG420" s="1">
        <f>(Table2[[#This Row],[Close Price]]/Table2[[#This Row],[Current Month Low]])-1</f>
        <v>1.5806111696522684E-2</v>
      </c>
      <c r="AH420" s="1">
        <f>(Table2[[#This Row],[Current Month High]]/Table2[[#This Row],[Close Price]])-1</f>
        <v>9.9239280774550354E-2</v>
      </c>
      <c r="AI420">
        <v>26.0027662517289</v>
      </c>
      <c r="AJ420">
        <v>45.509433962264097</v>
      </c>
      <c r="AK420" t="str">
        <f>IF(AND(Table2[[#This Row],[20D EMA]]&gt;Table2[[#This Row],[50D EMA]],Table2[[#This Row],[50D EMA]]&gt;Table2[[#This Row],[200D EMA]]),"Uptrend","Downtrend/NoTrend")</f>
        <v>Downtrend/NoTrend</v>
      </c>
      <c r="AL420">
        <v>0</v>
      </c>
      <c r="AM420" t="s">
        <v>3155</v>
      </c>
      <c r="AN420">
        <v>-6.15</v>
      </c>
      <c r="AO420" t="s">
        <v>3153</v>
      </c>
      <c r="AP420">
        <v>-1.1936274936787001E-2</v>
      </c>
      <c r="AQ420">
        <f>(Table2[[#This Row],[Sharpe Ratio]]-AVERAGE(Table2[Sharpe Ratio]))/_xlfn.STDEV.P(Table2[Sharpe Ratio])</f>
        <v>-0.809139419478203</v>
      </c>
      <c r="AR4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0">
        <f>_xlfn.RANK.AVG(Table2[[#This Row],[1Y Return vs Nifty Z-Score]],Table2[1Y Return vs Nifty Z-Score])</f>
        <v>294</v>
      </c>
      <c r="AT420">
        <f>_xlfn.RANK.AVG(Table2[[#This Row],[6M Return vs Nifty Z-Score]],Table2[6M Return vs Nifty Z-Score])</f>
        <v>349</v>
      </c>
      <c r="AU420">
        <f>_xlfn.RANK.AVG(Table2[[#This Row],[Sharpe Ratio Z-Score]],Table2[Sharpe Ratio Z-Score])</f>
        <v>590</v>
      </c>
      <c r="AV420">
        <f>(Table2[[#This Row],[Rank 1Y]]+Table2[[#This Row],[Rank 6M]]+Table2[[#This Row],[Rank Sharpe]])/3</f>
        <v>411</v>
      </c>
    </row>
    <row r="421" spans="1:48" hidden="1" x14ac:dyDescent="0.3">
      <c r="A421" t="s">
        <v>518</v>
      </c>
      <c r="B421" t="s">
        <v>519</v>
      </c>
      <c r="C421" t="s">
        <v>3112</v>
      </c>
      <c r="D421" t="s">
        <v>520</v>
      </c>
      <c r="E421">
        <v>39169.288983480001</v>
      </c>
      <c r="F421">
        <v>327.05</v>
      </c>
      <c r="G421">
        <v>19.508343697493999</v>
      </c>
      <c r="H421">
        <f>(Table2[[#This Row],[1Y Return vs Nifty]]-AVERAGE(Table2[1Y Return vs Nifty]))/_xlfn.STDEV.P(Table2[1Y Return vs Nifty])</f>
        <v>0.10636649311001642</v>
      </c>
      <c r="I421">
        <v>0.88666953626641298</v>
      </c>
      <c r="J421">
        <f>(Table2[[#This Row],[1M Return vs Nifty]]-AVERAGE(Table2[1M Return vs Nifty]))/_xlfn.STDEV.P(Table2[1M Return vs Nifty])</f>
        <v>0.43114963311635401</v>
      </c>
      <c r="K421">
        <v>2.0270843718674101</v>
      </c>
      <c r="L421">
        <f>(Table2[[#This Row],[6M Return vs Nifty]]-AVERAGE(Table2[6M Return vs Nifty]))/_xlfn.STDEV.P(Table2[6M Return vs Nifty])</f>
        <v>-1.5244630054090848E-2</v>
      </c>
      <c r="M421">
        <v>-4.8123431750639201</v>
      </c>
      <c r="N421">
        <f>(Table2[[#This Row],[1W Return vs Nifty]]-AVERAGE(Table2[1W Return vs Nifty]))/_xlfn.STDEV.P(Table2[1W Return vs Nifty])</f>
        <v>-0.41075611896305941</v>
      </c>
      <c r="O421">
        <v>331</v>
      </c>
      <c r="P421">
        <v>338.94868010522202</v>
      </c>
      <c r="Q421">
        <v>323.47497378026799</v>
      </c>
      <c r="R421">
        <v>47.099080032216698</v>
      </c>
      <c r="S421" s="1">
        <f>(Table2[[#This Row],[Close Price]]-Table2[[#This Row],[20D EMA]])/Table2[[#This Row],[20D EMA]]</f>
        <v>-1.1933534743202382E-2</v>
      </c>
      <c r="T421" s="1">
        <f>(Table2[[#This Row],[Close Price]]-Table2[[#This Row],[50D EMA]])/Table2[[#This Row],[50D EMA]]</f>
        <v>-3.5104665701982465E-2</v>
      </c>
      <c r="U421" s="1">
        <f>(Table2[[#This Row],[Close Price]]-Table2[[#This Row],[200D EMA]])/Table2[[#This Row],[200D EMA]]</f>
        <v>1.1051940673965366E-2</v>
      </c>
      <c r="V421">
        <v>1.08600274773647</v>
      </c>
      <c r="W421">
        <v>325.2</v>
      </c>
      <c r="X421">
        <v>334.2</v>
      </c>
      <c r="Y421">
        <v>324.7</v>
      </c>
      <c r="Z421">
        <v>337.65</v>
      </c>
      <c r="AA421">
        <v>306.10000000000002</v>
      </c>
      <c r="AB421">
        <v>353.55</v>
      </c>
      <c r="AC421" s="1">
        <f>(Table2[[#This Row],[Close Price]]/Table2[[#This Row],[Day Low]])-1</f>
        <v>5.6888068880689424E-3</v>
      </c>
      <c r="AD421" s="1">
        <f>(Table2[[#This Row],[Day High]]/Table2[[#This Row],[Close Price]])-1</f>
        <v>2.1862100596238943E-2</v>
      </c>
      <c r="AE421" s="1">
        <f>(Table2[[#This Row],[Close Price]]/Table2[[#This Row],[Current Week Low]])-1</f>
        <v>7.2374499538034875E-3</v>
      </c>
      <c r="AF421" s="1">
        <f>(Table2[[#This Row],[Current Week High]]/Table2[[#This Row],[Close Price]])-1</f>
        <v>3.2410946338480295E-2</v>
      </c>
      <c r="AG421" s="1">
        <f>(Table2[[#This Row],[Close Price]]/Table2[[#This Row],[Current Month Low]])-1</f>
        <v>6.8441685723619639E-2</v>
      </c>
      <c r="AH421" s="1">
        <f>(Table2[[#This Row],[Current Month High]]/Table2[[#This Row],[Close Price]])-1</f>
        <v>8.1027365846200849E-2</v>
      </c>
      <c r="AI421">
        <v>21.021250573306801</v>
      </c>
      <c r="AJ421">
        <v>41.427027027027002</v>
      </c>
      <c r="AK421" t="str">
        <f>IF(AND(Table2[[#This Row],[20D EMA]]&gt;Table2[[#This Row],[50D EMA]],Table2[[#This Row],[50D EMA]]&gt;Table2[[#This Row],[200D EMA]]),"Uptrend","Downtrend/NoTrend")</f>
        <v>Downtrend/NoTrend</v>
      </c>
      <c r="AL421">
        <v>-0.03</v>
      </c>
      <c r="AM421" t="s">
        <v>3153</v>
      </c>
      <c r="AN421">
        <v>3.46</v>
      </c>
      <c r="AO421" t="s">
        <v>3154</v>
      </c>
      <c r="AP421">
        <v>-4.3396297645302E-2</v>
      </c>
      <c r="AQ421">
        <f>(Table2[[#This Row],[Sharpe Ratio]]-AVERAGE(Table2[Sharpe Ratio]))/_xlfn.STDEV.P(Table2[Sharpe Ratio])</f>
        <v>-1.1767177776564495</v>
      </c>
      <c r="AR4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1">
        <f>_xlfn.RANK.AVG(Table2[[#This Row],[1Y Return vs Nifty Z-Score]],Table2[1Y Return vs Nifty Z-Score])</f>
        <v>275</v>
      </c>
      <c r="AT421">
        <f>_xlfn.RANK.AVG(Table2[[#This Row],[6M Return vs Nifty Z-Score]],Table2[6M Return vs Nifty Z-Score])</f>
        <v>308</v>
      </c>
      <c r="AU421">
        <f>_xlfn.RANK.AVG(Table2[[#This Row],[Sharpe Ratio Z-Score]],Table2[Sharpe Ratio Z-Score])</f>
        <v>651</v>
      </c>
      <c r="AV421">
        <f>(Table2[[#This Row],[Rank 1Y]]+Table2[[#This Row],[Rank 6M]]+Table2[[#This Row],[Rank Sharpe]])/3</f>
        <v>411.33333333333331</v>
      </c>
    </row>
    <row r="422" spans="1:48" hidden="1" x14ac:dyDescent="0.3">
      <c r="A422" t="s">
        <v>1455</v>
      </c>
      <c r="B422" t="s">
        <v>1456</v>
      </c>
      <c r="C422" t="s">
        <v>3108</v>
      </c>
      <c r="D422" t="s">
        <v>563</v>
      </c>
      <c r="E422">
        <v>6983.6066350800002</v>
      </c>
      <c r="F422">
        <v>640</v>
      </c>
      <c r="G422">
        <v>-1.44259552729885</v>
      </c>
      <c r="H422">
        <f>(Table2[[#This Row],[1Y Return vs Nifty]]-AVERAGE(Table2[1Y Return vs Nifty]))/_xlfn.STDEV.P(Table2[1Y Return vs Nifty])</f>
        <v>-0.32629131969704145</v>
      </c>
      <c r="I422">
        <v>-4.7839275324472803</v>
      </c>
      <c r="J422">
        <f>(Table2[[#This Row],[1M Return vs Nifty]]-AVERAGE(Table2[1M Return vs Nifty]))/_xlfn.STDEV.P(Table2[1M Return vs Nifty])</f>
        <v>-0.18986830930683568</v>
      </c>
      <c r="K422">
        <v>5.4056857993988601</v>
      </c>
      <c r="L422">
        <f>(Table2[[#This Row],[6M Return vs Nifty]]-AVERAGE(Table2[6M Return vs Nifty]))/_xlfn.STDEV.P(Table2[6M Return vs Nifty])</f>
        <v>0.10151833931598345</v>
      </c>
      <c r="M422">
        <v>-3.2938617830445498</v>
      </c>
      <c r="N422">
        <f>(Table2[[#This Row],[1W Return vs Nifty]]-AVERAGE(Table2[1W Return vs Nifty]))/_xlfn.STDEV.P(Table2[1W Return vs Nifty])</f>
        <v>-9.8557389616053079E-2</v>
      </c>
      <c r="O422">
        <v>679.05</v>
      </c>
      <c r="P422">
        <v>702.60494869082504</v>
      </c>
      <c r="Q422">
        <v>659.27834576742998</v>
      </c>
      <c r="R422">
        <v>32.919471697214703</v>
      </c>
      <c r="S422" s="1">
        <f>(Table2[[#This Row],[Close Price]]-Table2[[#This Row],[20D EMA]])/Table2[[#This Row],[20D EMA]]</f>
        <v>-5.7506810985936171E-2</v>
      </c>
      <c r="T422" s="1">
        <f>(Table2[[#This Row],[Close Price]]-Table2[[#This Row],[50D EMA]])/Table2[[#This Row],[50D EMA]]</f>
        <v>-8.9104053148896592E-2</v>
      </c>
      <c r="U422" s="1">
        <f>(Table2[[#This Row],[Close Price]]-Table2[[#This Row],[200D EMA]])/Table2[[#This Row],[200D EMA]]</f>
        <v>-2.9241588004819286E-2</v>
      </c>
      <c r="V422">
        <v>0.52546054870818903</v>
      </c>
      <c r="W422">
        <v>634.85</v>
      </c>
      <c r="X422">
        <v>655.8</v>
      </c>
      <c r="Y422">
        <v>631.35</v>
      </c>
      <c r="Z422">
        <v>655.8</v>
      </c>
      <c r="AA422">
        <v>631.35</v>
      </c>
      <c r="AB422">
        <v>719.9</v>
      </c>
      <c r="AC422" s="1">
        <f>(Table2[[#This Row],[Close Price]]/Table2[[#This Row],[Day Low]])-1</f>
        <v>8.1121524769629527E-3</v>
      </c>
      <c r="AD422" s="1">
        <f>(Table2[[#This Row],[Day High]]/Table2[[#This Row],[Close Price]])-1</f>
        <v>2.4687499999999973E-2</v>
      </c>
      <c r="AE422" s="1">
        <f>(Table2[[#This Row],[Close Price]]/Table2[[#This Row],[Current Week Low]])-1</f>
        <v>1.3700799873287428E-2</v>
      </c>
      <c r="AF422" s="1">
        <f>(Table2[[#This Row],[Current Week High]]/Table2[[#This Row],[Close Price]])-1</f>
        <v>2.4687499999999973E-2</v>
      </c>
      <c r="AG422" s="1">
        <f>(Table2[[#This Row],[Close Price]]/Table2[[#This Row],[Current Month Low]])-1</f>
        <v>1.3700799873287428E-2</v>
      </c>
      <c r="AH422" s="1">
        <f>(Table2[[#This Row],[Current Month High]]/Table2[[#This Row],[Close Price]])-1</f>
        <v>0.12484374999999992</v>
      </c>
      <c r="AI422">
        <v>24.84375</v>
      </c>
      <c r="AJ422">
        <v>23.2784359048444</v>
      </c>
      <c r="AK422" t="str">
        <f>IF(AND(Table2[[#This Row],[20D EMA]]&gt;Table2[[#This Row],[50D EMA]],Table2[[#This Row],[50D EMA]]&gt;Table2[[#This Row],[200D EMA]]),"Uptrend","Downtrend/NoTrend")</f>
        <v>Downtrend/NoTrend</v>
      </c>
      <c r="AL422">
        <v>-0.11</v>
      </c>
      <c r="AM422" t="s">
        <v>3153</v>
      </c>
      <c r="AN422">
        <v>-4.33</v>
      </c>
      <c r="AO422" t="s">
        <v>3153</v>
      </c>
      <c r="AQ422">
        <f>(Table2[[#This Row],[Sharpe Ratio]]-AVERAGE(Table2[Sharpe Ratio]))/_xlfn.STDEV.P(Table2[Sharpe Ratio])</f>
        <v>-0.66967619071070472</v>
      </c>
      <c r="AR4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2">
        <f>_xlfn.RANK.AVG(Table2[[#This Row],[1Y Return vs Nifty Z-Score]],Table2[1Y Return vs Nifty Z-Score])</f>
        <v>421</v>
      </c>
      <c r="AT422">
        <f>_xlfn.RANK.AVG(Table2[[#This Row],[6M Return vs Nifty Z-Score]],Table2[6M Return vs Nifty Z-Score])</f>
        <v>277</v>
      </c>
      <c r="AU422">
        <f>_xlfn.RANK.AVG(Table2[[#This Row],[Sharpe Ratio Z-Score]],Table2[Sharpe Ratio Z-Score])</f>
        <v>539</v>
      </c>
      <c r="AV422">
        <f>(Table2[[#This Row],[Rank 1Y]]+Table2[[#This Row],[Rank 6M]]+Table2[[#This Row],[Rank Sharpe]])/3</f>
        <v>412.33333333333331</v>
      </c>
    </row>
    <row r="423" spans="1:48" hidden="1" x14ac:dyDescent="0.3">
      <c r="A423" t="s">
        <v>635</v>
      </c>
      <c r="B423" t="s">
        <v>636</v>
      </c>
      <c r="C423" t="s">
        <v>3109</v>
      </c>
      <c r="D423" t="s">
        <v>637</v>
      </c>
      <c r="E423">
        <v>28075.194554483998</v>
      </c>
      <c r="F423">
        <v>292.18</v>
      </c>
      <c r="G423">
        <v>-14.400348221215999</v>
      </c>
      <c r="H423">
        <f>(Table2[[#This Row],[1Y Return vs Nifty]]-AVERAGE(Table2[1Y Return vs Nifty]))/_xlfn.STDEV.P(Table2[1Y Return vs Nifty])</f>
        <v>-0.59388185009248184</v>
      </c>
      <c r="I423">
        <v>24.926797515902699</v>
      </c>
      <c r="J423">
        <f>(Table2[[#This Row],[1M Return vs Nifty]]-AVERAGE(Table2[1M Return vs Nifty]))/_xlfn.STDEV.P(Table2[1M Return vs Nifty])</f>
        <v>3.0639148662297031</v>
      </c>
      <c r="K423">
        <v>-8.7343291298609298</v>
      </c>
      <c r="L423">
        <f>(Table2[[#This Row],[6M Return vs Nifty]]-AVERAGE(Table2[6M Return vs Nifty]))/_xlfn.STDEV.P(Table2[6M Return vs Nifty])</f>
        <v>-0.38715431577250597</v>
      </c>
      <c r="M423">
        <v>-8.8385354379106307</v>
      </c>
      <c r="N423">
        <f>(Table2[[#This Row],[1W Return vs Nifty]]-AVERAGE(Table2[1W Return vs Nifty]))/_xlfn.STDEV.P(Table2[1W Return vs Nifty])</f>
        <v>-1.2385384778208735</v>
      </c>
      <c r="O423">
        <v>266.98</v>
      </c>
      <c r="P423">
        <v>264.23121126922501</v>
      </c>
      <c r="Q423">
        <v>271.10897709938803</v>
      </c>
      <c r="R423">
        <v>64.420687736562002</v>
      </c>
      <c r="S423" s="1">
        <f>(Table2[[#This Row],[Close Price]]-Table2[[#This Row],[20D EMA]])/Table2[[#This Row],[20D EMA]]</f>
        <v>9.4389092815941225E-2</v>
      </c>
      <c r="T423" s="1">
        <f>(Table2[[#This Row],[Close Price]]-Table2[[#This Row],[50D EMA]])/Table2[[#This Row],[50D EMA]]</f>
        <v>0.10577398709457525</v>
      </c>
      <c r="U423" s="1">
        <f>(Table2[[#This Row],[Close Price]]-Table2[[#This Row],[200D EMA]])/Table2[[#This Row],[200D EMA]]</f>
        <v>7.7721597883080737E-2</v>
      </c>
      <c r="V423">
        <v>5.8361166658194303</v>
      </c>
      <c r="W423">
        <v>287.64999999999998</v>
      </c>
      <c r="X423">
        <v>301.8</v>
      </c>
      <c r="Y423">
        <v>280.01</v>
      </c>
      <c r="Z423">
        <v>309.8</v>
      </c>
      <c r="AA423">
        <v>220.15</v>
      </c>
      <c r="AB423">
        <v>344.64</v>
      </c>
      <c r="AC423" s="1">
        <f>(Table2[[#This Row],[Close Price]]/Table2[[#This Row],[Day Low]])-1</f>
        <v>1.5748305232052839E-2</v>
      </c>
      <c r="AD423" s="1">
        <f>(Table2[[#This Row],[Day High]]/Table2[[#This Row],[Close Price]])-1</f>
        <v>3.2924909302484817E-2</v>
      </c>
      <c r="AE423" s="1">
        <f>(Table2[[#This Row],[Close Price]]/Table2[[#This Row],[Current Week Low]])-1</f>
        <v>4.3462733473804471E-2</v>
      </c>
      <c r="AF423" s="1">
        <f>(Table2[[#This Row],[Current Week High]]/Table2[[#This Row],[Close Price]])-1</f>
        <v>6.0305291258813121E-2</v>
      </c>
      <c r="AG423" s="1">
        <f>(Table2[[#This Row],[Close Price]]/Table2[[#This Row],[Current Month Low]])-1</f>
        <v>0.32718600953895072</v>
      </c>
      <c r="AH423" s="1">
        <f>(Table2[[#This Row],[Current Month High]]/Table2[[#This Row],[Close Price]])-1</f>
        <v>0.17954685467862275</v>
      </c>
      <c r="AI423">
        <v>31.528509822712</v>
      </c>
      <c r="AJ423">
        <v>39.133333333333297</v>
      </c>
      <c r="AK423" t="str">
        <f>IF(AND(Table2[[#This Row],[20D EMA]]&gt;Table2[[#This Row],[50D EMA]],Table2[[#This Row],[50D EMA]]&gt;Table2[[#This Row],[200D EMA]]),"Uptrend","Downtrend/NoTrend")</f>
        <v>Downtrend/NoTrend</v>
      </c>
      <c r="AL423">
        <v>-0.01</v>
      </c>
      <c r="AM423" t="s">
        <v>3153</v>
      </c>
      <c r="AN423">
        <v>29.05</v>
      </c>
      <c r="AO423" t="s">
        <v>3154</v>
      </c>
      <c r="AP423">
        <v>8.7236676542703007E-2</v>
      </c>
      <c r="AQ423">
        <f>(Table2[[#This Row],[Sharpe Ratio]]-AVERAGE(Table2[Sharpe Ratio]))/_xlfn.STDEV.P(Table2[Sharpe Ratio])</f>
        <v>0.34959562080691436</v>
      </c>
      <c r="AR4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3">
        <f>_xlfn.RANK.AVG(Table2[[#This Row],[1Y Return vs Nifty Z-Score]],Table2[1Y Return vs Nifty Z-Score])</f>
        <v>534</v>
      </c>
      <c r="AT423">
        <f>_xlfn.RANK.AVG(Table2[[#This Row],[6M Return vs Nifty Z-Score]],Table2[6M Return vs Nifty Z-Score])</f>
        <v>446</v>
      </c>
      <c r="AU423">
        <f>_xlfn.RANK.AVG(Table2[[#This Row],[Sharpe Ratio Z-Score]],Table2[Sharpe Ratio Z-Score])</f>
        <v>260</v>
      </c>
      <c r="AV423">
        <f>(Table2[[#This Row],[Rank 1Y]]+Table2[[#This Row],[Rank 6M]]+Table2[[#This Row],[Rank Sharpe]])/3</f>
        <v>413.33333333333331</v>
      </c>
    </row>
    <row r="424" spans="1:48" hidden="1" x14ac:dyDescent="0.3">
      <c r="A424" t="s">
        <v>968</v>
      </c>
      <c r="B424" t="s">
        <v>969</v>
      </c>
      <c r="C424" t="s">
        <v>3122</v>
      </c>
      <c r="D424" t="s">
        <v>485</v>
      </c>
      <c r="E424">
        <v>14528.2296276</v>
      </c>
      <c r="F424">
        <v>4738.5</v>
      </c>
      <c r="G424">
        <v>-7.4224487322209196</v>
      </c>
      <c r="H424">
        <f>(Table2[[#This Row],[1Y Return vs Nifty]]-AVERAGE(Table2[1Y Return vs Nifty]))/_xlfn.STDEV.P(Table2[1Y Return vs Nifty])</f>
        <v>-0.44978125877753811</v>
      </c>
      <c r="I424">
        <v>-1.3330637730647701</v>
      </c>
      <c r="J424">
        <f>(Table2[[#This Row],[1M Return vs Nifty]]-AVERAGE(Table2[1M Return vs Nifty]))/_xlfn.STDEV.P(Table2[1M Return vs Nifty])</f>
        <v>0.18805455939041146</v>
      </c>
      <c r="K424">
        <v>4.4375017592282404</v>
      </c>
      <c r="L424">
        <f>(Table2[[#This Row],[6M Return vs Nifty]]-AVERAGE(Table2[6M Return vs Nifty]))/_xlfn.STDEV.P(Table2[6M Return vs Nifty])</f>
        <v>6.8058327576855468E-2</v>
      </c>
      <c r="M424">
        <v>-4.4642311930750802</v>
      </c>
      <c r="N424">
        <f>(Table2[[#This Row],[1W Return vs Nifty]]-AVERAGE(Table2[1W Return vs Nifty]))/_xlfn.STDEV.P(Table2[1W Return vs Nifty])</f>
        <v>-0.33918453499859985</v>
      </c>
      <c r="O424">
        <v>4896.9399999999996</v>
      </c>
      <c r="P424">
        <v>5013.5527200779297</v>
      </c>
      <c r="Q424">
        <v>4917.8087093943795</v>
      </c>
      <c r="R424">
        <v>38.362751101084498</v>
      </c>
      <c r="S424" s="1">
        <f>(Table2[[#This Row],[Close Price]]-Table2[[#This Row],[20D EMA]])/Table2[[#This Row],[20D EMA]]</f>
        <v>-3.2354899181938027E-2</v>
      </c>
      <c r="T424" s="1">
        <f>(Table2[[#This Row],[Close Price]]-Table2[[#This Row],[50D EMA]])/Table2[[#This Row],[50D EMA]]</f>
        <v>-5.4861838587319044E-2</v>
      </c>
      <c r="U424" s="1">
        <f>(Table2[[#This Row],[Close Price]]-Table2[[#This Row],[200D EMA]])/Table2[[#This Row],[200D EMA]]</f>
        <v>-3.6461098832870451E-2</v>
      </c>
      <c r="V424">
        <v>0.98825144463369496</v>
      </c>
      <c r="W424">
        <v>4725.8</v>
      </c>
      <c r="X424">
        <v>4838.95</v>
      </c>
      <c r="Y424">
        <v>4664</v>
      </c>
      <c r="Z424">
        <v>4838.95</v>
      </c>
      <c r="AA424">
        <v>4664</v>
      </c>
      <c r="AB424">
        <v>5249</v>
      </c>
      <c r="AC424" s="1">
        <f>(Table2[[#This Row],[Close Price]]/Table2[[#This Row],[Day Low]])-1</f>
        <v>2.6873756824241646E-3</v>
      </c>
      <c r="AD424" s="1">
        <f>(Table2[[#This Row],[Day High]]/Table2[[#This Row],[Close Price]])-1</f>
        <v>2.1198691569061845E-2</v>
      </c>
      <c r="AE424" s="1">
        <f>(Table2[[#This Row],[Close Price]]/Table2[[#This Row],[Current Week Low]])-1</f>
        <v>1.5973413379073653E-2</v>
      </c>
      <c r="AF424" s="1">
        <f>(Table2[[#This Row],[Current Week High]]/Table2[[#This Row],[Close Price]])-1</f>
        <v>2.1198691569061845E-2</v>
      </c>
      <c r="AG424" s="1">
        <f>(Table2[[#This Row],[Close Price]]/Table2[[#This Row],[Current Month Low]])-1</f>
        <v>1.5973413379073653E-2</v>
      </c>
      <c r="AH424" s="1">
        <f>(Table2[[#This Row],[Current Month High]]/Table2[[#This Row],[Close Price]])-1</f>
        <v>0.10773451514192245</v>
      </c>
      <c r="AI424">
        <v>25.7539305687453</v>
      </c>
      <c r="AJ424">
        <v>17.843819945287201</v>
      </c>
      <c r="AK424" t="str">
        <f>IF(AND(Table2[[#This Row],[20D EMA]]&gt;Table2[[#This Row],[50D EMA]],Table2[[#This Row],[50D EMA]]&gt;Table2[[#This Row],[200D EMA]]),"Uptrend","Downtrend/NoTrend")</f>
        <v>Downtrend/NoTrend</v>
      </c>
      <c r="AL424">
        <v>0.01</v>
      </c>
      <c r="AM424" t="s">
        <v>3154</v>
      </c>
      <c r="AN424">
        <v>-2.59</v>
      </c>
      <c r="AO424" t="s">
        <v>3153</v>
      </c>
      <c r="AP424">
        <v>8.9027358787529993E-3</v>
      </c>
      <c r="AQ424">
        <f>(Table2[[#This Row],[Sharpe Ratio]]-AVERAGE(Table2[Sharpe Ratio]))/_xlfn.STDEV.P(Table2[Sharpe Ratio])</f>
        <v>-0.56565677953841498</v>
      </c>
      <c r="AR4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4">
        <f>_xlfn.RANK.AVG(Table2[[#This Row],[1Y Return vs Nifty Z-Score]],Table2[1Y Return vs Nifty Z-Score])</f>
        <v>470</v>
      </c>
      <c r="AT424">
        <f>_xlfn.RANK.AVG(Table2[[#This Row],[6M Return vs Nifty Z-Score]],Table2[6M Return vs Nifty Z-Score])</f>
        <v>289</v>
      </c>
      <c r="AU424">
        <f>_xlfn.RANK.AVG(Table2[[#This Row],[Sharpe Ratio Z-Score]],Table2[Sharpe Ratio Z-Score])</f>
        <v>489</v>
      </c>
      <c r="AV424">
        <f>(Table2[[#This Row],[Rank 1Y]]+Table2[[#This Row],[Rank 6M]]+Table2[[#This Row],[Rank Sharpe]])/3</f>
        <v>416</v>
      </c>
    </row>
    <row r="425" spans="1:48" hidden="1" x14ac:dyDescent="0.3">
      <c r="A425" t="s">
        <v>1551</v>
      </c>
      <c r="B425" t="s">
        <v>1552</v>
      </c>
      <c r="C425" t="s">
        <v>3110</v>
      </c>
      <c r="D425" t="s">
        <v>123</v>
      </c>
      <c r="E425">
        <v>6180.0866608199904</v>
      </c>
      <c r="F425">
        <v>539.4</v>
      </c>
      <c r="G425">
        <v>-18.7148345485151</v>
      </c>
      <c r="H425">
        <f>(Table2[[#This Row],[1Y Return vs Nifty]]-AVERAGE(Table2[1Y Return vs Nifty]))/_xlfn.STDEV.P(Table2[1Y Return vs Nifty])</f>
        <v>-0.68298030041618762</v>
      </c>
      <c r="I425">
        <v>-8.7686570886348694</v>
      </c>
      <c r="J425">
        <f>(Table2[[#This Row],[1M Return vs Nifty]]-AVERAGE(Table2[1M Return vs Nifty]))/_xlfn.STDEV.P(Table2[1M Return vs Nifty])</f>
        <v>-0.62625772652526224</v>
      </c>
      <c r="K425">
        <v>3.8109621797633402</v>
      </c>
      <c r="L425">
        <f>(Table2[[#This Row],[6M Return vs Nifty]]-AVERAGE(Table2[6M Return vs Nifty]))/_xlfn.STDEV.P(Table2[6M Return vs Nifty])</f>
        <v>4.6405397127568734E-2</v>
      </c>
      <c r="M425">
        <v>-5.5393039083982698</v>
      </c>
      <c r="N425">
        <f>(Table2[[#This Row],[1W Return vs Nifty]]-AVERAGE(Table2[1W Return vs Nifty]))/_xlfn.STDEV.P(Table2[1W Return vs Nifty])</f>
        <v>-0.56021874552203987</v>
      </c>
      <c r="O425">
        <v>579.13</v>
      </c>
      <c r="P425">
        <v>591.655713546063</v>
      </c>
      <c r="Q425">
        <v>565.45503471331995</v>
      </c>
      <c r="R425">
        <v>21.3860276614204</v>
      </c>
      <c r="S425" s="1">
        <f>(Table2[[#This Row],[Close Price]]-Table2[[#This Row],[20D EMA]])/Table2[[#This Row],[20D EMA]]</f>
        <v>-6.8602904356534836E-2</v>
      </c>
      <c r="T425" s="1">
        <f>(Table2[[#This Row],[Close Price]]-Table2[[#This Row],[50D EMA]])/Table2[[#This Row],[50D EMA]]</f>
        <v>-8.8321150881600807E-2</v>
      </c>
      <c r="U425" s="1">
        <f>(Table2[[#This Row],[Close Price]]-Table2[[#This Row],[200D EMA]])/Table2[[#This Row],[200D EMA]]</f>
        <v>-4.6077995797719991E-2</v>
      </c>
      <c r="V425">
        <v>0.62908879254633898</v>
      </c>
      <c r="W425">
        <v>534.25</v>
      </c>
      <c r="X425">
        <v>556.15</v>
      </c>
      <c r="Y425">
        <v>523.54999999999995</v>
      </c>
      <c r="Z425">
        <v>556.15</v>
      </c>
      <c r="AA425">
        <v>523.54999999999995</v>
      </c>
      <c r="AB425">
        <v>619.29999999999995</v>
      </c>
      <c r="AC425" s="1">
        <f>(Table2[[#This Row],[Close Price]]/Table2[[#This Row],[Day Low]])-1</f>
        <v>9.6396817969115478E-3</v>
      </c>
      <c r="AD425" s="1">
        <f>(Table2[[#This Row],[Day High]]/Table2[[#This Row],[Close Price]])-1</f>
        <v>3.105302187615866E-2</v>
      </c>
      <c r="AE425" s="1">
        <f>(Table2[[#This Row],[Close Price]]/Table2[[#This Row],[Current Week Low]])-1</f>
        <v>3.0274090344761806E-2</v>
      </c>
      <c r="AF425" s="1">
        <f>(Table2[[#This Row],[Current Week High]]/Table2[[#This Row],[Close Price]])-1</f>
        <v>3.105302187615866E-2</v>
      </c>
      <c r="AG425" s="1">
        <f>(Table2[[#This Row],[Close Price]]/Table2[[#This Row],[Current Month Low]])-1</f>
        <v>3.0274090344761806E-2</v>
      </c>
      <c r="AH425" s="1">
        <f>(Table2[[#This Row],[Current Month High]]/Table2[[#This Row],[Close Price]])-1</f>
        <v>0.14812754912866133</v>
      </c>
      <c r="AI425">
        <v>27.252502780867601</v>
      </c>
      <c r="AJ425">
        <v>15.5032119914346</v>
      </c>
      <c r="AK425" t="str">
        <f>IF(AND(Table2[[#This Row],[20D EMA]]&gt;Table2[[#This Row],[50D EMA]],Table2[[#This Row],[50D EMA]]&gt;Table2[[#This Row],[200D EMA]]),"Uptrend","Downtrend/NoTrend")</f>
        <v>Downtrend/NoTrend</v>
      </c>
      <c r="AL425">
        <v>0.04</v>
      </c>
      <c r="AM425" t="s">
        <v>3154</v>
      </c>
      <c r="AN425">
        <v>-11.61</v>
      </c>
      <c r="AO425" t="s">
        <v>3153</v>
      </c>
      <c r="AP425">
        <v>4.1841618774669E-2</v>
      </c>
      <c r="AQ425">
        <f>(Table2[[#This Row],[Sharpe Ratio]]-AVERAGE(Table2[Sharpe Ratio]))/_xlfn.STDEV.P(Table2[Sharpe Ratio])</f>
        <v>-0.18079944465069195</v>
      </c>
      <c r="AR4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5">
        <f>_xlfn.RANK.AVG(Table2[[#This Row],[1Y Return vs Nifty Z-Score]],Table2[1Y Return vs Nifty Z-Score])</f>
        <v>560</v>
      </c>
      <c r="AT425">
        <f>_xlfn.RANK.AVG(Table2[[#This Row],[6M Return vs Nifty Z-Score]],Table2[6M Return vs Nifty Z-Score])</f>
        <v>293</v>
      </c>
      <c r="AU425">
        <f>_xlfn.RANK.AVG(Table2[[#This Row],[Sharpe Ratio Z-Score]],Table2[Sharpe Ratio Z-Score])</f>
        <v>395</v>
      </c>
      <c r="AV425">
        <f>(Table2[[#This Row],[Rank 1Y]]+Table2[[#This Row],[Rank 6M]]+Table2[[#This Row],[Rank Sharpe]])/3</f>
        <v>416</v>
      </c>
    </row>
    <row r="426" spans="1:48" hidden="1" x14ac:dyDescent="0.3">
      <c r="A426" t="s">
        <v>1491</v>
      </c>
      <c r="B426" t="s">
        <v>1492</v>
      </c>
      <c r="C426" t="s">
        <v>3111</v>
      </c>
      <c r="D426" t="s">
        <v>48</v>
      </c>
      <c r="E426">
        <v>6697.5260291750001</v>
      </c>
      <c r="F426">
        <v>179.95</v>
      </c>
      <c r="G426">
        <v>-5.1553960300754804</v>
      </c>
      <c r="H426">
        <f>(Table2[[#This Row],[1Y Return vs Nifty]]-AVERAGE(Table2[1Y Return vs Nifty]))/_xlfn.STDEV.P(Table2[1Y Return vs Nifty])</f>
        <v>-0.4029643570098192</v>
      </c>
      <c r="I426">
        <v>-4.1021238064895398</v>
      </c>
      <c r="J426">
        <f>(Table2[[#This Row],[1M Return vs Nifty]]-AVERAGE(Table2[1M Return vs Nifty]))/_xlfn.STDEV.P(Table2[1M Return vs Nifty])</f>
        <v>-0.11520027313709487</v>
      </c>
      <c r="K426">
        <v>-12.2735619329931</v>
      </c>
      <c r="L426">
        <f>(Table2[[#This Row],[6M Return vs Nifty]]-AVERAGE(Table2[6M Return vs Nifty]))/_xlfn.STDEV.P(Table2[6M Return vs Nifty])</f>
        <v>-0.50946863435953815</v>
      </c>
      <c r="M426">
        <v>-5.3642572182328898</v>
      </c>
      <c r="N426">
        <f>(Table2[[#This Row],[1W Return vs Nifty]]-AVERAGE(Table2[1W Return vs Nifty]))/_xlfn.STDEV.P(Table2[1W Return vs Nifty])</f>
        <v>-0.52422926647195112</v>
      </c>
      <c r="O426">
        <v>183.74</v>
      </c>
      <c r="P426">
        <v>187.368593953903</v>
      </c>
      <c r="Q426">
        <v>189.211532011039</v>
      </c>
      <c r="R426">
        <v>44.801131053449403</v>
      </c>
      <c r="S426" s="1">
        <f>(Table2[[#This Row],[Close Price]]-Table2[[#This Row],[20D EMA]])/Table2[[#This Row],[20D EMA]]</f>
        <v>-2.0626972896484273E-2</v>
      </c>
      <c r="T426" s="1">
        <f>(Table2[[#This Row],[Close Price]]-Table2[[#This Row],[50D EMA]])/Table2[[#This Row],[50D EMA]]</f>
        <v>-3.9593582880427435E-2</v>
      </c>
      <c r="U426" s="1">
        <f>(Table2[[#This Row],[Close Price]]-Table2[[#This Row],[200D EMA]])/Table2[[#This Row],[200D EMA]]</f>
        <v>-4.8948031404865276E-2</v>
      </c>
      <c r="V426">
        <v>0.65853846365466295</v>
      </c>
      <c r="W426">
        <v>173.79</v>
      </c>
      <c r="X426">
        <v>180.8</v>
      </c>
      <c r="Y426">
        <v>170.79</v>
      </c>
      <c r="Z426">
        <v>180.8</v>
      </c>
      <c r="AA426">
        <v>167.16</v>
      </c>
      <c r="AB426">
        <v>200</v>
      </c>
      <c r="AC426" s="1">
        <f>(Table2[[#This Row],[Close Price]]/Table2[[#This Row],[Day Low]])-1</f>
        <v>3.5445077392254998E-2</v>
      </c>
      <c r="AD426" s="1">
        <f>(Table2[[#This Row],[Day High]]/Table2[[#This Row],[Close Price]])-1</f>
        <v>4.7235343150875408E-3</v>
      </c>
      <c r="AE426" s="1">
        <f>(Table2[[#This Row],[Close Price]]/Table2[[#This Row],[Current Week Low]])-1</f>
        <v>5.3633116693014848E-2</v>
      </c>
      <c r="AF426" s="1">
        <f>(Table2[[#This Row],[Current Week High]]/Table2[[#This Row],[Close Price]])-1</f>
        <v>4.7235343150875408E-3</v>
      </c>
      <c r="AG426" s="1">
        <f>(Table2[[#This Row],[Close Price]]/Table2[[#This Row],[Current Month Low]])-1</f>
        <v>7.6513519980856648E-2</v>
      </c>
      <c r="AH426" s="1">
        <f>(Table2[[#This Row],[Current Month High]]/Table2[[#This Row],[Close Price]])-1</f>
        <v>0.11141983884412343</v>
      </c>
      <c r="AI426">
        <v>38.5384829119199</v>
      </c>
      <c r="AJ426">
        <v>24.9219021173203</v>
      </c>
      <c r="AK426" t="str">
        <f>IF(AND(Table2[[#This Row],[20D EMA]]&gt;Table2[[#This Row],[50D EMA]],Table2[[#This Row],[50D EMA]]&gt;Table2[[#This Row],[200D EMA]]),"Uptrend","Downtrend/NoTrend")</f>
        <v>Downtrend/NoTrend</v>
      </c>
      <c r="AL426">
        <v>0.03</v>
      </c>
      <c r="AM426" t="s">
        <v>3154</v>
      </c>
      <c r="AN426">
        <v>-7.98</v>
      </c>
      <c r="AO426" t="s">
        <v>3153</v>
      </c>
      <c r="AP426">
        <v>7.0471414202561006E-2</v>
      </c>
      <c r="AQ426">
        <f>(Table2[[#This Row],[Sharpe Ratio]]-AVERAGE(Table2[Sharpe Ratio]))/_xlfn.STDEV.P(Table2[Sharpe Ratio])</f>
        <v>0.153710587203648</v>
      </c>
      <c r="AR4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6">
        <f>_xlfn.RANK.AVG(Table2[[#This Row],[1Y Return vs Nifty Z-Score]],Table2[1Y Return vs Nifty Z-Score])</f>
        <v>450</v>
      </c>
      <c r="AT426">
        <f>_xlfn.RANK.AVG(Table2[[#This Row],[6M Return vs Nifty Z-Score]],Table2[6M Return vs Nifty Z-Score])</f>
        <v>494</v>
      </c>
      <c r="AU426">
        <f>_xlfn.RANK.AVG(Table2[[#This Row],[Sharpe Ratio Z-Score]],Table2[Sharpe Ratio Z-Score])</f>
        <v>305</v>
      </c>
      <c r="AV426">
        <f>(Table2[[#This Row],[Rank 1Y]]+Table2[[#This Row],[Rank 6M]]+Table2[[#This Row],[Rank Sharpe]])/3</f>
        <v>416.33333333333331</v>
      </c>
    </row>
    <row r="427" spans="1:48" hidden="1" x14ac:dyDescent="0.3">
      <c r="A427" t="s">
        <v>167</v>
      </c>
      <c r="B427" t="s">
        <v>168</v>
      </c>
      <c r="C427" t="s">
        <v>3108</v>
      </c>
      <c r="D427" t="s">
        <v>40</v>
      </c>
      <c r="E427">
        <v>152601.43822786</v>
      </c>
      <c r="F427">
        <v>1522.9</v>
      </c>
      <c r="G427">
        <v>-6.13979304529615</v>
      </c>
      <c r="H427">
        <f>(Table2[[#This Row],[1Y Return vs Nifty]]-AVERAGE(Table2[1Y Return vs Nifty]))/_xlfn.STDEV.P(Table2[1Y Return vs Nifty])</f>
        <v>-0.42329313821477649</v>
      </c>
      <c r="I427">
        <v>-3.8090331223784299</v>
      </c>
      <c r="J427">
        <f>(Table2[[#This Row],[1M Return vs Nifty]]-AVERAGE(Table2[1M Return vs Nifty]))/_xlfn.STDEV.P(Table2[1M Return vs Nifty])</f>
        <v>-8.310231742193519E-2</v>
      </c>
      <c r="K427">
        <v>2.2265128833152601</v>
      </c>
      <c r="L427">
        <f>(Table2[[#This Row],[6M Return vs Nifty]]-AVERAGE(Table2[6M Return vs Nifty]))/_xlfn.STDEV.P(Table2[6M Return vs Nifty])</f>
        <v>-8.352469000717214E-3</v>
      </c>
      <c r="M427">
        <v>0.88001352507458197</v>
      </c>
      <c r="N427">
        <f>(Table2[[#This Row],[1W Return vs Nifty]]-AVERAGE(Table2[1W Return vs Nifty]))/_xlfn.STDEV.P(Table2[1W Return vs Nifty])</f>
        <v>0.7595885017305134</v>
      </c>
      <c r="O427">
        <v>1608.3</v>
      </c>
      <c r="P427">
        <v>1673.37717403695</v>
      </c>
      <c r="Q427">
        <v>1600.83633204739</v>
      </c>
      <c r="R427">
        <v>22.970669458555701</v>
      </c>
      <c r="S427" s="1">
        <f>(Table2[[#This Row],[Close Price]]-Table2[[#This Row],[20D EMA]])/Table2[[#This Row],[20D EMA]]</f>
        <v>-5.3099546104582396E-2</v>
      </c>
      <c r="T427" s="1">
        <f>(Table2[[#This Row],[Close Price]]-Table2[[#This Row],[50D EMA]])/Table2[[#This Row],[50D EMA]]</f>
        <v>-8.9924242048748784E-2</v>
      </c>
      <c r="U427" s="1">
        <f>(Table2[[#This Row],[Close Price]]-Table2[[#This Row],[200D EMA]])/Table2[[#This Row],[200D EMA]]</f>
        <v>-4.8684759639177608E-2</v>
      </c>
      <c r="V427">
        <v>0.98749754186107097</v>
      </c>
      <c r="W427">
        <v>1501</v>
      </c>
      <c r="X427">
        <v>1568.05</v>
      </c>
      <c r="Y427">
        <v>1501</v>
      </c>
      <c r="Z427">
        <v>1568.05</v>
      </c>
      <c r="AA427">
        <v>1501</v>
      </c>
      <c r="AB427">
        <v>1642</v>
      </c>
      <c r="AC427" s="1">
        <f>(Table2[[#This Row],[Close Price]]/Table2[[#This Row],[Day Low]])-1</f>
        <v>1.4590273151232624E-2</v>
      </c>
      <c r="AD427" s="1">
        <f>(Table2[[#This Row],[Day High]]/Table2[[#This Row],[Close Price]])-1</f>
        <v>2.96473832818962E-2</v>
      </c>
      <c r="AE427" s="1">
        <f>(Table2[[#This Row],[Close Price]]/Table2[[#This Row],[Current Week Low]])-1</f>
        <v>1.4590273151232624E-2</v>
      </c>
      <c r="AF427" s="1">
        <f>(Table2[[#This Row],[Current Week High]]/Table2[[#This Row],[Close Price]])-1</f>
        <v>2.96473832818962E-2</v>
      </c>
      <c r="AG427" s="1">
        <f>(Table2[[#This Row],[Close Price]]/Table2[[#This Row],[Current Month Low]])-1</f>
        <v>1.4590273151232624E-2</v>
      </c>
      <c r="AH427" s="1">
        <f>(Table2[[#This Row],[Current Month High]]/Table2[[#This Row],[Close Price]])-1</f>
        <v>7.820605423862359E-2</v>
      </c>
      <c r="AI427">
        <v>27.125878258585502</v>
      </c>
      <c r="AJ427">
        <v>16.456373786036501</v>
      </c>
      <c r="AK427" t="str">
        <f>IF(AND(Table2[[#This Row],[20D EMA]]&gt;Table2[[#This Row],[50D EMA]],Table2[[#This Row],[50D EMA]]&gt;Table2[[#This Row],[200D EMA]]),"Uptrend","Downtrend/NoTrend")</f>
        <v>Downtrend/NoTrend</v>
      </c>
      <c r="AL427">
        <v>-0.17</v>
      </c>
      <c r="AM427" t="s">
        <v>3153</v>
      </c>
      <c r="AN427">
        <v>-6.12</v>
      </c>
      <c r="AO427" t="s">
        <v>3153</v>
      </c>
      <c r="AP427">
        <v>9.5295703748030005E-3</v>
      </c>
      <c r="AQ427">
        <f>(Table2[[#This Row],[Sharpe Ratio]]-AVERAGE(Table2[Sharpe Ratio]))/_xlfn.STDEV.P(Table2[Sharpe Ratio])</f>
        <v>-0.55833285618837925</v>
      </c>
      <c r="AR4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7">
        <f>_xlfn.RANK.AVG(Table2[[#This Row],[1Y Return vs Nifty Z-Score]],Table2[1Y Return vs Nifty Z-Score])</f>
        <v>459</v>
      </c>
      <c r="AT427">
        <f>_xlfn.RANK.AVG(Table2[[#This Row],[6M Return vs Nifty Z-Score]],Table2[6M Return vs Nifty Z-Score])</f>
        <v>307</v>
      </c>
      <c r="AU427">
        <f>_xlfn.RANK.AVG(Table2[[#This Row],[Sharpe Ratio Z-Score]],Table2[Sharpe Ratio Z-Score])</f>
        <v>485</v>
      </c>
      <c r="AV427">
        <f>(Table2[[#This Row],[Rank 1Y]]+Table2[[#This Row],[Rank 6M]]+Table2[[#This Row],[Rank Sharpe]])/3</f>
        <v>417</v>
      </c>
    </row>
    <row r="428" spans="1:48" hidden="1" x14ac:dyDescent="0.3">
      <c r="A428" t="s">
        <v>70</v>
      </c>
      <c r="B428" t="s">
        <v>71</v>
      </c>
      <c r="C428" t="s">
        <v>3106</v>
      </c>
      <c r="D428" t="s">
        <v>72</v>
      </c>
      <c r="E428">
        <v>311990.92430880002</v>
      </c>
      <c r="F428">
        <v>248</v>
      </c>
      <c r="G428">
        <v>7.7484191898883301</v>
      </c>
      <c r="H428">
        <f>(Table2[[#This Row],[1Y Return vs Nifty]]-AVERAGE(Table2[1Y Return vs Nifty]))/_xlfn.STDEV.P(Table2[1Y Return vs Nifty])</f>
        <v>-0.13648768930371222</v>
      </c>
      <c r="I428">
        <v>-5.6060735087386204</v>
      </c>
      <c r="J428">
        <f>(Table2[[#This Row],[1M Return vs Nifty]]-AVERAGE(Table2[1M Return vs Nifty]))/_xlfn.STDEV.P(Table2[1M Return vs Nifty])</f>
        <v>-0.27990598900460489</v>
      </c>
      <c r="K428">
        <v>-15.756255360505699</v>
      </c>
      <c r="L428">
        <f>(Table2[[#This Row],[6M Return vs Nifty]]-AVERAGE(Table2[6M Return vs Nifty]))/_xlfn.STDEV.P(Table2[6M Return vs Nifty])</f>
        <v>-0.62982897715946662</v>
      </c>
      <c r="M428">
        <v>-2.5224181572325901</v>
      </c>
      <c r="N428">
        <f>(Table2[[#This Row],[1W Return vs Nifty]]-AVERAGE(Table2[1W Return vs Nifty]))/_xlfn.STDEV.P(Table2[1W Return vs Nifty])</f>
        <v>6.0050889028081242E-2</v>
      </c>
      <c r="O428">
        <v>262.94</v>
      </c>
      <c r="P428">
        <v>277.01888835711799</v>
      </c>
      <c r="Q428">
        <v>273.39921302224502</v>
      </c>
      <c r="R428">
        <v>18.5129018700849</v>
      </c>
      <c r="S428" s="1">
        <f>(Table2[[#This Row],[Close Price]]-Table2[[#This Row],[20D EMA]])/Table2[[#This Row],[20D EMA]]</f>
        <v>-5.681904617022894E-2</v>
      </c>
      <c r="T428" s="1">
        <f>(Table2[[#This Row],[Close Price]]-Table2[[#This Row],[50D EMA]])/Table2[[#This Row],[50D EMA]]</f>
        <v>-0.10475418672429435</v>
      </c>
      <c r="U428" s="1">
        <f>(Table2[[#This Row],[Close Price]]-Table2[[#This Row],[200D EMA]])/Table2[[#This Row],[200D EMA]]</f>
        <v>-9.2901558645592824E-2</v>
      </c>
      <c r="V428">
        <v>0.87464367043816005</v>
      </c>
      <c r="W428">
        <v>247.1</v>
      </c>
      <c r="X428">
        <v>255.4</v>
      </c>
      <c r="Y428">
        <v>247.1</v>
      </c>
      <c r="Z428">
        <v>255.4</v>
      </c>
      <c r="AA428">
        <v>247.1</v>
      </c>
      <c r="AB428">
        <v>274.35000000000002</v>
      </c>
      <c r="AC428" s="1">
        <f>(Table2[[#This Row],[Close Price]]/Table2[[#This Row],[Day Low]])-1</f>
        <v>3.6422501011736941E-3</v>
      </c>
      <c r="AD428" s="1">
        <f>(Table2[[#This Row],[Day High]]/Table2[[#This Row],[Close Price]])-1</f>
        <v>2.9838709677419306E-2</v>
      </c>
      <c r="AE428" s="1">
        <f>(Table2[[#This Row],[Close Price]]/Table2[[#This Row],[Current Week Low]])-1</f>
        <v>3.6422501011736941E-3</v>
      </c>
      <c r="AF428" s="1">
        <f>(Table2[[#This Row],[Current Week High]]/Table2[[#This Row],[Close Price]])-1</f>
        <v>2.9838709677419306E-2</v>
      </c>
      <c r="AG428" s="1">
        <f>(Table2[[#This Row],[Close Price]]/Table2[[#This Row],[Current Month Low]])-1</f>
        <v>3.6422501011736941E-3</v>
      </c>
      <c r="AH428" s="1">
        <f>(Table2[[#This Row],[Current Month High]]/Table2[[#This Row],[Close Price]])-1</f>
        <v>0.10625000000000018</v>
      </c>
      <c r="AI428">
        <v>39.112903225806399</v>
      </c>
      <c r="AJ428">
        <v>31.8097262822216</v>
      </c>
      <c r="AK428" t="str">
        <f>IF(AND(Table2[[#This Row],[20D EMA]]&gt;Table2[[#This Row],[50D EMA]],Table2[[#This Row],[50D EMA]]&gt;Table2[[#This Row],[200D EMA]]),"Uptrend","Downtrend/NoTrend")</f>
        <v>Downtrend/NoTrend</v>
      </c>
      <c r="AL428">
        <v>-0.1</v>
      </c>
      <c r="AM428" t="s">
        <v>3153</v>
      </c>
      <c r="AN428">
        <v>-6.82</v>
      </c>
      <c r="AO428" t="s">
        <v>3153</v>
      </c>
      <c r="AP428">
        <v>5.3333463510415999E-2</v>
      </c>
      <c r="AQ428">
        <f>(Table2[[#This Row],[Sharpe Ratio]]-AVERAGE(Table2[Sharpe Ratio]))/_xlfn.STDEV.P(Table2[Sharpe Ratio])</f>
        <v>-4.6528930622681E-2</v>
      </c>
      <c r="AR4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8">
        <f>_xlfn.RANK.AVG(Table2[[#This Row],[1Y Return vs Nifty Z-Score]],Table2[1Y Return vs Nifty Z-Score])</f>
        <v>353</v>
      </c>
      <c r="AT428">
        <f>_xlfn.RANK.AVG(Table2[[#This Row],[6M Return vs Nifty Z-Score]],Table2[6M Return vs Nifty Z-Score])</f>
        <v>535</v>
      </c>
      <c r="AU428">
        <f>_xlfn.RANK.AVG(Table2[[#This Row],[Sharpe Ratio Z-Score]],Table2[Sharpe Ratio Z-Score])</f>
        <v>365</v>
      </c>
      <c r="AV428">
        <f>(Table2[[#This Row],[Rank 1Y]]+Table2[[#This Row],[Rank 6M]]+Table2[[#This Row],[Rank Sharpe]])/3</f>
        <v>417.66666666666669</v>
      </c>
    </row>
    <row r="429" spans="1:48" hidden="1" x14ac:dyDescent="0.3">
      <c r="A429" t="s">
        <v>670</v>
      </c>
      <c r="B429" t="s">
        <v>671</v>
      </c>
      <c r="C429" t="s">
        <v>3106</v>
      </c>
      <c r="D429" t="s">
        <v>18</v>
      </c>
      <c r="E429">
        <v>25933.204103268999</v>
      </c>
      <c r="F429">
        <v>147.97</v>
      </c>
      <c r="G429">
        <v>8.9489810743016207</v>
      </c>
      <c r="H429">
        <f>(Table2[[#This Row],[1Y Return vs Nifty]]-AVERAGE(Table2[1Y Return vs Nifty]))/_xlfn.STDEV.P(Table2[1Y Return vs Nifty])</f>
        <v>-0.11169488772682207</v>
      </c>
      <c r="I429">
        <v>-2.10730933439419</v>
      </c>
      <c r="J429">
        <f>(Table2[[#This Row],[1M Return vs Nifty]]-AVERAGE(Table2[1M Return vs Nifty]))/_xlfn.STDEV.P(Table2[1M Return vs Nifty])</f>
        <v>0.10326271479261635</v>
      </c>
      <c r="K429">
        <v>-34.482427280873502</v>
      </c>
      <c r="L429">
        <f>(Table2[[#This Row],[6M Return vs Nifty]]-AVERAGE(Table2[6M Return vs Nifty]))/_xlfn.STDEV.P(Table2[6M Return vs Nifty])</f>
        <v>-1.2769971872179753</v>
      </c>
      <c r="M429">
        <v>-5.6669022205761701</v>
      </c>
      <c r="N429">
        <f>(Table2[[#This Row],[1W Return vs Nifty]]-AVERAGE(Table2[1W Return vs Nifty]))/_xlfn.STDEV.P(Table2[1W Return vs Nifty])</f>
        <v>-0.58645287070666707</v>
      </c>
      <c r="O429">
        <v>156.19</v>
      </c>
      <c r="P429">
        <v>168.44367017226401</v>
      </c>
      <c r="Q429">
        <v>182.09590847484799</v>
      </c>
      <c r="R429">
        <v>34.990417020458501</v>
      </c>
      <c r="S429" s="1">
        <f>(Table2[[#This Row],[Close Price]]-Table2[[#This Row],[20D EMA]])/Table2[[#This Row],[20D EMA]]</f>
        <v>-5.2628209232345215E-2</v>
      </c>
      <c r="T429" s="1">
        <f>(Table2[[#This Row],[Close Price]]-Table2[[#This Row],[50D EMA]])/Table2[[#This Row],[50D EMA]]</f>
        <v>-0.12154609402256547</v>
      </c>
      <c r="U429" s="1">
        <f>(Table2[[#This Row],[Close Price]]-Table2[[#This Row],[200D EMA]])/Table2[[#This Row],[200D EMA]]</f>
        <v>-0.18740623422388225</v>
      </c>
      <c r="V429">
        <v>2.58007869136779</v>
      </c>
      <c r="W429">
        <v>146.81</v>
      </c>
      <c r="X429">
        <v>155.38</v>
      </c>
      <c r="Y429">
        <v>146.02000000000001</v>
      </c>
      <c r="Z429">
        <v>155.38</v>
      </c>
      <c r="AA429">
        <v>145.1</v>
      </c>
      <c r="AB429">
        <v>172.5</v>
      </c>
      <c r="AC429" s="1">
        <f>(Table2[[#This Row],[Close Price]]/Table2[[#This Row],[Day Low]])-1</f>
        <v>7.9013691165452649E-3</v>
      </c>
      <c r="AD429" s="1">
        <f>(Table2[[#This Row],[Day High]]/Table2[[#This Row],[Close Price]])-1</f>
        <v>5.007771845644382E-2</v>
      </c>
      <c r="AE429" s="1">
        <f>(Table2[[#This Row],[Close Price]]/Table2[[#This Row],[Current Week Low]])-1</f>
        <v>1.3354335022599528E-2</v>
      </c>
      <c r="AF429" s="1">
        <f>(Table2[[#This Row],[Current Week High]]/Table2[[#This Row],[Close Price]])-1</f>
        <v>5.007771845644382E-2</v>
      </c>
      <c r="AG429" s="1">
        <f>(Table2[[#This Row],[Close Price]]/Table2[[#This Row],[Current Month Low]])-1</f>
        <v>1.9779462439696749E-2</v>
      </c>
      <c r="AH429" s="1">
        <f>(Table2[[#This Row],[Current Month High]]/Table2[[#This Row],[Close Price]])-1</f>
        <v>0.16577684665810644</v>
      </c>
      <c r="AI429">
        <v>95.478813272960707</v>
      </c>
      <c r="AJ429">
        <v>32.057117358322103</v>
      </c>
      <c r="AK429" t="str">
        <f>IF(AND(Table2[[#This Row],[20D EMA]]&gt;Table2[[#This Row],[50D EMA]],Table2[[#This Row],[50D EMA]]&gt;Table2[[#This Row],[200D EMA]]),"Uptrend","Downtrend/NoTrend")</f>
        <v>Downtrend/NoTrend</v>
      </c>
      <c r="AL429">
        <v>-0.15</v>
      </c>
      <c r="AM429" t="s">
        <v>3153</v>
      </c>
      <c r="AN429">
        <v>0.14000000000000001</v>
      </c>
      <c r="AO429" t="s">
        <v>3154</v>
      </c>
      <c r="AP429">
        <v>0.106073363966131</v>
      </c>
      <c r="AQ429">
        <f>(Table2[[#This Row],[Sharpe Ratio]]-AVERAGE(Table2[Sharpe Ratio]))/_xlfn.STDEV.P(Table2[Sharpe Ratio])</f>
        <v>0.56968314905737683</v>
      </c>
      <c r="AR4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9">
        <f>_xlfn.RANK.AVG(Table2[[#This Row],[1Y Return vs Nifty Z-Score]],Table2[1Y Return vs Nifty Z-Score])</f>
        <v>344</v>
      </c>
      <c r="AT429">
        <f>_xlfn.RANK.AVG(Table2[[#This Row],[6M Return vs Nifty Z-Score]],Table2[6M Return vs Nifty Z-Score])</f>
        <v>707</v>
      </c>
      <c r="AU429">
        <f>_xlfn.RANK.AVG(Table2[[#This Row],[Sharpe Ratio Z-Score]],Table2[Sharpe Ratio Z-Score])</f>
        <v>204</v>
      </c>
      <c r="AV429">
        <f>(Table2[[#This Row],[Rank 1Y]]+Table2[[#This Row],[Rank 6M]]+Table2[[#This Row],[Rank Sharpe]])/3</f>
        <v>418.33333333333331</v>
      </c>
    </row>
    <row r="430" spans="1:48" hidden="1" x14ac:dyDescent="0.3">
      <c r="A430" t="s">
        <v>513</v>
      </c>
      <c r="B430" t="s">
        <v>514</v>
      </c>
      <c r="C430" t="s">
        <v>3120</v>
      </c>
      <c r="D430" t="s">
        <v>515</v>
      </c>
      <c r="E430">
        <v>40309.118061929999</v>
      </c>
      <c r="F430">
        <v>613.04999999999995</v>
      </c>
      <c r="G430">
        <v>-2.4588485061898302</v>
      </c>
      <c r="H430">
        <f>(Table2[[#This Row],[1Y Return vs Nifty]]-AVERAGE(Table2[1Y Return vs Nifty]))/_xlfn.STDEV.P(Table2[1Y Return vs Nifty])</f>
        <v>-0.34727795835738889</v>
      </c>
      <c r="I430">
        <v>3.2807317824387501</v>
      </c>
      <c r="J430">
        <f>(Table2[[#This Row],[1M Return vs Nifty]]-AVERAGE(Table2[1M Return vs Nifty]))/_xlfn.STDEV.P(Table2[1M Return vs Nifty])</f>
        <v>0.69333641735356255</v>
      </c>
      <c r="K430">
        <v>23.5958744258023</v>
      </c>
      <c r="L430">
        <f>(Table2[[#This Row],[6M Return vs Nifty]]-AVERAGE(Table2[6M Return vs Nifty]))/_xlfn.STDEV.P(Table2[6M Return vs Nifty])</f>
        <v>0.7301632040559064</v>
      </c>
      <c r="M430">
        <v>0.13215008990847801</v>
      </c>
      <c r="N430">
        <f>(Table2[[#This Row],[1W Return vs Nifty]]-AVERAGE(Table2[1W Return vs Nifty]))/_xlfn.STDEV.P(Table2[1W Return vs Nifty])</f>
        <v>0.60582829405786875</v>
      </c>
      <c r="O430">
        <v>607.76</v>
      </c>
      <c r="P430">
        <v>616.04294653164595</v>
      </c>
      <c r="Q430">
        <v>576.08766880492101</v>
      </c>
      <c r="R430">
        <v>54.612204601713401</v>
      </c>
      <c r="S430" s="1">
        <f>(Table2[[#This Row],[Close Price]]-Table2[[#This Row],[20D EMA]])/Table2[[#This Row],[20D EMA]]</f>
        <v>8.7040937212056798E-3</v>
      </c>
      <c r="T430" s="1">
        <f>(Table2[[#This Row],[Close Price]]-Table2[[#This Row],[50D EMA]])/Table2[[#This Row],[50D EMA]]</f>
        <v>-4.8583407187704104E-3</v>
      </c>
      <c r="U430" s="1">
        <f>(Table2[[#This Row],[Close Price]]-Table2[[#This Row],[200D EMA]])/Table2[[#This Row],[200D EMA]]</f>
        <v>6.4160948405225113E-2</v>
      </c>
      <c r="V430">
        <v>1.60936416560606</v>
      </c>
      <c r="W430">
        <v>604.54999999999995</v>
      </c>
      <c r="X430">
        <v>622.45000000000005</v>
      </c>
      <c r="Y430">
        <v>603.65</v>
      </c>
      <c r="Z430">
        <v>622.45000000000005</v>
      </c>
      <c r="AA430">
        <v>558.25</v>
      </c>
      <c r="AB430">
        <v>655.95</v>
      </c>
      <c r="AC430" s="1">
        <f>(Table2[[#This Row],[Close Price]]/Table2[[#This Row],[Day Low]])-1</f>
        <v>1.4060044661318383E-2</v>
      </c>
      <c r="AD430" s="1">
        <f>(Table2[[#This Row],[Day High]]/Table2[[#This Row],[Close Price]])-1</f>
        <v>1.5333170214501424E-2</v>
      </c>
      <c r="AE430" s="1">
        <f>(Table2[[#This Row],[Close Price]]/Table2[[#This Row],[Current Week Low]])-1</f>
        <v>1.5571937380932654E-2</v>
      </c>
      <c r="AF430" s="1">
        <f>(Table2[[#This Row],[Current Week High]]/Table2[[#This Row],[Close Price]])-1</f>
        <v>1.5333170214501424E-2</v>
      </c>
      <c r="AG430" s="1">
        <f>(Table2[[#This Row],[Close Price]]/Table2[[#This Row],[Current Month Low]])-1</f>
        <v>9.8163905060456802E-2</v>
      </c>
      <c r="AH430" s="1">
        <f>(Table2[[#This Row],[Current Month High]]/Table2[[#This Row],[Close Price]])-1</f>
        <v>6.9977978957670883E-2</v>
      </c>
      <c r="AI430">
        <v>16.703368403882202</v>
      </c>
      <c r="AJ430">
        <v>45.600285001781202</v>
      </c>
      <c r="AK430" t="str">
        <f>IF(AND(Table2[[#This Row],[20D EMA]]&gt;Table2[[#This Row],[50D EMA]],Table2[[#This Row],[50D EMA]]&gt;Table2[[#This Row],[200D EMA]]),"Uptrend","Downtrend/NoTrend")</f>
        <v>Downtrend/NoTrend</v>
      </c>
      <c r="AL430">
        <v>0.05</v>
      </c>
      <c r="AM430" t="s">
        <v>3154</v>
      </c>
      <c r="AN430">
        <v>6.43</v>
      </c>
      <c r="AO430" t="s">
        <v>3154</v>
      </c>
      <c r="AP430">
        <v>-6.8129953538425006E-2</v>
      </c>
      <c r="AQ430">
        <f>(Table2[[#This Row],[Sharpe Ratio]]-AVERAGE(Table2[Sharpe Ratio]))/_xlfn.STDEV.P(Table2[Sharpe Ratio])</f>
        <v>-1.4657053829476288</v>
      </c>
      <c r="AR4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0">
        <f>_xlfn.RANK.AVG(Table2[[#This Row],[1Y Return vs Nifty Z-Score]],Table2[1Y Return vs Nifty Z-Score])</f>
        <v>431</v>
      </c>
      <c r="AT430">
        <f>_xlfn.RANK.AVG(Table2[[#This Row],[6M Return vs Nifty Z-Score]],Table2[6M Return vs Nifty Z-Score])</f>
        <v>139</v>
      </c>
      <c r="AU430">
        <f>_xlfn.RANK.AVG(Table2[[#This Row],[Sharpe Ratio Z-Score]],Table2[Sharpe Ratio Z-Score])</f>
        <v>689</v>
      </c>
      <c r="AV430">
        <f>(Table2[[#This Row],[Rank 1Y]]+Table2[[#This Row],[Rank 6M]]+Table2[[#This Row],[Rank Sharpe]])/3</f>
        <v>419.66666666666669</v>
      </c>
    </row>
    <row r="431" spans="1:48" hidden="1" x14ac:dyDescent="0.3">
      <c r="A431" t="s">
        <v>707</v>
      </c>
      <c r="B431" t="s">
        <v>708</v>
      </c>
      <c r="C431" t="s">
        <v>3108</v>
      </c>
      <c r="D431" t="s">
        <v>498</v>
      </c>
      <c r="E431">
        <v>24145.20982864</v>
      </c>
      <c r="F431">
        <v>2677.45</v>
      </c>
      <c r="G431">
        <v>-29.854322094276402</v>
      </c>
      <c r="H431">
        <f>(Table2[[#This Row],[1Y Return vs Nifty]]-AVERAGE(Table2[1Y Return vs Nifty]))/_xlfn.STDEV.P(Table2[1Y Return vs Nifty])</f>
        <v>-0.91302184011179999</v>
      </c>
      <c r="I431">
        <v>-9.0738160418867508</v>
      </c>
      <c r="J431">
        <f>(Table2[[#This Row],[1M Return vs Nifty]]-AVERAGE(Table2[1M Return vs Nifty]))/_xlfn.STDEV.P(Table2[1M Return vs Nifty])</f>
        <v>-0.65967734406537526</v>
      </c>
      <c r="K431">
        <v>-3.5263975364612001</v>
      </c>
      <c r="L431">
        <f>(Table2[[#This Row],[6M Return vs Nifty]]-AVERAGE(Table2[6M Return vs Nifty]))/_xlfn.STDEV.P(Table2[6M Return vs Nifty])</f>
        <v>-0.20717050585448493</v>
      </c>
      <c r="M431">
        <v>-2.9402275537184499</v>
      </c>
      <c r="N431">
        <f>(Table2[[#This Row],[1W Return vs Nifty]]-AVERAGE(Table2[1W Return vs Nifty]))/_xlfn.STDEV.P(Table2[1W Return vs Nifty])</f>
        <v>-2.5850435398857188E-2</v>
      </c>
      <c r="O431">
        <v>2803.64</v>
      </c>
      <c r="P431">
        <v>2745.8622773093998</v>
      </c>
      <c r="Q431">
        <v>2602.64712750222</v>
      </c>
      <c r="R431">
        <v>35.662936157912803</v>
      </c>
      <c r="S431" s="1">
        <f>(Table2[[#This Row],[Close Price]]-Table2[[#This Row],[20D EMA]])/Table2[[#This Row],[20D EMA]]</f>
        <v>-4.5009344994364493E-2</v>
      </c>
      <c r="T431" s="1">
        <f>(Table2[[#This Row],[Close Price]]-Table2[[#This Row],[50D EMA]])/Table2[[#This Row],[50D EMA]]</f>
        <v>-2.4914679033514905E-2</v>
      </c>
      <c r="U431" s="1">
        <f>(Table2[[#This Row],[Close Price]]-Table2[[#This Row],[200D EMA]])/Table2[[#This Row],[200D EMA]]</f>
        <v>2.874107354290811E-2</v>
      </c>
      <c r="V431">
        <v>0.52554722978729695</v>
      </c>
      <c r="W431">
        <v>2650</v>
      </c>
      <c r="X431">
        <v>2754</v>
      </c>
      <c r="Y431">
        <v>2623</v>
      </c>
      <c r="Z431">
        <v>2754</v>
      </c>
      <c r="AA431">
        <v>2605</v>
      </c>
      <c r="AB431">
        <v>3100</v>
      </c>
      <c r="AC431" s="1">
        <f>(Table2[[#This Row],[Close Price]]/Table2[[#This Row],[Day Low]])-1</f>
        <v>1.0358490566037659E-2</v>
      </c>
      <c r="AD431" s="1">
        <f>(Table2[[#This Row],[Day High]]/Table2[[#This Row],[Close Price]])-1</f>
        <v>2.8590636613195386E-2</v>
      </c>
      <c r="AE431" s="1">
        <f>(Table2[[#This Row],[Close Price]]/Table2[[#This Row],[Current Week Low]])-1</f>
        <v>2.0758673274876127E-2</v>
      </c>
      <c r="AF431" s="1">
        <f>(Table2[[#This Row],[Current Week High]]/Table2[[#This Row],[Close Price]])-1</f>
        <v>2.8590636613195386E-2</v>
      </c>
      <c r="AG431" s="1">
        <f>(Table2[[#This Row],[Close Price]]/Table2[[#This Row],[Current Month Low]])-1</f>
        <v>2.7811900191938577E-2</v>
      </c>
      <c r="AH431" s="1">
        <f>(Table2[[#This Row],[Current Month High]]/Table2[[#This Row],[Close Price]])-1</f>
        <v>0.15781807316663254</v>
      </c>
      <c r="AI431">
        <v>45.5115875179741</v>
      </c>
      <c r="AJ431">
        <v>32.219753086419701</v>
      </c>
      <c r="AK431" t="str">
        <f>IF(AND(Table2[[#This Row],[20D EMA]]&gt;Table2[[#This Row],[50D EMA]],Table2[[#This Row],[50D EMA]]&gt;Table2[[#This Row],[200D EMA]]),"Uptrend","Downtrend/NoTrend")</f>
        <v>Uptrend</v>
      </c>
      <c r="AL431">
        <v>0.05</v>
      </c>
      <c r="AM431" t="s">
        <v>3154</v>
      </c>
      <c r="AN431">
        <v>-12.26</v>
      </c>
      <c r="AO431" t="s">
        <v>3153</v>
      </c>
      <c r="AP431">
        <v>9.0355950840127999E-2</v>
      </c>
      <c r="AQ431">
        <f>(Table2[[#This Row],[Sharpe Ratio]]-AVERAGE(Table2[Sharpe Ratio]))/_xlfn.STDEV.P(Table2[Sharpe Ratio])</f>
        <v>0.38604116744807265</v>
      </c>
      <c r="AR4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-1.4196789579824447</v>
      </c>
      <c r="AS431">
        <f>_xlfn.RANK.AVG(Table2[[#This Row],[1Y Return vs Nifty Z-Score]],Table2[1Y Return vs Nifty Z-Score])</f>
        <v>629</v>
      </c>
      <c r="AT431">
        <f>_xlfn.RANK.AVG(Table2[[#This Row],[6M Return vs Nifty Z-Score]],Table2[6M Return vs Nifty Z-Score])</f>
        <v>382</v>
      </c>
      <c r="AU431">
        <f>_xlfn.RANK.AVG(Table2[[#This Row],[Sharpe Ratio Z-Score]],Table2[Sharpe Ratio Z-Score])</f>
        <v>248</v>
      </c>
      <c r="AV431">
        <f>(Table2[[#This Row],[Rank 1Y]]+Table2[[#This Row],[Rank 6M]]+Table2[[#This Row],[Rank Sharpe]])/3</f>
        <v>419.66666666666669</v>
      </c>
    </row>
    <row r="432" spans="1:48" hidden="1" x14ac:dyDescent="0.3">
      <c r="A432" t="s">
        <v>1543</v>
      </c>
      <c r="B432" t="s">
        <v>1544</v>
      </c>
      <c r="C432" t="s">
        <v>3114</v>
      </c>
      <c r="D432" t="s">
        <v>211</v>
      </c>
      <c r="E432">
        <v>6250.3639560000001</v>
      </c>
      <c r="F432">
        <v>456</v>
      </c>
      <c r="G432">
        <v>2.9866688766952998</v>
      </c>
      <c r="H432">
        <f>(Table2[[#This Row],[1Y Return vs Nifty]]-AVERAGE(Table2[1Y Return vs Nifty]))/_xlfn.STDEV.P(Table2[1Y Return vs Nifty])</f>
        <v>-0.23482258749297419</v>
      </c>
      <c r="I432">
        <v>-3.5475472647463802</v>
      </c>
      <c r="J432">
        <f>(Table2[[#This Row],[1M Return vs Nifty]]-AVERAGE(Table2[1M Return vs Nifty]))/_xlfn.STDEV.P(Table2[1M Return vs Nifty])</f>
        <v>-5.4465578237034094E-2</v>
      </c>
      <c r="K432">
        <v>7.0728469405452099</v>
      </c>
      <c r="L432">
        <f>(Table2[[#This Row],[6M Return vs Nifty]]-AVERAGE(Table2[6M Return vs Nifty]))/_xlfn.STDEV.P(Table2[6M Return vs Nifty])</f>
        <v>0.15913469017417811</v>
      </c>
      <c r="M432">
        <v>-7.9833435593344602</v>
      </c>
      <c r="N432">
        <f>(Table2[[#This Row],[1W Return vs Nifty]]-AVERAGE(Table2[1W Return vs Nifty]))/_xlfn.STDEV.P(Table2[1W Return vs Nifty])</f>
        <v>-1.0627116160347698</v>
      </c>
      <c r="O432">
        <v>489.97</v>
      </c>
      <c r="P432">
        <v>503.338631008883</v>
      </c>
      <c r="Q432">
        <v>478.93363449303001</v>
      </c>
      <c r="R432">
        <v>31.0696676709766</v>
      </c>
      <c r="S432" s="1">
        <f>(Table2[[#This Row],[Close Price]]-Table2[[#This Row],[20D EMA]])/Table2[[#This Row],[20D EMA]]</f>
        <v>-6.9330775353593124E-2</v>
      </c>
      <c r="T432" s="1">
        <f>(Table2[[#This Row],[Close Price]]-Table2[[#This Row],[50D EMA]])/Table2[[#This Row],[50D EMA]]</f>
        <v>-9.4049270396747195E-2</v>
      </c>
      <c r="U432" s="1">
        <f>(Table2[[#This Row],[Close Price]]-Table2[[#This Row],[200D EMA]])/Table2[[#This Row],[200D EMA]]</f>
        <v>-4.7884785785208349E-2</v>
      </c>
      <c r="V432">
        <v>0.67045790048939902</v>
      </c>
      <c r="W432">
        <v>454.85</v>
      </c>
      <c r="X432">
        <v>465.7</v>
      </c>
      <c r="Y432">
        <v>446.8</v>
      </c>
      <c r="Z432">
        <v>465.7</v>
      </c>
      <c r="AA432">
        <v>425</v>
      </c>
      <c r="AB432">
        <v>535.5</v>
      </c>
      <c r="AC432" s="1">
        <f>(Table2[[#This Row],[Close Price]]/Table2[[#This Row],[Day Low]])-1</f>
        <v>2.5283060349565734E-3</v>
      </c>
      <c r="AD432" s="1">
        <f>(Table2[[#This Row],[Day High]]/Table2[[#This Row],[Close Price]])-1</f>
        <v>2.1271929824561386E-2</v>
      </c>
      <c r="AE432" s="1">
        <f>(Table2[[#This Row],[Close Price]]/Table2[[#This Row],[Current Week Low]])-1</f>
        <v>2.0590868397493356E-2</v>
      </c>
      <c r="AF432" s="1">
        <f>(Table2[[#This Row],[Current Week High]]/Table2[[#This Row],[Close Price]])-1</f>
        <v>2.1271929824561386E-2</v>
      </c>
      <c r="AG432" s="1">
        <f>(Table2[[#This Row],[Close Price]]/Table2[[#This Row],[Current Month Low]])-1</f>
        <v>7.2941176470588287E-2</v>
      </c>
      <c r="AH432" s="1">
        <f>(Table2[[#This Row],[Current Month High]]/Table2[[#This Row],[Close Price]])-1</f>
        <v>0.17434210526315796</v>
      </c>
      <c r="AI432">
        <v>40.2631578947368</v>
      </c>
      <c r="AJ432">
        <v>27.516778523489901</v>
      </c>
      <c r="AK432" t="str">
        <f>IF(AND(Table2[[#This Row],[20D EMA]]&gt;Table2[[#This Row],[50D EMA]],Table2[[#This Row],[50D EMA]]&gt;Table2[[#This Row],[200D EMA]]),"Uptrend","Downtrend/NoTrend")</f>
        <v>Downtrend/NoTrend</v>
      </c>
      <c r="AL432">
        <v>-0.03</v>
      </c>
      <c r="AM432" t="s">
        <v>3153</v>
      </c>
      <c r="AN432">
        <v>-11.31</v>
      </c>
      <c r="AO432" t="s">
        <v>3153</v>
      </c>
      <c r="AP432">
        <v>-1.9624529111885999E-2</v>
      </c>
      <c r="AQ432">
        <f>(Table2[[#This Row],[Sharpe Ratio]]-AVERAGE(Table2[Sharpe Ratio]))/_xlfn.STDEV.P(Table2[Sharpe Ratio])</f>
        <v>-0.89896884754708495</v>
      </c>
      <c r="AR4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2">
        <f>_xlfn.RANK.AVG(Table2[[#This Row],[1Y Return vs Nifty Z-Score]],Table2[1Y Return vs Nifty Z-Score])</f>
        <v>395</v>
      </c>
      <c r="AT432">
        <f>_xlfn.RANK.AVG(Table2[[#This Row],[6M Return vs Nifty Z-Score]],Table2[6M Return vs Nifty Z-Score])</f>
        <v>259</v>
      </c>
      <c r="AU432">
        <f>_xlfn.RANK.AVG(Table2[[#This Row],[Sharpe Ratio Z-Score]],Table2[Sharpe Ratio Z-Score])</f>
        <v>605</v>
      </c>
      <c r="AV432">
        <f>(Table2[[#This Row],[Rank 1Y]]+Table2[[#This Row],[Rank 6M]]+Table2[[#This Row],[Rank Sharpe]])/3</f>
        <v>419.66666666666669</v>
      </c>
    </row>
    <row r="433" spans="1:48" hidden="1" x14ac:dyDescent="0.3">
      <c r="A433" t="s">
        <v>633</v>
      </c>
      <c r="B433" t="s">
        <v>634</v>
      </c>
      <c r="C433" t="s">
        <v>3114</v>
      </c>
      <c r="D433" t="s">
        <v>211</v>
      </c>
      <c r="E433">
        <v>28176.820221599999</v>
      </c>
      <c r="F433">
        <v>14855.25</v>
      </c>
      <c r="G433">
        <v>-30.759051197029599</v>
      </c>
      <c r="H433">
        <f>(Table2[[#This Row],[1Y Return vs Nifty]]-AVERAGE(Table2[1Y Return vs Nifty]))/_xlfn.STDEV.P(Table2[1Y Return vs Nifty])</f>
        <v>-0.93170539938234909</v>
      </c>
      <c r="I433">
        <v>6.8759696752988697</v>
      </c>
      <c r="J433">
        <f>(Table2[[#This Row],[1M Return vs Nifty]]-AVERAGE(Table2[1M Return vs Nifty]))/_xlfn.STDEV.P(Table2[1M Return vs Nifty])</f>
        <v>1.0870704830420526</v>
      </c>
      <c r="K433">
        <v>5.8574675832422702</v>
      </c>
      <c r="L433">
        <f>(Table2[[#This Row],[6M Return vs Nifty]]-AVERAGE(Table2[6M Return vs Nifty]))/_xlfn.STDEV.P(Table2[6M Return vs Nifty])</f>
        <v>0.11713171772724164</v>
      </c>
      <c r="M433">
        <v>-0.43999695331327499</v>
      </c>
      <c r="N433">
        <f>(Table2[[#This Row],[1W Return vs Nifty]]-AVERAGE(Table2[1W Return vs Nifty]))/_xlfn.STDEV.P(Table2[1W Return vs Nifty])</f>
        <v>0.48819525566025407</v>
      </c>
      <c r="O433">
        <v>14687.74</v>
      </c>
      <c r="P433">
        <v>14995.006094096399</v>
      </c>
      <c r="Q433">
        <v>15103.7720138327</v>
      </c>
      <c r="R433">
        <v>58.504364365073101</v>
      </c>
      <c r="S433" s="1">
        <f>(Table2[[#This Row],[Close Price]]-Table2[[#This Row],[20D EMA]])/Table2[[#This Row],[20D EMA]]</f>
        <v>1.1404749811747772E-2</v>
      </c>
      <c r="T433" s="1">
        <f>(Table2[[#This Row],[Close Price]]-Table2[[#This Row],[50D EMA]])/Table2[[#This Row],[50D EMA]]</f>
        <v>-9.3201758785161192E-3</v>
      </c>
      <c r="U433" s="1">
        <f>(Table2[[#This Row],[Close Price]]-Table2[[#This Row],[200D EMA]])/Table2[[#This Row],[200D EMA]]</f>
        <v>-1.6454301190794787E-2</v>
      </c>
      <c r="V433">
        <v>0.78976581641068599</v>
      </c>
      <c r="W433">
        <v>14427.35</v>
      </c>
      <c r="X433">
        <v>15010.95</v>
      </c>
      <c r="Y433">
        <v>14410</v>
      </c>
      <c r="Z433">
        <v>15043.05</v>
      </c>
      <c r="AA433">
        <v>14255</v>
      </c>
      <c r="AB433">
        <v>15290</v>
      </c>
      <c r="AC433" s="1">
        <f>(Table2[[#This Row],[Close Price]]/Table2[[#This Row],[Day Low]])-1</f>
        <v>2.9658946376153628E-2</v>
      </c>
      <c r="AD433" s="1">
        <f>(Table2[[#This Row],[Day High]]/Table2[[#This Row],[Close Price]])-1</f>
        <v>1.0481143030241835E-2</v>
      </c>
      <c r="AE433" s="1">
        <f>(Table2[[#This Row],[Close Price]]/Table2[[#This Row],[Current Week Low]])-1</f>
        <v>3.0898681471200451E-2</v>
      </c>
      <c r="AF433" s="1">
        <f>(Table2[[#This Row],[Current Week High]]/Table2[[#This Row],[Close Price]])-1</f>
        <v>1.2641995254202953E-2</v>
      </c>
      <c r="AG433" s="1">
        <f>(Table2[[#This Row],[Close Price]]/Table2[[#This Row],[Current Month Low]])-1</f>
        <v>4.2108032269379203E-2</v>
      </c>
      <c r="AH433" s="1">
        <f>(Table2[[#This Row],[Current Month High]]/Table2[[#This Row],[Close Price]])-1</f>
        <v>2.9265747799599451E-2</v>
      </c>
      <c r="AI433">
        <v>22.852190303091401</v>
      </c>
      <c r="AJ433">
        <v>14.4913294797687</v>
      </c>
      <c r="AK433" t="str">
        <f>IF(AND(Table2[[#This Row],[20D EMA]]&gt;Table2[[#This Row],[50D EMA]],Table2[[#This Row],[50D EMA]]&gt;Table2[[#This Row],[200D EMA]]),"Uptrend","Downtrend/NoTrend")</f>
        <v>Downtrend/NoTrend</v>
      </c>
      <c r="AL433">
        <v>7.0000000000000007E-2</v>
      </c>
      <c r="AM433" t="s">
        <v>3154</v>
      </c>
      <c r="AN433">
        <v>3.38</v>
      </c>
      <c r="AO433" t="s">
        <v>3154</v>
      </c>
      <c r="AP433">
        <v>5.8146809300323003E-2</v>
      </c>
      <c r="AQ433">
        <f>(Table2[[#This Row],[Sharpe Ratio]]-AVERAGE(Table2[Sharpe Ratio]))/_xlfn.STDEV.P(Table2[Sharpe Ratio])</f>
        <v>9.7101178735972994E-3</v>
      </c>
      <c r="AR4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3">
        <f>_xlfn.RANK.AVG(Table2[[#This Row],[1Y Return vs Nifty Z-Score]],Table2[1Y Return vs Nifty Z-Score])</f>
        <v>633</v>
      </c>
      <c r="AT433">
        <f>_xlfn.RANK.AVG(Table2[[#This Row],[6M Return vs Nifty Z-Score]],Table2[6M Return vs Nifty Z-Score])</f>
        <v>274</v>
      </c>
      <c r="AU433">
        <f>_xlfn.RANK.AVG(Table2[[#This Row],[Sharpe Ratio Z-Score]],Table2[Sharpe Ratio Z-Score])</f>
        <v>353</v>
      </c>
      <c r="AV433">
        <f>(Table2[[#This Row],[Rank 1Y]]+Table2[[#This Row],[Rank 6M]]+Table2[[#This Row],[Rank Sharpe]])/3</f>
        <v>420</v>
      </c>
    </row>
    <row r="434" spans="1:48" x14ac:dyDescent="0.3">
      <c r="A434" t="s">
        <v>666</v>
      </c>
      <c r="B434" t="s">
        <v>667</v>
      </c>
      <c r="C434" t="s">
        <v>3112</v>
      </c>
      <c r="D434" t="s">
        <v>51</v>
      </c>
      <c r="E434">
        <v>26364.890454600001</v>
      </c>
      <c r="F434">
        <v>489</v>
      </c>
      <c r="G434">
        <v>13.923918015275699</v>
      </c>
      <c r="H434">
        <f>(Table2[[#This Row],[1Y Return vs Nifty]]-AVERAGE(Table2[1Y Return vs Nifty]))/_xlfn.STDEV.P(Table2[1Y Return vs Nifty])</f>
        <v>-8.9574728243089242E-3</v>
      </c>
      <c r="I434">
        <v>6.9999656210425103</v>
      </c>
      <c r="J434">
        <f>(Table2[[#This Row],[1M Return vs Nifty]]-AVERAGE(Table2[1M Return vs Nifty]))/_xlfn.STDEV.P(Table2[1M Return vs Nifty])</f>
        <v>1.1006499538034975</v>
      </c>
      <c r="K434">
        <v>3.5557239297691998</v>
      </c>
      <c r="L434">
        <f>(Table2[[#This Row],[6M Return vs Nifty]]-AVERAGE(Table2[6M Return vs Nifty]))/_xlfn.STDEV.P(Table2[6M Return vs Nifty])</f>
        <v>3.758447622127762E-2</v>
      </c>
      <c r="M434">
        <v>-0.52675395421501103</v>
      </c>
      <c r="N434">
        <f>(Table2[[#This Row],[1W Return vs Nifty]]-AVERAGE(Table2[1W Return vs Nifty]))/_xlfn.STDEV.P(Table2[1W Return vs Nifty])</f>
        <v>0.47035807597149981</v>
      </c>
      <c r="O434">
        <v>484.1</v>
      </c>
      <c r="P434">
        <v>475.60299016048998</v>
      </c>
      <c r="Q434">
        <v>446.73588239342001</v>
      </c>
      <c r="R434">
        <v>53.267781624161103</v>
      </c>
      <c r="S434" s="1">
        <f>(Table2[[#This Row],[Close Price]]-Table2[[#This Row],[20D EMA]])/Table2[[#This Row],[20D EMA]]</f>
        <v>1.0121875645527736E-2</v>
      </c>
      <c r="T434" s="1">
        <f>(Table2[[#This Row],[Close Price]]-Table2[[#This Row],[50D EMA]])/Table2[[#This Row],[50D EMA]]</f>
        <v>2.8168472689772749E-2</v>
      </c>
      <c r="U434" s="1">
        <f>(Table2[[#This Row],[Close Price]]-Table2[[#This Row],[200D EMA]])/Table2[[#This Row],[200D EMA]]</f>
        <v>9.460649854259949E-2</v>
      </c>
      <c r="V434">
        <v>0.82729355071168298</v>
      </c>
      <c r="W434">
        <v>483.65</v>
      </c>
      <c r="X434">
        <v>495.9</v>
      </c>
      <c r="Y434">
        <v>475.1</v>
      </c>
      <c r="Z434">
        <v>495.9</v>
      </c>
      <c r="AA434">
        <v>474.05</v>
      </c>
      <c r="AB434">
        <v>507</v>
      </c>
      <c r="AC434" s="1">
        <f>(Table2[[#This Row],[Close Price]]/Table2[[#This Row],[Day Low]])-1</f>
        <v>1.1061718184637748E-2</v>
      </c>
      <c r="AD434" s="1">
        <f>(Table2[[#This Row],[Day High]]/Table2[[#This Row],[Close Price]])-1</f>
        <v>1.4110429447852679E-2</v>
      </c>
      <c r="AE434" s="1">
        <f>(Table2[[#This Row],[Close Price]]/Table2[[#This Row],[Current Week Low]])-1</f>
        <v>2.9256998526625999E-2</v>
      </c>
      <c r="AF434" s="1">
        <f>(Table2[[#This Row],[Current Week High]]/Table2[[#This Row],[Close Price]])-1</f>
        <v>1.4110429447852679E-2</v>
      </c>
      <c r="AG434" s="1">
        <f>(Table2[[#This Row],[Close Price]]/Table2[[#This Row],[Current Month Low]])-1</f>
        <v>3.1536757725978193E-2</v>
      </c>
      <c r="AH434" s="1">
        <f>(Table2[[#This Row],[Current Month High]]/Table2[[#This Row],[Close Price]])-1</f>
        <v>3.6809815950920255E-2</v>
      </c>
      <c r="AI434">
        <v>5.9304703476482601</v>
      </c>
      <c r="AJ434">
        <v>35.513371206872598</v>
      </c>
      <c r="AK434" t="str">
        <f>IF(AND(Table2[[#This Row],[20D EMA]]&gt;Table2[[#This Row],[50D EMA]],Table2[[#This Row],[50D EMA]]&gt;Table2[[#This Row],[200D EMA]]),"Uptrend","Downtrend/NoTrend")</f>
        <v>Uptrend</v>
      </c>
      <c r="AL434">
        <v>0.11</v>
      </c>
      <c r="AM434" t="s">
        <v>3154</v>
      </c>
      <c r="AN434">
        <v>-0.46</v>
      </c>
      <c r="AO434" t="s">
        <v>3153</v>
      </c>
      <c r="AP434">
        <v>-4.3783205154472003E-2</v>
      </c>
      <c r="AQ434">
        <f>(Table2[[#This Row],[Sharpe Ratio]]-AVERAGE(Table2[Sharpe Ratio]))/_xlfn.STDEV.P(Table2[Sharpe Ratio])</f>
        <v>-1.181238398264554</v>
      </c>
      <c r="AR4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0.41839663490741202</v>
      </c>
      <c r="AS434">
        <f>_xlfn.RANK.AVG(Table2[[#This Row],[1Y Return vs Nifty Z-Score]],Table2[1Y Return vs Nifty Z-Score])</f>
        <v>310</v>
      </c>
      <c r="AT434">
        <f>_xlfn.RANK.AVG(Table2[[#This Row],[6M Return vs Nifty Z-Score]],Table2[6M Return vs Nifty Z-Score])</f>
        <v>298</v>
      </c>
      <c r="AU434">
        <f>_xlfn.RANK.AVG(Table2[[#This Row],[Sharpe Ratio Z-Score]],Table2[Sharpe Ratio Z-Score])</f>
        <v>652</v>
      </c>
      <c r="AV434">
        <f>(Table2[[#This Row],[Rank 1Y]]+Table2[[#This Row],[Rank 6M]]+Table2[[#This Row],[Rank Sharpe]])/3</f>
        <v>420</v>
      </c>
    </row>
    <row r="435" spans="1:48" hidden="1" x14ac:dyDescent="0.3">
      <c r="A435" t="s">
        <v>388</v>
      </c>
      <c r="B435" t="s">
        <v>389</v>
      </c>
      <c r="C435" t="s">
        <v>3112</v>
      </c>
      <c r="D435" t="s">
        <v>51</v>
      </c>
      <c r="E435">
        <v>57849.843490369902</v>
      </c>
      <c r="F435">
        <v>27224.35</v>
      </c>
      <c r="G435">
        <v>-5.5432913465654599</v>
      </c>
      <c r="H435">
        <f>(Table2[[#This Row],[1Y Return vs Nifty]]-AVERAGE(Table2[1Y Return vs Nifty]))/_xlfn.STDEV.P(Table2[1Y Return vs Nifty])</f>
        <v>-0.41097478257737824</v>
      </c>
      <c r="I435">
        <v>-1.4776832660181201</v>
      </c>
      <c r="J435">
        <f>(Table2[[#This Row],[1M Return vs Nifty]]-AVERAGE(Table2[1M Return vs Nifty]))/_xlfn.STDEV.P(Table2[1M Return vs Nifty])</f>
        <v>0.17221649174781892</v>
      </c>
      <c r="K435">
        <v>-1.3246664207336101</v>
      </c>
      <c r="L435">
        <f>(Table2[[#This Row],[6M Return vs Nifty]]-AVERAGE(Table2[6M Return vs Nifty]))/_xlfn.STDEV.P(Table2[6M Return vs Nifty])</f>
        <v>-0.13107965336980043</v>
      </c>
      <c r="M435">
        <v>-3.6985722742153402</v>
      </c>
      <c r="N435">
        <f>(Table2[[#This Row],[1W Return vs Nifty]]-AVERAGE(Table2[1W Return vs Nifty]))/_xlfn.STDEV.P(Table2[1W Return vs Nifty])</f>
        <v>-0.18176558812344171</v>
      </c>
      <c r="O435">
        <v>28305.03</v>
      </c>
      <c r="P435">
        <v>28519.146694935102</v>
      </c>
      <c r="Q435">
        <v>27441.153067782499</v>
      </c>
      <c r="R435">
        <v>24.8865411902771</v>
      </c>
      <c r="S435" s="1">
        <f>(Table2[[#This Row],[Close Price]]-Table2[[#This Row],[20D EMA]])/Table2[[#This Row],[20D EMA]]</f>
        <v>-3.8179786419586921E-2</v>
      </c>
      <c r="T435" s="1">
        <f>(Table2[[#This Row],[Close Price]]-Table2[[#This Row],[50D EMA]])/Table2[[#This Row],[50D EMA]]</f>
        <v>-4.5400961984779657E-2</v>
      </c>
      <c r="U435" s="1">
        <f>(Table2[[#This Row],[Close Price]]-Table2[[#This Row],[200D EMA]])/Table2[[#This Row],[200D EMA]]</f>
        <v>-7.9006544384988033E-3</v>
      </c>
      <c r="V435">
        <v>0.86379491030615896</v>
      </c>
      <c r="W435">
        <v>27111</v>
      </c>
      <c r="X435">
        <v>27506.85</v>
      </c>
      <c r="Y435">
        <v>27051</v>
      </c>
      <c r="Z435">
        <v>27506.85</v>
      </c>
      <c r="AA435">
        <v>27051</v>
      </c>
      <c r="AB435">
        <v>29809.200000000001</v>
      </c>
      <c r="AC435" s="1">
        <f>(Table2[[#This Row],[Close Price]]/Table2[[#This Row],[Day Low]])-1</f>
        <v>4.1809597580317881E-3</v>
      </c>
      <c r="AD435" s="1">
        <f>(Table2[[#This Row],[Day High]]/Table2[[#This Row],[Close Price]])-1</f>
        <v>1.0376739940531232E-2</v>
      </c>
      <c r="AE435" s="1">
        <f>(Table2[[#This Row],[Close Price]]/Table2[[#This Row],[Current Week Low]])-1</f>
        <v>6.4082658681747784E-3</v>
      </c>
      <c r="AF435" s="1">
        <f>(Table2[[#This Row],[Current Week High]]/Table2[[#This Row],[Close Price]])-1</f>
        <v>1.0376739940531232E-2</v>
      </c>
      <c r="AG435" s="1">
        <f>(Table2[[#This Row],[Close Price]]/Table2[[#This Row],[Current Month Low]])-1</f>
        <v>6.4082658681747784E-3</v>
      </c>
      <c r="AH435" s="1">
        <f>(Table2[[#This Row],[Current Month High]]/Table2[[#This Row],[Close Price]])-1</f>
        <v>9.4946252160290401E-2</v>
      </c>
      <c r="AI435">
        <v>12.109196362814901</v>
      </c>
      <c r="AJ435">
        <v>23.7470454545454</v>
      </c>
      <c r="AK435" t="str">
        <f>IF(AND(Table2[[#This Row],[20D EMA]]&gt;Table2[[#This Row],[50D EMA]],Table2[[#This Row],[50D EMA]]&gt;Table2[[#This Row],[200D EMA]]),"Uptrend","Downtrend/NoTrend")</f>
        <v>Downtrend/NoTrend</v>
      </c>
      <c r="AL435">
        <v>-0.04</v>
      </c>
      <c r="AM435" t="s">
        <v>3153</v>
      </c>
      <c r="AN435">
        <v>-6.05</v>
      </c>
      <c r="AO435" t="s">
        <v>3153</v>
      </c>
      <c r="AP435">
        <v>1.7433785217366E-2</v>
      </c>
      <c r="AQ435">
        <f>(Table2[[#This Row],[Sharpe Ratio]]-AVERAGE(Table2[Sharpe Ratio]))/_xlfn.STDEV.P(Table2[Sharpe Ratio])</f>
        <v>-0.46598014743680383</v>
      </c>
      <c r="AR4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5">
        <f>_xlfn.RANK.AVG(Table2[[#This Row],[1Y Return vs Nifty Z-Score]],Table2[1Y Return vs Nifty Z-Score])</f>
        <v>454</v>
      </c>
      <c r="AT435">
        <f>_xlfn.RANK.AVG(Table2[[#This Row],[6M Return vs Nifty Z-Score]],Table2[6M Return vs Nifty Z-Score])</f>
        <v>346</v>
      </c>
      <c r="AU435">
        <f>_xlfn.RANK.AVG(Table2[[#This Row],[Sharpe Ratio Z-Score]],Table2[Sharpe Ratio Z-Score])</f>
        <v>462</v>
      </c>
      <c r="AV435">
        <f>(Table2[[#This Row],[Rank 1Y]]+Table2[[#This Row],[Rank 6M]]+Table2[[#This Row],[Rank Sharpe]])/3</f>
        <v>420.66666666666669</v>
      </c>
    </row>
    <row r="436" spans="1:48" hidden="1" x14ac:dyDescent="0.3">
      <c r="A436" t="s">
        <v>956</v>
      </c>
      <c r="B436" t="s">
        <v>957</v>
      </c>
      <c r="C436" t="s">
        <v>3110</v>
      </c>
      <c r="D436" t="s">
        <v>43</v>
      </c>
      <c r="E436">
        <v>14862.7698659</v>
      </c>
      <c r="F436">
        <v>404.75</v>
      </c>
      <c r="G436">
        <v>-26.1418546436527</v>
      </c>
      <c r="H436">
        <f>(Table2[[#This Row],[1Y Return vs Nifty]]-AVERAGE(Table2[1Y Return vs Nifty]))/_xlfn.STDEV.P(Table2[1Y Return vs Nifty])</f>
        <v>-0.83635568065850574</v>
      </c>
      <c r="I436">
        <v>-13.747435970361201</v>
      </c>
      <c r="J436">
        <f>(Table2[[#This Row],[1M Return vs Nifty]]-AVERAGE(Table2[1M Return vs Nifty]))/_xlfn.STDEV.P(Table2[1M Return vs Nifty])</f>
        <v>-1.1715108946561232</v>
      </c>
      <c r="K436">
        <v>-10.593087690863699</v>
      </c>
      <c r="L436">
        <f>(Table2[[#This Row],[6M Return vs Nifty]]-AVERAGE(Table2[6M Return vs Nifty]))/_xlfn.STDEV.P(Table2[6M Return vs Nifty])</f>
        <v>-0.45139218862609798</v>
      </c>
      <c r="M436">
        <v>-10.8107306162297</v>
      </c>
      <c r="N436">
        <f>(Table2[[#This Row],[1W Return vs Nifty]]-AVERAGE(Table2[1W Return vs Nifty]))/_xlfn.STDEV.P(Table2[1W Return vs Nifty])</f>
        <v>-1.6440204494350843</v>
      </c>
      <c r="O436">
        <v>472.8</v>
      </c>
      <c r="P436">
        <v>500.03795234176101</v>
      </c>
      <c r="Q436">
        <v>478.26709416480099</v>
      </c>
      <c r="R436">
        <v>13.339163355152101</v>
      </c>
      <c r="S436" s="1">
        <f>(Table2[[#This Row],[Close Price]]-Table2[[#This Row],[20D EMA]])/Table2[[#This Row],[20D EMA]]</f>
        <v>-0.14392978003384096</v>
      </c>
      <c r="T436" s="1">
        <f>(Table2[[#This Row],[Close Price]]-Table2[[#This Row],[50D EMA]])/Table2[[#This Row],[50D EMA]]</f>
        <v>-0.19056144017771384</v>
      </c>
      <c r="U436" s="1">
        <f>(Table2[[#This Row],[Close Price]]-Table2[[#This Row],[200D EMA]])/Table2[[#This Row],[200D EMA]]</f>
        <v>-0.1537155599073444</v>
      </c>
      <c r="V436">
        <v>1.1834966400789599</v>
      </c>
      <c r="W436">
        <v>401.2</v>
      </c>
      <c r="X436">
        <v>420.7</v>
      </c>
      <c r="Y436">
        <v>401.2</v>
      </c>
      <c r="Z436">
        <v>427.7</v>
      </c>
      <c r="AA436">
        <v>401.2</v>
      </c>
      <c r="AB436">
        <v>535</v>
      </c>
      <c r="AC436" s="1">
        <f>(Table2[[#This Row],[Close Price]]/Table2[[#This Row],[Day Low]])-1</f>
        <v>8.8484546360918515E-3</v>
      </c>
      <c r="AD436" s="1">
        <f>(Table2[[#This Row],[Day High]]/Table2[[#This Row],[Close Price]])-1</f>
        <v>3.9407041383570096E-2</v>
      </c>
      <c r="AE436" s="1">
        <f>(Table2[[#This Row],[Close Price]]/Table2[[#This Row],[Current Week Low]])-1</f>
        <v>8.8484546360918515E-3</v>
      </c>
      <c r="AF436" s="1">
        <f>(Table2[[#This Row],[Current Week High]]/Table2[[#This Row],[Close Price]])-1</f>
        <v>5.6701667696108737E-2</v>
      </c>
      <c r="AG436" s="1">
        <f>(Table2[[#This Row],[Close Price]]/Table2[[#This Row],[Current Month Low]])-1</f>
        <v>8.8484546360918515E-3</v>
      </c>
      <c r="AH436" s="1">
        <f>(Table2[[#This Row],[Current Month High]]/Table2[[#This Row],[Close Price]])-1</f>
        <v>0.32180358245830765</v>
      </c>
      <c r="AI436">
        <v>47.214329833230302</v>
      </c>
      <c r="AJ436">
        <v>10.3462377317339</v>
      </c>
      <c r="AK436" t="str">
        <f>IF(AND(Table2[[#This Row],[20D EMA]]&gt;Table2[[#This Row],[50D EMA]],Table2[[#This Row],[50D EMA]]&gt;Table2[[#This Row],[200D EMA]]),"Uptrend","Downtrend/NoTrend")</f>
        <v>Downtrend/NoTrend</v>
      </c>
      <c r="AL436">
        <v>-0.16</v>
      </c>
      <c r="AM436" t="s">
        <v>3153</v>
      </c>
      <c r="AN436">
        <v>-22.03</v>
      </c>
      <c r="AO436" t="s">
        <v>3153</v>
      </c>
      <c r="AP436">
        <v>0.11364987615626999</v>
      </c>
      <c r="AQ436">
        <f>(Table2[[#This Row],[Sharpe Ratio]]-AVERAGE(Table2[Sharpe Ratio]))/_xlfn.STDEV.P(Table2[Sharpe Ratio])</f>
        <v>0.65820698571738601</v>
      </c>
      <c r="AR4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6">
        <f>_xlfn.RANK.AVG(Table2[[#This Row],[1Y Return vs Nifty Z-Score]],Table2[1Y Return vs Nifty Z-Score])</f>
        <v>606</v>
      </c>
      <c r="AT436">
        <f>_xlfn.RANK.AVG(Table2[[#This Row],[6M Return vs Nifty Z-Score]],Table2[6M Return vs Nifty Z-Score])</f>
        <v>475</v>
      </c>
      <c r="AU436">
        <f>_xlfn.RANK.AVG(Table2[[#This Row],[Sharpe Ratio Z-Score]],Table2[Sharpe Ratio Z-Score])</f>
        <v>181</v>
      </c>
      <c r="AV436">
        <f>(Table2[[#This Row],[Rank 1Y]]+Table2[[#This Row],[Rank 6M]]+Table2[[#This Row],[Rank Sharpe]])/3</f>
        <v>420.66666666666669</v>
      </c>
    </row>
    <row r="437" spans="1:48" x14ac:dyDescent="0.3">
      <c r="A437" t="s">
        <v>711</v>
      </c>
      <c r="B437" t="s">
        <v>712</v>
      </c>
      <c r="C437" t="s">
        <v>3108</v>
      </c>
      <c r="D437" t="s">
        <v>402</v>
      </c>
      <c r="E437">
        <v>23806.321755479999</v>
      </c>
      <c r="F437">
        <v>1060.2</v>
      </c>
      <c r="G437">
        <v>-6.3424916587818601</v>
      </c>
      <c r="H437">
        <f>(Table2[[#This Row],[1Y Return vs Nifty]]-AVERAGE(Table2[1Y Return vs Nifty]))/_xlfn.STDEV.P(Table2[1Y Return vs Nifty])</f>
        <v>-0.42747906696139654</v>
      </c>
      <c r="I437">
        <v>5.6121031423505201</v>
      </c>
      <c r="J437">
        <f>(Table2[[#This Row],[1M Return vs Nifty]]-AVERAGE(Table2[1M Return vs Nifty]))/_xlfn.STDEV.P(Table2[1M Return vs Nifty])</f>
        <v>0.94865758149425194</v>
      </c>
      <c r="K437">
        <v>25.209831277414601</v>
      </c>
      <c r="L437">
        <f>(Table2[[#This Row],[6M Return vs Nifty]]-AVERAGE(Table2[6M Return vs Nifty]))/_xlfn.STDEV.P(Table2[6M Return vs Nifty])</f>
        <v>0.78594083822541494</v>
      </c>
      <c r="M437">
        <v>2.6557111923285501</v>
      </c>
      <c r="N437">
        <f>(Table2[[#This Row],[1W Return vs Nifty]]-AVERAGE(Table2[1W Return vs Nifty]))/_xlfn.STDEV.P(Table2[1W Return vs Nifty])</f>
        <v>1.1246707202777528</v>
      </c>
      <c r="O437">
        <v>1052.56</v>
      </c>
      <c r="P437">
        <v>1048.23000150502</v>
      </c>
      <c r="Q437">
        <v>984.96604684893703</v>
      </c>
      <c r="R437">
        <v>54.968159865196903</v>
      </c>
      <c r="S437" s="1">
        <f>(Table2[[#This Row],[Close Price]]-Table2[[#This Row],[20D EMA]])/Table2[[#This Row],[20D EMA]]</f>
        <v>7.2584935775633699E-3</v>
      </c>
      <c r="T437" s="1">
        <f>(Table2[[#This Row],[Close Price]]-Table2[[#This Row],[50D EMA]])/Table2[[#This Row],[50D EMA]]</f>
        <v>1.1419248140001547E-2</v>
      </c>
      <c r="U437" s="1">
        <f>(Table2[[#This Row],[Close Price]]-Table2[[#This Row],[200D EMA]])/Table2[[#This Row],[200D EMA]]</f>
        <v>7.6382280781909589E-2</v>
      </c>
      <c r="V437">
        <v>0.66861054337264703</v>
      </c>
      <c r="W437">
        <v>1051.1500000000001</v>
      </c>
      <c r="X437">
        <v>1090.0999999999999</v>
      </c>
      <c r="Y437">
        <v>1014.3</v>
      </c>
      <c r="Z437">
        <v>1090.0999999999999</v>
      </c>
      <c r="AA437">
        <v>994.05</v>
      </c>
      <c r="AB437">
        <v>1103.5999999999999</v>
      </c>
      <c r="AC437" s="1">
        <f>(Table2[[#This Row],[Close Price]]/Table2[[#This Row],[Day Low]])-1</f>
        <v>8.6096180373875786E-3</v>
      </c>
      <c r="AD437" s="1">
        <f>(Table2[[#This Row],[Day High]]/Table2[[#This Row],[Close Price]])-1</f>
        <v>2.8202225995095143E-2</v>
      </c>
      <c r="AE437" s="1">
        <f>(Table2[[#This Row],[Close Price]]/Table2[[#This Row],[Current Week Low]])-1</f>
        <v>4.5252883762200602E-2</v>
      </c>
      <c r="AF437" s="1">
        <f>(Table2[[#This Row],[Current Week High]]/Table2[[#This Row],[Close Price]])-1</f>
        <v>2.8202225995095143E-2</v>
      </c>
      <c r="AG437" s="1">
        <f>(Table2[[#This Row],[Close Price]]/Table2[[#This Row],[Current Month Low]])-1</f>
        <v>6.6545948392938037E-2</v>
      </c>
      <c r="AH437" s="1">
        <f>(Table2[[#This Row],[Current Month High]]/Table2[[#This Row],[Close Price]])-1</f>
        <v>4.0935672514619714E-2</v>
      </c>
      <c r="AI437">
        <v>7.8853046594981899</v>
      </c>
      <c r="AJ437">
        <v>43.931577518327401</v>
      </c>
      <c r="AK437" t="str">
        <f>IF(AND(Table2[[#This Row],[20D EMA]]&gt;Table2[[#This Row],[50D EMA]],Table2[[#This Row],[50D EMA]]&gt;Table2[[#This Row],[200D EMA]]),"Uptrend","Downtrend/NoTrend")</f>
        <v>Uptrend</v>
      </c>
      <c r="AL437">
        <v>0.03</v>
      </c>
      <c r="AM437" t="s">
        <v>3154</v>
      </c>
      <c r="AN437">
        <v>-0.09</v>
      </c>
      <c r="AO437" t="s">
        <v>3153</v>
      </c>
      <c r="AP437">
        <v>-5.6404469445019E-2</v>
      </c>
      <c r="AQ437">
        <f>(Table2[[#This Row],[Sharpe Ratio]]-AVERAGE(Table2[Sharpe Ratio]))/_xlfn.STDEV.P(Table2[Sharpe Ratio])</f>
        <v>-1.3287050307281509</v>
      </c>
      <c r="AR4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1.1030850423078722</v>
      </c>
      <c r="AS437">
        <f>_xlfn.RANK.AVG(Table2[[#This Row],[1Y Return vs Nifty Z-Score]],Table2[1Y Return vs Nifty Z-Score])</f>
        <v>463</v>
      </c>
      <c r="AT437">
        <f>_xlfn.RANK.AVG(Table2[[#This Row],[6M Return vs Nifty Z-Score]],Table2[6M Return vs Nifty Z-Score])</f>
        <v>126</v>
      </c>
      <c r="AU437">
        <f>_xlfn.RANK.AVG(Table2[[#This Row],[Sharpe Ratio Z-Score]],Table2[Sharpe Ratio Z-Score])</f>
        <v>677</v>
      </c>
      <c r="AV437">
        <f>(Table2[[#This Row],[Rank 1Y]]+Table2[[#This Row],[Rank 6M]]+Table2[[#This Row],[Rank Sharpe]])/3</f>
        <v>422</v>
      </c>
    </row>
    <row r="438" spans="1:48" hidden="1" x14ac:dyDescent="0.3">
      <c r="A438" t="s">
        <v>511</v>
      </c>
      <c r="B438" t="s">
        <v>512</v>
      </c>
      <c r="C438" t="s">
        <v>3108</v>
      </c>
      <c r="D438" t="s">
        <v>34</v>
      </c>
      <c r="E438">
        <v>40326.822602849999</v>
      </c>
      <c r="F438">
        <v>52.43</v>
      </c>
      <c r="G438">
        <v>-2.0376844341030198</v>
      </c>
      <c r="H438">
        <f>(Table2[[#This Row],[1Y Return vs Nifty]]-AVERAGE(Table2[1Y Return vs Nifty]))/_xlfn.STDEV.P(Table2[1Y Return vs Nifty])</f>
        <v>-0.33858049977059873</v>
      </c>
      <c r="I438">
        <v>0.41005126805956399</v>
      </c>
      <c r="J438">
        <f>(Table2[[#This Row],[1M Return vs Nifty]]-AVERAGE(Table2[1M Return vs Nifty]))/_xlfn.STDEV.P(Table2[1M Return vs Nifty])</f>
        <v>0.37895257297322116</v>
      </c>
      <c r="K438">
        <v>-26.5644094958629</v>
      </c>
      <c r="L438">
        <f>(Table2[[#This Row],[6M Return vs Nifty]]-AVERAGE(Table2[6M Return vs Nifty]))/_xlfn.STDEV.P(Table2[6M Return vs Nifty])</f>
        <v>-1.0033539984804396</v>
      </c>
      <c r="M438">
        <v>-1.4597035216757299</v>
      </c>
      <c r="N438">
        <f>(Table2[[#This Row],[1W Return vs Nifty]]-AVERAGE(Table2[1W Return vs Nifty]))/_xlfn.STDEV.P(Table2[1W Return vs Nifty])</f>
        <v>0.27854428685503757</v>
      </c>
      <c r="O438">
        <v>53.18</v>
      </c>
      <c r="P438">
        <v>55.491797181386602</v>
      </c>
      <c r="Q438">
        <v>57.354166983119498</v>
      </c>
      <c r="R438">
        <v>47.338809997173897</v>
      </c>
      <c r="S438" s="1">
        <f>(Table2[[#This Row],[Close Price]]-Table2[[#This Row],[20D EMA]])/Table2[[#This Row],[20D EMA]]</f>
        <v>-1.4103046257991726E-2</v>
      </c>
      <c r="T438" s="1">
        <f>(Table2[[#This Row],[Close Price]]-Table2[[#This Row],[50D EMA]])/Table2[[#This Row],[50D EMA]]</f>
        <v>-5.5175671665101685E-2</v>
      </c>
      <c r="U438" s="1">
        <f>(Table2[[#This Row],[Close Price]]-Table2[[#This Row],[200D EMA]])/Table2[[#This Row],[200D EMA]]</f>
        <v>-8.5855435483332562E-2</v>
      </c>
      <c r="V438">
        <v>1.01295726617215</v>
      </c>
      <c r="W438">
        <v>51.74</v>
      </c>
      <c r="X438">
        <v>53.25</v>
      </c>
      <c r="Y438">
        <v>49.61</v>
      </c>
      <c r="Z438">
        <v>53.25</v>
      </c>
      <c r="AA438">
        <v>49.61</v>
      </c>
      <c r="AB438">
        <v>57.1</v>
      </c>
      <c r="AC438" s="1">
        <f>(Table2[[#This Row],[Close Price]]/Table2[[#This Row],[Day Low]])-1</f>
        <v>1.333591032083481E-2</v>
      </c>
      <c r="AD438" s="1">
        <f>(Table2[[#This Row],[Day High]]/Table2[[#This Row],[Close Price]])-1</f>
        <v>1.5639900820141106E-2</v>
      </c>
      <c r="AE438" s="1">
        <f>(Table2[[#This Row],[Close Price]]/Table2[[#This Row],[Current Week Low]])-1</f>
        <v>5.684337835113884E-2</v>
      </c>
      <c r="AF438" s="1">
        <f>(Table2[[#This Row],[Current Week High]]/Table2[[#This Row],[Close Price]])-1</f>
        <v>1.5639900820141106E-2</v>
      </c>
      <c r="AG438" s="1">
        <f>(Table2[[#This Row],[Close Price]]/Table2[[#This Row],[Current Month Low]])-1</f>
        <v>5.684337835113884E-2</v>
      </c>
      <c r="AH438" s="1">
        <f>(Table2[[#This Row],[Current Month High]]/Table2[[#This Row],[Close Price]])-1</f>
        <v>8.9071142475681819E-2</v>
      </c>
      <c r="AI438">
        <v>40.186915887850397</v>
      </c>
      <c r="AJ438">
        <v>22.357059509918301</v>
      </c>
      <c r="AK438" t="str">
        <f>IF(AND(Table2[[#This Row],[20D EMA]]&gt;Table2[[#This Row],[50D EMA]],Table2[[#This Row],[50D EMA]]&gt;Table2[[#This Row],[200D EMA]]),"Uptrend","Downtrend/NoTrend")</f>
        <v>Downtrend/NoTrend</v>
      </c>
      <c r="AL438">
        <v>-0.15</v>
      </c>
      <c r="AM438" t="s">
        <v>3153</v>
      </c>
      <c r="AN438">
        <v>-4.5</v>
      </c>
      <c r="AO438" t="s">
        <v>3153</v>
      </c>
      <c r="AP438">
        <v>0.116030662891422</v>
      </c>
      <c r="AQ438">
        <f>(Table2[[#This Row],[Sharpe Ratio]]-AVERAGE(Table2[Sharpe Ratio]))/_xlfn.STDEV.P(Table2[Sharpe Ratio])</f>
        <v>0.68602405652461274</v>
      </c>
      <c r="AR4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8">
        <f>_xlfn.RANK.AVG(Table2[[#This Row],[1Y Return vs Nifty Z-Score]],Table2[1Y Return vs Nifty Z-Score])</f>
        <v>429</v>
      </c>
      <c r="AT438">
        <f>_xlfn.RANK.AVG(Table2[[#This Row],[6M Return vs Nifty Z-Score]],Table2[6M Return vs Nifty Z-Score])</f>
        <v>663</v>
      </c>
      <c r="AU438">
        <f>_xlfn.RANK.AVG(Table2[[#This Row],[Sharpe Ratio Z-Score]],Table2[Sharpe Ratio Z-Score])</f>
        <v>175</v>
      </c>
      <c r="AV438">
        <f>(Table2[[#This Row],[Rank 1Y]]+Table2[[#This Row],[Rank 6M]]+Table2[[#This Row],[Rank Sharpe]])/3</f>
        <v>422.33333333333331</v>
      </c>
    </row>
    <row r="439" spans="1:48" hidden="1" x14ac:dyDescent="0.3">
      <c r="A439" t="s">
        <v>408</v>
      </c>
      <c r="B439" t="s">
        <v>409</v>
      </c>
      <c r="C439" t="s">
        <v>3114</v>
      </c>
      <c r="D439" t="s">
        <v>211</v>
      </c>
      <c r="E439">
        <v>53379.2663417</v>
      </c>
      <c r="F439">
        <v>3415.1</v>
      </c>
      <c r="G439">
        <v>4.9799810139159</v>
      </c>
      <c r="H439">
        <f>(Table2[[#This Row],[1Y Return vs Nifty]]-AVERAGE(Table2[1Y Return vs Nifty]))/_xlfn.STDEV.P(Table2[1Y Return vs Nifty])</f>
        <v>-0.19365870169872507</v>
      </c>
      <c r="I439">
        <v>-8.8751094640073607</v>
      </c>
      <c r="J439">
        <f>(Table2[[#This Row],[1M Return vs Nifty]]-AVERAGE(Table2[1M Return vs Nifty]))/_xlfn.STDEV.P(Table2[1M Return vs Nifty])</f>
        <v>-0.6379159054293192</v>
      </c>
      <c r="K439">
        <v>-24.7289509019378</v>
      </c>
      <c r="L439">
        <f>(Table2[[#This Row],[6M Return vs Nifty]]-AVERAGE(Table2[6M Return vs Nifty]))/_xlfn.STDEV.P(Table2[6M Return vs Nifty])</f>
        <v>-0.93992136217237321</v>
      </c>
      <c r="M439">
        <v>-0.67058469657560205</v>
      </c>
      <c r="N439">
        <f>(Table2[[#This Row],[1W Return vs Nifty]]-AVERAGE(Table2[1W Return vs Nifty]))/_xlfn.STDEV.P(Table2[1W Return vs Nifty])</f>
        <v>0.44078657431068774</v>
      </c>
      <c r="O439">
        <v>3543.39</v>
      </c>
      <c r="P439">
        <v>3704.4816965211598</v>
      </c>
      <c r="Q439">
        <v>3711.5430446640898</v>
      </c>
      <c r="R439">
        <v>35.203120045624203</v>
      </c>
      <c r="S439" s="1">
        <f>(Table2[[#This Row],[Close Price]]-Table2[[#This Row],[20D EMA]])/Table2[[#This Row],[20D EMA]]</f>
        <v>-3.6205441681553534E-2</v>
      </c>
      <c r="T439" s="1">
        <f>(Table2[[#This Row],[Close Price]]-Table2[[#This Row],[50D EMA]])/Table2[[#This Row],[50D EMA]]</f>
        <v>-7.8116649028908761E-2</v>
      </c>
      <c r="U439" s="1">
        <f>(Table2[[#This Row],[Close Price]]-Table2[[#This Row],[200D EMA]])/Table2[[#This Row],[200D EMA]]</f>
        <v>-7.9870566256875858E-2</v>
      </c>
      <c r="V439">
        <v>0.88569612963441002</v>
      </c>
      <c r="W439">
        <v>3381.7</v>
      </c>
      <c r="X439">
        <v>3478</v>
      </c>
      <c r="Y439">
        <v>3325</v>
      </c>
      <c r="Z439">
        <v>3478</v>
      </c>
      <c r="AA439">
        <v>3325</v>
      </c>
      <c r="AB439">
        <v>3604.7</v>
      </c>
      <c r="AC439" s="1">
        <f>(Table2[[#This Row],[Close Price]]/Table2[[#This Row],[Day Low]])-1</f>
        <v>9.8766892391402017E-3</v>
      </c>
      <c r="AD439" s="1">
        <f>(Table2[[#This Row],[Day High]]/Table2[[#This Row],[Close Price]])-1</f>
        <v>1.8418201516793076E-2</v>
      </c>
      <c r="AE439" s="1">
        <f>(Table2[[#This Row],[Close Price]]/Table2[[#This Row],[Current Week Low]])-1</f>
        <v>2.7097744360902176E-2</v>
      </c>
      <c r="AF439" s="1">
        <f>(Table2[[#This Row],[Current Week High]]/Table2[[#This Row],[Close Price]])-1</f>
        <v>1.8418201516793076E-2</v>
      </c>
      <c r="AG439" s="1">
        <f>(Table2[[#This Row],[Close Price]]/Table2[[#This Row],[Current Month Low]])-1</f>
        <v>2.7097744360902176E-2</v>
      </c>
      <c r="AH439" s="1">
        <f>(Table2[[#This Row],[Current Month High]]/Table2[[#This Row],[Close Price]])-1</f>
        <v>5.5518140025182294E-2</v>
      </c>
      <c r="AI439">
        <v>44.973792861116799</v>
      </c>
      <c r="AJ439">
        <v>26.377530252007499</v>
      </c>
      <c r="AK439" t="str">
        <f>IF(AND(Table2[[#This Row],[20D EMA]]&gt;Table2[[#This Row],[50D EMA]],Table2[[#This Row],[50D EMA]]&gt;Table2[[#This Row],[200D EMA]]),"Uptrend","Downtrend/NoTrend")</f>
        <v>Downtrend/NoTrend</v>
      </c>
      <c r="AL439">
        <v>-0.03</v>
      </c>
      <c r="AM439" t="s">
        <v>3153</v>
      </c>
      <c r="AN439">
        <v>-0.61</v>
      </c>
      <c r="AO439" t="s">
        <v>3153</v>
      </c>
      <c r="AP439">
        <v>9.0407789141179001E-2</v>
      </c>
      <c r="AQ439">
        <f>(Table2[[#This Row],[Sharpe Ratio]]-AVERAGE(Table2[Sharpe Ratio]))/_xlfn.STDEV.P(Table2[Sharpe Ratio])</f>
        <v>0.38664684525598852</v>
      </c>
      <c r="AR4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9">
        <f>_xlfn.RANK.AVG(Table2[[#This Row],[1Y Return vs Nifty Z-Score]],Table2[1Y Return vs Nifty Z-Score])</f>
        <v>376</v>
      </c>
      <c r="AT439">
        <f>_xlfn.RANK.AVG(Table2[[#This Row],[6M Return vs Nifty Z-Score]],Table2[6M Return vs Nifty Z-Score])</f>
        <v>649</v>
      </c>
      <c r="AU439">
        <f>_xlfn.RANK.AVG(Table2[[#This Row],[Sharpe Ratio Z-Score]],Table2[Sharpe Ratio Z-Score])</f>
        <v>247</v>
      </c>
      <c r="AV439">
        <f>(Table2[[#This Row],[Rank 1Y]]+Table2[[#This Row],[Rank 6M]]+Table2[[#This Row],[Rank Sharpe]])/3</f>
        <v>424</v>
      </c>
    </row>
    <row r="440" spans="1:48" hidden="1" x14ac:dyDescent="0.3">
      <c r="A440" t="s">
        <v>883</v>
      </c>
      <c r="B440" t="s">
        <v>884</v>
      </c>
      <c r="C440" t="s">
        <v>3119</v>
      </c>
      <c r="D440" t="s">
        <v>270</v>
      </c>
      <c r="E440">
        <v>16431.789375</v>
      </c>
      <c r="F440">
        <v>15381.25</v>
      </c>
      <c r="G440">
        <v>-0.66164418635883104</v>
      </c>
      <c r="H440">
        <f>(Table2[[#This Row],[1Y Return vs Nifty]]-AVERAGE(Table2[1Y Return vs Nifty]))/_xlfn.STDEV.P(Table2[1Y Return vs Nifty])</f>
        <v>-0.31016389478999945</v>
      </c>
      <c r="I440">
        <v>-0.18746500640406299</v>
      </c>
      <c r="J440">
        <f>(Table2[[#This Row],[1M Return vs Nifty]]-AVERAGE(Table2[1M Return vs Nifty]))/_xlfn.STDEV.P(Table2[1M Return vs Nifty])</f>
        <v>0.31351531427976514</v>
      </c>
      <c r="K440">
        <v>-15.1691800791837</v>
      </c>
      <c r="L440">
        <f>(Table2[[#This Row],[6M Return vs Nifty]]-AVERAGE(Table2[6M Return vs Nifty]))/_xlfn.STDEV.P(Table2[6M Return vs Nifty])</f>
        <v>-0.60953991538013352</v>
      </c>
      <c r="M440">
        <v>-2.9673071760910901</v>
      </c>
      <c r="N440">
        <f>(Table2[[#This Row],[1W Return vs Nifty]]-AVERAGE(Table2[1W Return vs Nifty]))/_xlfn.STDEV.P(Table2[1W Return vs Nifty])</f>
        <v>-3.1417987125449028E-2</v>
      </c>
      <c r="O440" t="e">
        <v>#N/A</v>
      </c>
      <c r="P440">
        <v>16213.615327658399</v>
      </c>
      <c r="Q440">
        <v>15652.0559798307</v>
      </c>
      <c r="R440">
        <v>27.994315582310598</v>
      </c>
      <c r="S440" s="1" t="e">
        <f>(Table2[[#This Row],[Close Price]]-Table2[[#This Row],[20D EMA]])/Table2[[#This Row],[20D EMA]]</f>
        <v>#N/A</v>
      </c>
      <c r="T440" s="1">
        <f>(Table2[[#This Row],[Close Price]]-Table2[[#This Row],[50D EMA]])/Table2[[#This Row],[50D EMA]]</f>
        <v>-5.1337429119740367E-2</v>
      </c>
      <c r="U440" s="1">
        <f>(Table2[[#This Row],[Close Price]]-Table2[[#This Row],[200D EMA]])/Table2[[#This Row],[200D EMA]]</f>
        <v>-1.7301623517042234E-2</v>
      </c>
      <c r="V440">
        <v>0.82444755806558001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s="1" t="e">
        <f>(Table2[[#This Row],[Close Price]]/Table2[[#This Row],[Day Low]])-1</f>
        <v>#N/A</v>
      </c>
      <c r="AD440" s="1" t="e">
        <f>(Table2[[#This Row],[Day High]]/Table2[[#This Row],[Close Price]])-1</f>
        <v>#N/A</v>
      </c>
      <c r="AE440" s="1" t="e">
        <f>(Table2[[#This Row],[Close Price]]/Table2[[#This Row],[Current Week Low]])-1</f>
        <v>#N/A</v>
      </c>
      <c r="AF440" s="1" t="e">
        <f>(Table2[[#This Row],[Current Week High]]/Table2[[#This Row],[Close Price]])-1</f>
        <v>#N/A</v>
      </c>
      <c r="AG440" s="1" t="e">
        <f>(Table2[[#This Row],[Close Price]]/Table2[[#This Row],[Current Month Low]])-1</f>
        <v>#N/A</v>
      </c>
      <c r="AH440" s="1" t="e">
        <f>(Table2[[#This Row],[Current Month High]]/Table2[[#This Row],[Close Price]])-1</f>
        <v>#N/A</v>
      </c>
      <c r="AI440">
        <v>24.8269809020723</v>
      </c>
      <c r="AJ440">
        <v>19.442362871819501</v>
      </c>
      <c r="AK440" t="e">
        <f>IF(AND(Table2[[#This Row],[20D EMA]]&gt;Table2[[#This Row],[50D EMA]],Table2[[#This Row],[50D EMA]]&gt;Table2[[#This Row],[200D EMA]]),"Uptrend","Downtrend/NoTrend")</f>
        <v>#N/A</v>
      </c>
      <c r="AL440" t="e">
        <v>#N/A</v>
      </c>
      <c r="AM440" t="e">
        <v>#N/A</v>
      </c>
      <c r="AN440" t="e">
        <v>#N/A</v>
      </c>
      <c r="AO440" t="e">
        <v>#N/A</v>
      </c>
      <c r="AP440">
        <v>6.4181315843739997E-2</v>
      </c>
      <c r="AQ440">
        <f>(Table2[[#This Row],[Sharpe Ratio]]-AVERAGE(Table2[Sharpe Ratio]))/_xlfn.STDEV.P(Table2[Sharpe Ratio])</f>
        <v>8.0217187375639848E-2</v>
      </c>
      <c r="AR440" t="e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#N/A</v>
      </c>
      <c r="AS440">
        <f>_xlfn.RANK.AVG(Table2[[#This Row],[1Y Return vs Nifty Z-Score]],Table2[1Y Return vs Nifty Z-Score])</f>
        <v>416</v>
      </c>
      <c r="AT440">
        <f>_xlfn.RANK.AVG(Table2[[#This Row],[6M Return vs Nifty Z-Score]],Table2[6M Return vs Nifty Z-Score])</f>
        <v>527</v>
      </c>
      <c r="AU440">
        <f>_xlfn.RANK.AVG(Table2[[#This Row],[Sharpe Ratio Z-Score]],Table2[Sharpe Ratio Z-Score])</f>
        <v>329</v>
      </c>
      <c r="AV440">
        <f>(Table2[[#This Row],[Rank 1Y]]+Table2[[#This Row],[Rank 6M]]+Table2[[#This Row],[Rank Sharpe]])/3</f>
        <v>424</v>
      </c>
    </row>
    <row r="441" spans="1:48" hidden="1" x14ac:dyDescent="0.3">
      <c r="A441" t="s">
        <v>2137</v>
      </c>
      <c r="B441" t="s">
        <v>2138</v>
      </c>
      <c r="C441" t="s">
        <v>3110</v>
      </c>
      <c r="D441" t="s">
        <v>545</v>
      </c>
      <c r="E441">
        <v>2774.1092779000001</v>
      </c>
      <c r="F441">
        <v>381.65</v>
      </c>
      <c r="G441">
        <v>-14.2822733759235</v>
      </c>
      <c r="H441">
        <f>(Table2[[#This Row],[1Y Return vs Nifty]]-AVERAGE(Table2[1Y Return vs Nifty]))/_xlfn.STDEV.P(Table2[1Y Return vs Nifty])</f>
        <v>-0.5914434866490268</v>
      </c>
      <c r="I441">
        <v>-6.9456400067643598</v>
      </c>
      <c r="J441">
        <f>(Table2[[#This Row],[1M Return vs Nifty]]-AVERAGE(Table2[1M Return vs Nifty]))/_xlfn.STDEV.P(Table2[1M Return vs Nifty])</f>
        <v>-0.42660920566106325</v>
      </c>
      <c r="K441">
        <v>9.2902469515937103</v>
      </c>
      <c r="L441">
        <f>(Table2[[#This Row],[6M Return vs Nifty]]-AVERAGE(Table2[6M Return vs Nifty]))/_xlfn.STDEV.P(Table2[6M Return vs Nifty])</f>
        <v>0.2357670527433342</v>
      </c>
      <c r="M441">
        <v>-4.7187955309673404</v>
      </c>
      <c r="N441">
        <f>(Table2[[#This Row],[1W Return vs Nifty]]-AVERAGE(Table2[1W Return vs Nifty]))/_xlfn.STDEV.P(Table2[1W Return vs Nifty])</f>
        <v>-0.39152278770602045</v>
      </c>
      <c r="O441">
        <v>391.73</v>
      </c>
      <c r="P441">
        <v>410.33472567200499</v>
      </c>
      <c r="Q441">
        <v>393.57378201300702</v>
      </c>
      <c r="R441">
        <v>46.506604666298202</v>
      </c>
      <c r="S441" s="1">
        <f>(Table2[[#This Row],[Close Price]]-Table2[[#This Row],[20D EMA]])/Table2[[#This Row],[20D EMA]]</f>
        <v>-2.5732009292114569E-2</v>
      </c>
      <c r="T441" s="1">
        <f>(Table2[[#This Row],[Close Price]]-Table2[[#This Row],[50D EMA]])/Table2[[#This Row],[50D EMA]]</f>
        <v>-6.9905674263926978E-2</v>
      </c>
      <c r="U441" s="1">
        <f>(Table2[[#This Row],[Close Price]]-Table2[[#This Row],[200D EMA]])/Table2[[#This Row],[200D EMA]]</f>
        <v>-3.0296179669338286E-2</v>
      </c>
      <c r="V441">
        <v>0.35221212622996301</v>
      </c>
      <c r="W441">
        <v>362.1</v>
      </c>
      <c r="X441">
        <v>393.4</v>
      </c>
      <c r="Y441">
        <v>358</v>
      </c>
      <c r="Z441">
        <v>393.4</v>
      </c>
      <c r="AA441">
        <v>358</v>
      </c>
      <c r="AB441">
        <v>408.9</v>
      </c>
      <c r="AC441" s="1">
        <f>(Table2[[#This Row],[Close Price]]/Table2[[#This Row],[Day Low]])-1</f>
        <v>5.3990610328638278E-2</v>
      </c>
      <c r="AD441" s="1">
        <f>(Table2[[#This Row],[Day High]]/Table2[[#This Row],[Close Price]])-1</f>
        <v>3.0787370627538335E-2</v>
      </c>
      <c r="AE441" s="1">
        <f>(Table2[[#This Row],[Close Price]]/Table2[[#This Row],[Current Week Low]])-1</f>
        <v>6.6061452513966445E-2</v>
      </c>
      <c r="AF441" s="1">
        <f>(Table2[[#This Row],[Current Week High]]/Table2[[#This Row],[Close Price]])-1</f>
        <v>3.0787370627538335E-2</v>
      </c>
      <c r="AG441" s="1">
        <f>(Table2[[#This Row],[Close Price]]/Table2[[#This Row],[Current Month Low]])-1</f>
        <v>6.6061452513966445E-2</v>
      </c>
      <c r="AH441" s="1">
        <f>(Table2[[#This Row],[Current Month High]]/Table2[[#This Row],[Close Price]])-1</f>
        <v>7.1400497838333576E-2</v>
      </c>
      <c r="AI441">
        <v>32.320188654526397</v>
      </c>
      <c r="AJ441">
        <v>29.350957464836402</v>
      </c>
      <c r="AK441" t="str">
        <f>IF(AND(Table2[[#This Row],[20D EMA]]&gt;Table2[[#This Row],[50D EMA]],Table2[[#This Row],[50D EMA]]&gt;Table2[[#This Row],[200D EMA]]),"Uptrend","Downtrend/NoTrend")</f>
        <v>Downtrend/NoTrend</v>
      </c>
      <c r="AL441">
        <v>-0.06</v>
      </c>
      <c r="AM441" t="s">
        <v>3153</v>
      </c>
      <c r="AN441">
        <v>-5.27</v>
      </c>
      <c r="AO441" t="s">
        <v>3153</v>
      </c>
      <c r="AP441">
        <v>3.3956121046969999E-3</v>
      </c>
      <c r="AQ441">
        <f>(Table2[[#This Row],[Sharpe Ratio]]-AVERAGE(Table2[Sharpe Ratio]))/_xlfn.STDEV.P(Table2[Sharpe Ratio])</f>
        <v>-0.6300019179354065</v>
      </c>
      <c r="AR4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1">
        <f>_xlfn.RANK.AVG(Table2[[#This Row],[1Y Return vs Nifty Z-Score]],Table2[1Y Return vs Nifty Z-Score])</f>
        <v>529</v>
      </c>
      <c r="AT441">
        <f>_xlfn.RANK.AVG(Table2[[#This Row],[6M Return vs Nifty Z-Score]],Table2[6M Return vs Nifty Z-Score])</f>
        <v>237</v>
      </c>
      <c r="AU441">
        <f>_xlfn.RANK.AVG(Table2[[#This Row],[Sharpe Ratio Z-Score]],Table2[Sharpe Ratio Z-Score])</f>
        <v>506</v>
      </c>
      <c r="AV441">
        <f>(Table2[[#This Row],[Rank 1Y]]+Table2[[#This Row],[Rank 6M]]+Table2[[#This Row],[Rank Sharpe]])/3</f>
        <v>424</v>
      </c>
    </row>
    <row r="442" spans="1:48" x14ac:dyDescent="0.3">
      <c r="A442" t="s">
        <v>22</v>
      </c>
      <c r="B442" t="s">
        <v>23</v>
      </c>
      <c r="C442" t="s">
        <v>3108</v>
      </c>
      <c r="D442" t="s">
        <v>24</v>
      </c>
      <c r="E442">
        <v>1331588.1427700301</v>
      </c>
      <c r="F442">
        <v>1742.25</v>
      </c>
      <c r="G442">
        <v>-5.6578376539627699</v>
      </c>
      <c r="H442">
        <f>(Table2[[#This Row],[1Y Return vs Nifty]]-AVERAGE(Table2[1Y Return vs Nifty]))/_xlfn.STDEV.P(Table2[1Y Return vs Nifty])</f>
        <v>-0.41334027819033853</v>
      </c>
      <c r="I442">
        <v>5.2262009736038104</v>
      </c>
      <c r="J442">
        <f>(Table2[[#This Row],[1M Return vs Nifty]]-AVERAGE(Table2[1M Return vs Nifty]))/_xlfn.STDEV.P(Table2[1M Return vs Nifty])</f>
        <v>0.90639533504864278</v>
      </c>
      <c r="K442">
        <v>15.134291143166701</v>
      </c>
      <c r="L442">
        <f>(Table2[[#This Row],[6M Return vs Nifty]]-AVERAGE(Table2[6M Return vs Nifty]))/_xlfn.STDEV.P(Table2[6M Return vs Nifty])</f>
        <v>0.43773463239849486</v>
      </c>
      <c r="M442">
        <v>-1.98178510152372</v>
      </c>
      <c r="N442">
        <f>(Table2[[#This Row],[1W Return vs Nifty]]-AVERAGE(Table2[1W Return vs Nifty]))/_xlfn.STDEV.P(Table2[1W Return vs Nifty])</f>
        <v>0.17120467327751343</v>
      </c>
      <c r="O442">
        <v>1723.37</v>
      </c>
      <c r="P442">
        <v>1704.6118145361399</v>
      </c>
      <c r="Q442">
        <v>1628.96404492033</v>
      </c>
      <c r="R442">
        <v>56.2995627410574</v>
      </c>
      <c r="S442" s="1">
        <f>(Table2[[#This Row],[Close Price]]-Table2[[#This Row],[20D EMA]])/Table2[[#This Row],[20D EMA]]</f>
        <v>1.0955279481481115E-2</v>
      </c>
      <c r="T442" s="1">
        <f>(Table2[[#This Row],[Close Price]]-Table2[[#This Row],[50D EMA]])/Table2[[#This Row],[50D EMA]]</f>
        <v>2.208020919654495E-2</v>
      </c>
      <c r="U442" s="1">
        <f>(Table2[[#This Row],[Close Price]]-Table2[[#This Row],[200D EMA]])/Table2[[#This Row],[200D EMA]]</f>
        <v>6.954478549292388E-2</v>
      </c>
      <c r="V442">
        <v>0.82856946788465802</v>
      </c>
      <c r="W442">
        <v>1702.7</v>
      </c>
      <c r="X442">
        <v>1753.75</v>
      </c>
      <c r="Y442">
        <v>1695</v>
      </c>
      <c r="Z442">
        <v>1753.75</v>
      </c>
      <c r="AA442">
        <v>1672.1</v>
      </c>
      <c r="AB442">
        <v>1782.8</v>
      </c>
      <c r="AC442" s="1">
        <f>(Table2[[#This Row],[Close Price]]/Table2[[#This Row],[Day Low]])-1</f>
        <v>2.3227814647324818E-2</v>
      </c>
      <c r="AD442" s="1">
        <f>(Table2[[#This Row],[Day High]]/Table2[[#This Row],[Close Price]])-1</f>
        <v>6.6006600660066805E-3</v>
      </c>
      <c r="AE442" s="1">
        <f>(Table2[[#This Row],[Close Price]]/Table2[[#This Row],[Current Week Low]])-1</f>
        <v>2.7876106194690164E-2</v>
      </c>
      <c r="AF442" s="1">
        <f>(Table2[[#This Row],[Current Week High]]/Table2[[#This Row],[Close Price]])-1</f>
        <v>6.6006600660066805E-3</v>
      </c>
      <c r="AG442" s="1">
        <f>(Table2[[#This Row],[Close Price]]/Table2[[#This Row],[Current Month Low]])-1</f>
        <v>4.1953232462173418E-2</v>
      </c>
      <c r="AH442" s="1">
        <f>(Table2[[#This Row],[Current Month High]]/Table2[[#This Row],[Close Price]])-1</f>
        <v>2.3274501363179878E-2</v>
      </c>
      <c r="AI442">
        <v>2.9702970297029698</v>
      </c>
      <c r="AJ442">
        <v>27.773092295845402</v>
      </c>
      <c r="AK442" t="str">
        <f>IF(AND(Table2[[#This Row],[20D EMA]]&gt;Table2[[#This Row],[50D EMA]],Table2[[#This Row],[50D EMA]]&gt;Table2[[#This Row],[200D EMA]]),"Uptrend","Downtrend/NoTrend")</f>
        <v>Uptrend</v>
      </c>
      <c r="AL442">
        <v>0.08</v>
      </c>
      <c r="AM442" t="s">
        <v>3154</v>
      </c>
      <c r="AN442">
        <v>0.38</v>
      </c>
      <c r="AO442" t="s">
        <v>3154</v>
      </c>
      <c r="AP442">
        <v>-3.5132883592685002E-2</v>
      </c>
      <c r="AQ442">
        <f>(Table2[[#This Row],[Sharpe Ratio]]-AVERAGE(Table2[Sharpe Ratio]))/_xlfn.STDEV.P(Table2[Sharpe Ratio])</f>
        <v>-1.0801681915817427</v>
      </c>
      <c r="AR4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2.1826170952569779E-2</v>
      </c>
      <c r="AS442">
        <f>_xlfn.RANK.AVG(Table2[[#This Row],[1Y Return vs Nifty Z-Score]],Table2[1Y Return vs Nifty Z-Score])</f>
        <v>456</v>
      </c>
      <c r="AT442">
        <f>_xlfn.RANK.AVG(Table2[[#This Row],[6M Return vs Nifty Z-Score]],Table2[6M Return vs Nifty Z-Score])</f>
        <v>188</v>
      </c>
      <c r="AU442">
        <f>_xlfn.RANK.AVG(Table2[[#This Row],[Sharpe Ratio Z-Score]],Table2[Sharpe Ratio Z-Score])</f>
        <v>630</v>
      </c>
      <c r="AV442">
        <f>(Table2[[#This Row],[Rank 1Y]]+Table2[[#This Row],[Rank 6M]]+Table2[[#This Row],[Rank Sharpe]])/3</f>
        <v>424.66666666666669</v>
      </c>
    </row>
    <row r="443" spans="1:48" hidden="1" x14ac:dyDescent="0.3">
      <c r="A443" t="s">
        <v>133</v>
      </c>
      <c r="B443" t="s">
        <v>134</v>
      </c>
      <c r="C443" t="s">
        <v>3108</v>
      </c>
      <c r="D443" t="s">
        <v>54</v>
      </c>
      <c r="E443">
        <v>202892.13054377999</v>
      </c>
      <c r="F443">
        <v>319.35000000000002</v>
      </c>
      <c r="G443">
        <v>28.996569989639902</v>
      </c>
      <c r="H443">
        <f>(Table2[[#This Row],[1Y Return vs Nifty]]-AVERAGE(Table2[1Y Return vs Nifty]))/_xlfn.STDEV.P(Table2[1Y Return vs Nifty])</f>
        <v>0.30230783926791671</v>
      </c>
      <c r="I443">
        <v>1.0373333890673999</v>
      </c>
      <c r="J443">
        <f>(Table2[[#This Row],[1M Return vs Nifty]]-AVERAGE(Table2[1M Return vs Nifty]))/_xlfn.STDEV.P(Table2[1M Return vs Nifty])</f>
        <v>0.44764965149717739</v>
      </c>
      <c r="K443">
        <v>-15.0298151927608</v>
      </c>
      <c r="L443">
        <f>(Table2[[#This Row],[6M Return vs Nifty]]-AVERAGE(Table2[6M Return vs Nifty]))/_xlfn.STDEV.P(Table2[6M Return vs Nifty])</f>
        <v>-0.60472352661285877</v>
      </c>
      <c r="M443">
        <v>3.6384280662728599</v>
      </c>
      <c r="N443">
        <f>(Table2[[#This Row],[1W Return vs Nifty]]-AVERAGE(Table2[1W Return vs Nifty]))/_xlfn.STDEV.P(Table2[1W Return vs Nifty])</f>
        <v>1.3267166333628453</v>
      </c>
      <c r="O443">
        <v>319.89999999999998</v>
      </c>
      <c r="P443">
        <v>327.90179292754999</v>
      </c>
      <c r="Q443">
        <v>316.44265716377299</v>
      </c>
      <c r="R443">
        <v>52.321676611506</v>
      </c>
      <c r="S443" s="1">
        <f>(Table2[[#This Row],[Close Price]]-Table2[[#This Row],[20D EMA]])/Table2[[#This Row],[20D EMA]]</f>
        <v>-1.7192872772740062E-3</v>
      </c>
      <c r="T443" s="1">
        <f>(Table2[[#This Row],[Close Price]]-Table2[[#This Row],[50D EMA]])/Table2[[#This Row],[50D EMA]]</f>
        <v>-2.6080348177417528E-2</v>
      </c>
      <c r="U443" s="1">
        <f>(Table2[[#This Row],[Close Price]]-Table2[[#This Row],[200D EMA]])/Table2[[#This Row],[200D EMA]]</f>
        <v>9.187581921745628E-3</v>
      </c>
      <c r="V443">
        <v>0.67527535017198503</v>
      </c>
      <c r="W443">
        <v>317.10000000000002</v>
      </c>
      <c r="X443">
        <v>323.8</v>
      </c>
      <c r="Y443">
        <v>313.85000000000002</v>
      </c>
      <c r="Z443">
        <v>323.8</v>
      </c>
      <c r="AA443">
        <v>298</v>
      </c>
      <c r="AB443">
        <v>328.5</v>
      </c>
      <c r="AC443" s="1">
        <f>(Table2[[#This Row],[Close Price]]/Table2[[#This Row],[Day Low]])-1</f>
        <v>7.0955534531693676E-3</v>
      </c>
      <c r="AD443" s="1">
        <f>(Table2[[#This Row],[Day High]]/Table2[[#This Row],[Close Price]])-1</f>
        <v>1.3934554563957979E-2</v>
      </c>
      <c r="AE443" s="1">
        <f>(Table2[[#This Row],[Close Price]]/Table2[[#This Row],[Current Week Low]])-1</f>
        <v>1.7524295045403759E-2</v>
      </c>
      <c r="AF443" s="1">
        <f>(Table2[[#This Row],[Current Week High]]/Table2[[#This Row],[Close Price]])-1</f>
        <v>1.3934554563957979E-2</v>
      </c>
      <c r="AG443" s="1">
        <f>(Table2[[#This Row],[Close Price]]/Table2[[#This Row],[Current Month Low]])-1</f>
        <v>7.164429530201355E-2</v>
      </c>
      <c r="AH443" s="1">
        <f>(Table2[[#This Row],[Current Month High]]/Table2[[#This Row],[Close Price]])-1</f>
        <v>2.8651949271958577E-2</v>
      </c>
      <c r="AI443">
        <v>23.5948019414435</v>
      </c>
      <c r="AJ443">
        <v>48.5003487561032</v>
      </c>
      <c r="AK443" t="str">
        <f>IF(AND(Table2[[#This Row],[20D EMA]]&gt;Table2[[#This Row],[50D EMA]],Table2[[#This Row],[50D EMA]]&gt;Table2[[#This Row],[200D EMA]]),"Uptrend","Downtrend/NoTrend")</f>
        <v>Downtrend/NoTrend</v>
      </c>
      <c r="AL443">
        <v>0</v>
      </c>
      <c r="AM443" t="s">
        <v>3155</v>
      </c>
      <c r="AN443">
        <v>-0.92</v>
      </c>
      <c r="AO443" t="s">
        <v>3153</v>
      </c>
      <c r="AQ443">
        <f>(Table2[[#This Row],[Sharpe Ratio]]-AVERAGE(Table2[Sharpe Ratio]))/_xlfn.STDEV.P(Table2[Sharpe Ratio])</f>
        <v>-0.66967619071070472</v>
      </c>
      <c r="AR4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3">
        <f>_xlfn.RANK.AVG(Table2[[#This Row],[1Y Return vs Nifty Z-Score]],Table2[1Y Return vs Nifty Z-Score])</f>
        <v>211</v>
      </c>
      <c r="AT443">
        <f>_xlfn.RANK.AVG(Table2[[#This Row],[6M Return vs Nifty Z-Score]],Table2[6M Return vs Nifty Z-Score])</f>
        <v>524</v>
      </c>
      <c r="AU443">
        <f>_xlfn.RANK.AVG(Table2[[#This Row],[Sharpe Ratio Z-Score]],Table2[Sharpe Ratio Z-Score])</f>
        <v>539</v>
      </c>
      <c r="AV443">
        <f>(Table2[[#This Row],[Rank 1Y]]+Table2[[#This Row],[Rank 6M]]+Table2[[#This Row],[Rank Sharpe]])/3</f>
        <v>424.66666666666669</v>
      </c>
    </row>
    <row r="444" spans="1:48" hidden="1" x14ac:dyDescent="0.3">
      <c r="A444" t="s">
        <v>1428</v>
      </c>
      <c r="B444" t="s">
        <v>1429</v>
      </c>
      <c r="C444" t="s">
        <v>3106</v>
      </c>
      <c r="D444" t="s">
        <v>126</v>
      </c>
      <c r="E444">
        <v>7199.2122953399903</v>
      </c>
      <c r="F444">
        <v>436.3</v>
      </c>
      <c r="G444">
        <v>51.9417858477781</v>
      </c>
      <c r="H444">
        <f>(Table2[[#This Row],[1Y Return vs Nifty]]-AVERAGE(Table2[1Y Return vs Nifty]))/_xlfn.STDEV.P(Table2[1Y Return vs Nifty])</f>
        <v>0.77614945567717097</v>
      </c>
      <c r="I444">
        <v>0.55438395113383898</v>
      </c>
      <c r="J444">
        <f>(Table2[[#This Row],[1M Return vs Nifty]]-AVERAGE(Table2[1M Return vs Nifty]))/_xlfn.STDEV.P(Table2[1M Return vs Nifty])</f>
        <v>0.39475923050523604</v>
      </c>
      <c r="K444">
        <v>-21.545944032623499</v>
      </c>
      <c r="L444">
        <f>(Table2[[#This Row],[6M Return vs Nifty]]-AVERAGE(Table2[6M Return vs Nifty]))/_xlfn.STDEV.P(Table2[6M Return vs Nifty])</f>
        <v>-0.82991805412960407</v>
      </c>
      <c r="M444">
        <v>0.975972396008288</v>
      </c>
      <c r="N444">
        <f>(Table2[[#This Row],[1W Return vs Nifty]]-AVERAGE(Table2[1W Return vs Nifty]))/_xlfn.STDEV.P(Table2[1W Return vs Nifty])</f>
        <v>0.77931757956612391</v>
      </c>
      <c r="O444">
        <v>444.26</v>
      </c>
      <c r="P444">
        <v>462.11188469677199</v>
      </c>
      <c r="Q444">
        <v>461.56184320412001</v>
      </c>
      <c r="R444">
        <v>50.855516264345098</v>
      </c>
      <c r="S444" s="1">
        <f>(Table2[[#This Row],[Close Price]]-Table2[[#This Row],[20D EMA]])/Table2[[#This Row],[20D EMA]]</f>
        <v>-1.7917435735830323E-2</v>
      </c>
      <c r="T444" s="1">
        <f>(Table2[[#This Row],[Close Price]]-Table2[[#This Row],[50D EMA]])/Table2[[#This Row],[50D EMA]]</f>
        <v>-5.5856353302207742E-2</v>
      </c>
      <c r="U444" s="1">
        <f>(Table2[[#This Row],[Close Price]]-Table2[[#This Row],[200D EMA]])/Table2[[#This Row],[200D EMA]]</f>
        <v>-5.4731220910191794E-2</v>
      </c>
      <c r="V444">
        <v>0.80118245889760298</v>
      </c>
      <c r="W444">
        <v>430.35</v>
      </c>
      <c r="X444">
        <v>449.45</v>
      </c>
      <c r="Y444">
        <v>430.35</v>
      </c>
      <c r="Z444">
        <v>457.55</v>
      </c>
      <c r="AA444">
        <v>404.35</v>
      </c>
      <c r="AB444">
        <v>477.2</v>
      </c>
      <c r="AC444" s="1">
        <f>(Table2[[#This Row],[Close Price]]/Table2[[#This Row],[Day Low]])-1</f>
        <v>1.3825955617520647E-2</v>
      </c>
      <c r="AD444" s="1">
        <f>(Table2[[#This Row],[Day High]]/Table2[[#This Row],[Close Price]])-1</f>
        <v>3.0139812055924864E-2</v>
      </c>
      <c r="AE444" s="1">
        <f>(Table2[[#This Row],[Close Price]]/Table2[[#This Row],[Current Week Low]])-1</f>
        <v>1.3825955617520647E-2</v>
      </c>
      <c r="AF444" s="1">
        <f>(Table2[[#This Row],[Current Week High]]/Table2[[#This Row],[Close Price]])-1</f>
        <v>4.8705019482007783E-2</v>
      </c>
      <c r="AG444" s="1">
        <f>(Table2[[#This Row],[Close Price]]/Table2[[#This Row],[Current Month Low]])-1</f>
        <v>7.9015704216643945E-2</v>
      </c>
      <c r="AH444" s="1">
        <f>(Table2[[#This Row],[Current Month High]]/Table2[[#This Row],[Close Price]])-1</f>
        <v>9.3742837497134968E-2</v>
      </c>
      <c r="AI444">
        <v>45.496218198487199</v>
      </c>
      <c r="AJ444">
        <v>74.171656686626704</v>
      </c>
      <c r="AK444" t="str">
        <f>IF(AND(Table2[[#This Row],[20D EMA]]&gt;Table2[[#This Row],[50D EMA]],Table2[[#This Row],[50D EMA]]&gt;Table2[[#This Row],[200D EMA]]),"Uptrend","Downtrend/NoTrend")</f>
        <v>Downtrend/NoTrend</v>
      </c>
      <c r="AL444">
        <v>-0.08</v>
      </c>
      <c r="AM444" t="s">
        <v>3153</v>
      </c>
      <c r="AN444">
        <v>-3.54</v>
      </c>
      <c r="AO444" t="s">
        <v>3153</v>
      </c>
      <c r="AQ444">
        <f>(Table2[[#This Row],[Sharpe Ratio]]-AVERAGE(Table2[Sharpe Ratio]))/_xlfn.STDEV.P(Table2[Sharpe Ratio])</f>
        <v>-0.66967619071070472</v>
      </c>
      <c r="AR4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4">
        <f>_xlfn.RANK.AVG(Table2[[#This Row],[1Y Return vs Nifty Z-Score]],Table2[1Y Return vs Nifty Z-Score])</f>
        <v>122</v>
      </c>
      <c r="AT444">
        <f>_xlfn.RANK.AVG(Table2[[#This Row],[6M Return vs Nifty Z-Score]],Table2[6M Return vs Nifty Z-Score])</f>
        <v>614</v>
      </c>
      <c r="AU444">
        <f>_xlfn.RANK.AVG(Table2[[#This Row],[Sharpe Ratio Z-Score]],Table2[Sharpe Ratio Z-Score])</f>
        <v>539</v>
      </c>
      <c r="AV444">
        <f>(Table2[[#This Row],[Rank 1Y]]+Table2[[#This Row],[Rank 6M]]+Table2[[#This Row],[Rank Sharpe]])/3</f>
        <v>425</v>
      </c>
    </row>
    <row r="445" spans="1:48" hidden="1" x14ac:dyDescent="0.3">
      <c r="A445" t="s">
        <v>124</v>
      </c>
      <c r="B445" t="s">
        <v>125</v>
      </c>
      <c r="C445" t="s">
        <v>3115</v>
      </c>
      <c r="D445" t="s">
        <v>126</v>
      </c>
      <c r="E445">
        <v>207949.07458499999</v>
      </c>
      <c r="F445">
        <v>492.15</v>
      </c>
      <c r="G445">
        <v>43.745900968566602</v>
      </c>
      <c r="H445">
        <f>(Table2[[#This Row],[1Y Return vs Nifty]]-AVERAGE(Table2[1Y Return vs Nifty]))/_xlfn.STDEV.P(Table2[1Y Return vs Nifty])</f>
        <v>0.60689624999454395</v>
      </c>
      <c r="I445">
        <v>1.3297041458797401</v>
      </c>
      <c r="J445">
        <f>(Table2[[#This Row],[1M Return vs Nifty]]-AVERAGE(Table2[1M Return vs Nifty]))/_xlfn.STDEV.P(Table2[1M Return vs Nifty])</f>
        <v>0.47966876405625342</v>
      </c>
      <c r="K445">
        <v>-37.905937116934503</v>
      </c>
      <c r="L445">
        <f>(Table2[[#This Row],[6M Return vs Nifty]]-AVERAGE(Table2[6M Return vs Nifty]))/_xlfn.STDEV.P(Table2[6M Return vs Nifty])</f>
        <v>-1.3953121713024417</v>
      </c>
      <c r="M445">
        <v>-0.48938491044623</v>
      </c>
      <c r="N445">
        <f>(Table2[[#This Row],[1W Return vs Nifty]]-AVERAGE(Table2[1W Return vs Nifty]))/_xlfn.STDEV.P(Table2[1W Return vs Nifty])</f>
        <v>0.47804112565708817</v>
      </c>
      <c r="O445">
        <v>512.41</v>
      </c>
      <c r="P445">
        <v>521.06519133609697</v>
      </c>
      <c r="Q445">
        <v>498.41199415404702</v>
      </c>
      <c r="R445">
        <v>35.634749607590301</v>
      </c>
      <c r="S445" s="1">
        <f>(Table2[[#This Row],[Close Price]]-Table2[[#This Row],[20D EMA]])/Table2[[#This Row],[20D EMA]]</f>
        <v>-3.9538650689877233E-2</v>
      </c>
      <c r="T445" s="1">
        <f>(Table2[[#This Row],[Close Price]]-Table2[[#This Row],[50D EMA]])/Table2[[#This Row],[50D EMA]]</f>
        <v>-5.5492463931343564E-2</v>
      </c>
      <c r="U445" s="1">
        <f>(Table2[[#This Row],[Close Price]]-Table2[[#This Row],[200D EMA]])/Table2[[#This Row],[200D EMA]]</f>
        <v>-1.2563891373993731E-2</v>
      </c>
      <c r="V445">
        <v>1.0768165845709501</v>
      </c>
      <c r="W445">
        <v>490</v>
      </c>
      <c r="X445">
        <v>500.4</v>
      </c>
      <c r="Y445">
        <v>490</v>
      </c>
      <c r="Z445">
        <v>503.9</v>
      </c>
      <c r="AA445">
        <v>484</v>
      </c>
      <c r="AB445">
        <v>565</v>
      </c>
      <c r="AC445" s="1">
        <f>(Table2[[#This Row],[Close Price]]/Table2[[#This Row],[Day Low]])-1</f>
        <v>4.3877551020408134E-3</v>
      </c>
      <c r="AD445" s="1">
        <f>(Table2[[#This Row],[Day High]]/Table2[[#This Row],[Close Price]])-1</f>
        <v>1.6763181956720441E-2</v>
      </c>
      <c r="AE445" s="1">
        <f>(Table2[[#This Row],[Close Price]]/Table2[[#This Row],[Current Week Low]])-1</f>
        <v>4.3877551020408134E-3</v>
      </c>
      <c r="AF445" s="1">
        <f>(Table2[[#This Row],[Current Week High]]/Table2[[#This Row],[Close Price]])-1</f>
        <v>2.3874834908056419E-2</v>
      </c>
      <c r="AG445" s="1">
        <f>(Table2[[#This Row],[Close Price]]/Table2[[#This Row],[Current Month Low]])-1</f>
        <v>1.6838842975206658E-2</v>
      </c>
      <c r="AH445" s="1">
        <f>(Table2[[#This Row],[Current Month High]]/Table2[[#This Row],[Close Price]])-1</f>
        <v>0.14802397642995024</v>
      </c>
      <c r="AI445">
        <v>64.116631108401904</v>
      </c>
      <c r="AJ445">
        <v>72.926914968376593</v>
      </c>
      <c r="AK445" t="str">
        <f>IF(AND(Table2[[#This Row],[20D EMA]]&gt;Table2[[#This Row],[50D EMA]],Table2[[#This Row],[50D EMA]]&gt;Table2[[#This Row],[200D EMA]]),"Uptrend","Downtrend/NoTrend")</f>
        <v>Downtrend/NoTrend</v>
      </c>
      <c r="AL445">
        <v>0.04</v>
      </c>
      <c r="AM445" t="s">
        <v>3154</v>
      </c>
      <c r="AN445">
        <v>-11.04</v>
      </c>
      <c r="AO445" t="s">
        <v>3153</v>
      </c>
      <c r="AP445">
        <v>3.4923135139502001E-2</v>
      </c>
      <c r="AQ445">
        <f>(Table2[[#This Row],[Sharpe Ratio]]-AVERAGE(Table2[Sharpe Ratio]))/_xlfn.STDEV.P(Table2[Sharpe Ratio])</f>
        <v>-0.26163488711874328</v>
      </c>
      <c r="AR4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5">
        <f>_xlfn.RANK.AVG(Table2[[#This Row],[1Y Return vs Nifty Z-Score]],Table2[1Y Return vs Nifty Z-Score])</f>
        <v>145</v>
      </c>
      <c r="AT445">
        <f>_xlfn.RANK.AVG(Table2[[#This Row],[6M Return vs Nifty Z-Score]],Table2[6M Return vs Nifty Z-Score])</f>
        <v>718</v>
      </c>
      <c r="AU445">
        <f>_xlfn.RANK.AVG(Table2[[#This Row],[Sharpe Ratio Z-Score]],Table2[Sharpe Ratio Z-Score])</f>
        <v>416</v>
      </c>
      <c r="AV445">
        <f>(Table2[[#This Row],[Rank 1Y]]+Table2[[#This Row],[Rank 6M]]+Table2[[#This Row],[Rank Sharpe]])/3</f>
        <v>426.33333333333331</v>
      </c>
    </row>
    <row r="446" spans="1:48" hidden="1" x14ac:dyDescent="0.3">
      <c r="A446" t="s">
        <v>1387</v>
      </c>
      <c r="B446" t="s">
        <v>1388</v>
      </c>
      <c r="C446" t="s">
        <v>3121</v>
      </c>
      <c r="D446" t="s">
        <v>142</v>
      </c>
      <c r="E446">
        <v>7669.2393711570003</v>
      </c>
      <c r="F446">
        <v>120.61</v>
      </c>
      <c r="G446">
        <v>31.402514728083201</v>
      </c>
      <c r="H446">
        <f>(Table2[[#This Row],[1Y Return vs Nifty]]-AVERAGE(Table2[1Y Return vs Nifty]))/_xlfn.STDEV.P(Table2[1Y Return vs Nifty])</f>
        <v>0.35199300025762975</v>
      </c>
      <c r="I446">
        <v>-3.4316878522178298</v>
      </c>
      <c r="J446">
        <f>(Table2[[#This Row],[1M Return vs Nifty]]-AVERAGE(Table2[1M Return vs Nifty]))/_xlfn.STDEV.P(Table2[1M Return vs Nifty])</f>
        <v>-4.1777183504173795E-2</v>
      </c>
      <c r="K446">
        <v>-10.4726475586024</v>
      </c>
      <c r="L446">
        <f>(Table2[[#This Row],[6M Return vs Nifty]]-AVERAGE(Table2[6M Return vs Nifty]))/_xlfn.STDEV.P(Table2[6M Return vs Nifty])</f>
        <v>-0.44722983098321112</v>
      </c>
      <c r="M446">
        <v>0.43415685816595601</v>
      </c>
      <c r="N446">
        <f>(Table2[[#This Row],[1W Return vs Nifty]]-AVERAGE(Table2[1W Return vs Nifty]))/_xlfn.STDEV.P(Table2[1W Return vs Nifty])</f>
        <v>0.66792067780370634</v>
      </c>
      <c r="O446">
        <v>118.16</v>
      </c>
      <c r="P446">
        <v>121.574965568522</v>
      </c>
      <c r="Q446">
        <v>120.774159369337</v>
      </c>
      <c r="R446">
        <v>56.4875690613637</v>
      </c>
      <c r="S446" s="1">
        <f>(Table2[[#This Row],[Close Price]]-Table2[[#This Row],[20D EMA]])/Table2[[#This Row],[20D EMA]]</f>
        <v>2.0734597156398128E-2</v>
      </c>
      <c r="T446" s="1">
        <f>(Table2[[#This Row],[Close Price]]-Table2[[#This Row],[50D EMA]])/Table2[[#This Row],[50D EMA]]</f>
        <v>-7.9372061839337368E-3</v>
      </c>
      <c r="U446" s="1">
        <f>(Table2[[#This Row],[Close Price]]-Table2[[#This Row],[200D EMA]])/Table2[[#This Row],[200D EMA]]</f>
        <v>-1.359225932055444E-3</v>
      </c>
      <c r="V446">
        <v>1.07402966250175</v>
      </c>
      <c r="W446">
        <v>119</v>
      </c>
      <c r="X446">
        <v>125.22</v>
      </c>
      <c r="Y446">
        <v>118.02</v>
      </c>
      <c r="Z446">
        <v>125.22</v>
      </c>
      <c r="AA446">
        <v>105.22</v>
      </c>
      <c r="AB446">
        <v>125.49</v>
      </c>
      <c r="AC446" s="1">
        <f>(Table2[[#This Row],[Close Price]]/Table2[[#This Row],[Day Low]])-1</f>
        <v>1.352941176470579E-2</v>
      </c>
      <c r="AD446" s="1">
        <f>(Table2[[#This Row],[Day High]]/Table2[[#This Row],[Close Price]])-1</f>
        <v>3.8222369621092822E-2</v>
      </c>
      <c r="AE446" s="1">
        <f>(Table2[[#This Row],[Close Price]]/Table2[[#This Row],[Current Week Low]])-1</f>
        <v>2.1945432977461543E-2</v>
      </c>
      <c r="AF446" s="1">
        <f>(Table2[[#This Row],[Current Week High]]/Table2[[#This Row],[Close Price]])-1</f>
        <v>3.8222369621092822E-2</v>
      </c>
      <c r="AG446" s="1">
        <f>(Table2[[#This Row],[Close Price]]/Table2[[#This Row],[Current Month Low]])-1</f>
        <v>0.14626496863714133</v>
      </c>
      <c r="AH446" s="1">
        <f>(Table2[[#This Row],[Current Month High]]/Table2[[#This Row],[Close Price]])-1</f>
        <v>4.0460989967664229E-2</v>
      </c>
      <c r="AI446">
        <v>36.2739408009286</v>
      </c>
      <c r="AJ446">
        <v>54.035759897828797</v>
      </c>
      <c r="AK446" t="str">
        <f>IF(AND(Table2[[#This Row],[20D EMA]]&gt;Table2[[#This Row],[50D EMA]],Table2[[#This Row],[50D EMA]]&gt;Table2[[#This Row],[200D EMA]]),"Uptrend","Downtrend/NoTrend")</f>
        <v>Downtrend/NoTrend</v>
      </c>
      <c r="AL446">
        <v>-0.01</v>
      </c>
      <c r="AM446" t="s">
        <v>3153</v>
      </c>
      <c r="AN446">
        <v>9.31</v>
      </c>
      <c r="AO446" t="s">
        <v>3154</v>
      </c>
      <c r="AP446">
        <v>-2.2634427305455999E-2</v>
      </c>
      <c r="AQ446">
        <f>(Table2[[#This Row],[Sharpe Ratio]]-AVERAGE(Table2[Sharpe Ratio]))/_xlfn.STDEV.P(Table2[Sharpe Ratio])</f>
        <v>-0.93413644569305443</v>
      </c>
      <c r="AR4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6">
        <f>_xlfn.RANK.AVG(Table2[[#This Row],[1Y Return vs Nifty Z-Score]],Table2[1Y Return vs Nifty Z-Score])</f>
        <v>197</v>
      </c>
      <c r="AT446">
        <f>_xlfn.RANK.AVG(Table2[[#This Row],[6M Return vs Nifty Z-Score]],Table2[6M Return vs Nifty Z-Score])</f>
        <v>473</v>
      </c>
      <c r="AU446">
        <f>_xlfn.RANK.AVG(Table2[[#This Row],[Sharpe Ratio Z-Score]],Table2[Sharpe Ratio Z-Score])</f>
        <v>610</v>
      </c>
      <c r="AV446">
        <f>(Table2[[#This Row],[Rank 1Y]]+Table2[[#This Row],[Rank 6M]]+Table2[[#This Row],[Rank Sharpe]])/3</f>
        <v>426.66666666666669</v>
      </c>
    </row>
    <row r="447" spans="1:48" hidden="1" x14ac:dyDescent="0.3">
      <c r="A447" t="s">
        <v>1366</v>
      </c>
      <c r="B447" t="s">
        <v>1367</v>
      </c>
      <c r="C447" t="s">
        <v>3110</v>
      </c>
      <c r="D447" t="s">
        <v>967</v>
      </c>
      <c r="E447">
        <v>8005.0986897599996</v>
      </c>
      <c r="F447">
        <v>365.7</v>
      </c>
      <c r="G447">
        <v>-19.2791106777034</v>
      </c>
      <c r="H447">
        <f>(Table2[[#This Row],[1Y Return vs Nifty]]-AVERAGE(Table2[1Y Return vs Nifty]))/_xlfn.STDEV.P(Table2[1Y Return vs Nifty])</f>
        <v>-0.69463316586791568</v>
      </c>
      <c r="I447">
        <v>-8.1920492416820796</v>
      </c>
      <c r="J447">
        <f>(Table2[[#This Row],[1M Return vs Nifty]]-AVERAGE(Table2[1M Return vs Nifty]))/_xlfn.STDEV.P(Table2[1M Return vs Nifty])</f>
        <v>-0.5631102635049503</v>
      </c>
      <c r="K447">
        <v>-0.33017771080855901</v>
      </c>
      <c r="L447">
        <f>(Table2[[#This Row],[6M Return vs Nifty]]-AVERAGE(Table2[6M Return vs Nifty]))/_xlfn.STDEV.P(Table2[6M Return vs Nifty])</f>
        <v>-9.6710563891049664E-2</v>
      </c>
      <c r="M447">
        <v>-7.1198050247465696</v>
      </c>
      <c r="N447">
        <f>(Table2[[#This Row],[1W Return vs Nifty]]-AVERAGE(Table2[1W Return vs Nifty]))/_xlfn.STDEV.P(Table2[1W Return vs Nifty])</f>
        <v>-0.88516868751590916</v>
      </c>
      <c r="O447">
        <v>398.96</v>
      </c>
      <c r="P447">
        <v>417.778502633112</v>
      </c>
      <c r="Q447">
        <v>395.52479636500601</v>
      </c>
      <c r="R447">
        <v>21.3918542316806</v>
      </c>
      <c r="S447" s="1">
        <f>(Table2[[#This Row],[Close Price]]-Table2[[#This Row],[20D EMA]])/Table2[[#This Row],[20D EMA]]</f>
        <v>-8.3366753559254048E-2</v>
      </c>
      <c r="T447" s="1">
        <f>(Table2[[#This Row],[Close Price]]-Table2[[#This Row],[50D EMA]])/Table2[[#This Row],[50D EMA]]</f>
        <v>-0.12465577406419764</v>
      </c>
      <c r="U447" s="1">
        <f>(Table2[[#This Row],[Close Price]]-Table2[[#This Row],[200D EMA]])/Table2[[#This Row],[200D EMA]]</f>
        <v>-7.5405629783783554E-2</v>
      </c>
      <c r="V447">
        <v>0.34287293922590101</v>
      </c>
      <c r="W447">
        <v>363.2</v>
      </c>
      <c r="X447">
        <v>380</v>
      </c>
      <c r="Y447">
        <v>363.2</v>
      </c>
      <c r="Z447">
        <v>380</v>
      </c>
      <c r="AA447">
        <v>363.2</v>
      </c>
      <c r="AB447">
        <v>423</v>
      </c>
      <c r="AC447" s="1">
        <f>(Table2[[#This Row],[Close Price]]/Table2[[#This Row],[Day Low]])-1</f>
        <v>6.8832599118942017E-3</v>
      </c>
      <c r="AD447" s="1">
        <f>(Table2[[#This Row],[Day High]]/Table2[[#This Row],[Close Price]])-1</f>
        <v>3.9103089964451776E-2</v>
      </c>
      <c r="AE447" s="1">
        <f>(Table2[[#This Row],[Close Price]]/Table2[[#This Row],[Current Week Low]])-1</f>
        <v>6.8832599118942017E-3</v>
      </c>
      <c r="AF447" s="1">
        <f>(Table2[[#This Row],[Current Week High]]/Table2[[#This Row],[Close Price]])-1</f>
        <v>3.9103089964451776E-2</v>
      </c>
      <c r="AG447" s="1">
        <f>(Table2[[#This Row],[Close Price]]/Table2[[#This Row],[Current Month Low]])-1</f>
        <v>6.8832599118942017E-3</v>
      </c>
      <c r="AH447" s="1">
        <f>(Table2[[#This Row],[Current Month High]]/Table2[[#This Row],[Close Price]])-1</f>
        <v>0.15668580803937648</v>
      </c>
      <c r="AI447">
        <v>41.6461580530489</v>
      </c>
      <c r="AJ447">
        <v>36.710280373831701</v>
      </c>
      <c r="AK447" t="str">
        <f>IF(AND(Table2[[#This Row],[20D EMA]]&gt;Table2[[#This Row],[50D EMA]],Table2[[#This Row],[50D EMA]]&gt;Table2[[#This Row],[200D EMA]]),"Uptrend","Downtrend/NoTrend")</f>
        <v>Downtrend/NoTrend</v>
      </c>
      <c r="AL447">
        <v>-0.14000000000000001</v>
      </c>
      <c r="AM447" t="s">
        <v>3153</v>
      </c>
      <c r="AN447">
        <v>-11.86</v>
      </c>
      <c r="AO447" t="s">
        <v>3153</v>
      </c>
      <c r="AP447">
        <v>5.0060239113228003E-2</v>
      </c>
      <c r="AQ447">
        <f>(Table2[[#This Row],[Sharpe Ratio]]-AVERAGE(Table2[Sharpe Ratio]))/_xlfn.STDEV.P(Table2[Sharpe Ratio])</f>
        <v>-8.4773227551992944E-2</v>
      </c>
      <c r="AR4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7">
        <f>_xlfn.RANK.AVG(Table2[[#This Row],[1Y Return vs Nifty Z-Score]],Table2[1Y Return vs Nifty Z-Score])</f>
        <v>567</v>
      </c>
      <c r="AT447">
        <f>_xlfn.RANK.AVG(Table2[[#This Row],[6M Return vs Nifty Z-Score]],Table2[6M Return vs Nifty Z-Score])</f>
        <v>333</v>
      </c>
      <c r="AU447">
        <f>_xlfn.RANK.AVG(Table2[[#This Row],[Sharpe Ratio Z-Score]],Table2[Sharpe Ratio Z-Score])</f>
        <v>381</v>
      </c>
      <c r="AV447">
        <f>(Table2[[#This Row],[Rank 1Y]]+Table2[[#This Row],[Rank 6M]]+Table2[[#This Row],[Rank Sharpe]])/3</f>
        <v>427</v>
      </c>
    </row>
    <row r="448" spans="1:48" hidden="1" x14ac:dyDescent="0.3">
      <c r="A448" t="s">
        <v>164</v>
      </c>
      <c r="B448" t="s">
        <v>165</v>
      </c>
      <c r="C448" t="s">
        <v>3122</v>
      </c>
      <c r="D448" t="s">
        <v>166</v>
      </c>
      <c r="E448">
        <v>152680.68806595</v>
      </c>
      <c r="F448">
        <v>3001.9</v>
      </c>
      <c r="G448">
        <v>2.6334785743454101</v>
      </c>
      <c r="H448">
        <f>(Table2[[#This Row],[1Y Return vs Nifty]]-AVERAGE(Table2[1Y Return vs Nifty]))/_xlfn.STDEV.P(Table2[1Y Return vs Nifty])</f>
        <v>-0.24211631986839599</v>
      </c>
      <c r="I448">
        <v>0.224327035298126</v>
      </c>
      <c r="J448">
        <f>(Table2[[#This Row],[1M Return vs Nifty]]-AVERAGE(Table2[1M Return vs Nifty]))/_xlfn.STDEV.P(Table2[1M Return vs Nifty])</f>
        <v>0.35861290159646492</v>
      </c>
      <c r="K448">
        <v>-4.7388119296488496</v>
      </c>
      <c r="L448">
        <f>(Table2[[#This Row],[6M Return vs Nifty]]-AVERAGE(Table2[6M Return vs Nifty]))/_xlfn.STDEV.P(Table2[6M Return vs Nifty])</f>
        <v>-0.24907101045441352</v>
      </c>
      <c r="M448">
        <v>-1.2952046939145401</v>
      </c>
      <c r="N448">
        <f>(Table2[[#This Row],[1W Return vs Nifty]]-AVERAGE(Table2[1W Return vs Nifty]))/_xlfn.STDEV.P(Table2[1W Return vs Nifty])</f>
        <v>0.31236513265270566</v>
      </c>
      <c r="O448">
        <v>3095.2</v>
      </c>
      <c r="P448">
        <v>3136.74225445511</v>
      </c>
      <c r="Q448">
        <v>3024.3266701244702</v>
      </c>
      <c r="R448">
        <v>31.6043330839539</v>
      </c>
      <c r="S448" s="1">
        <f>(Table2[[#This Row],[Close Price]]-Table2[[#This Row],[20D EMA]])/Table2[[#This Row],[20D EMA]]</f>
        <v>-3.0143447919358923E-2</v>
      </c>
      <c r="T448" s="1">
        <f>(Table2[[#This Row],[Close Price]]-Table2[[#This Row],[50D EMA]])/Table2[[#This Row],[50D EMA]]</f>
        <v>-4.2987993120440063E-2</v>
      </c>
      <c r="U448" s="1">
        <f>(Table2[[#This Row],[Close Price]]-Table2[[#This Row],[200D EMA]])/Table2[[#This Row],[200D EMA]]</f>
        <v>-7.4154258354462398E-3</v>
      </c>
      <c r="V448">
        <v>0.57056965943652105</v>
      </c>
      <c r="W448">
        <v>2981.55</v>
      </c>
      <c r="X448">
        <v>3031.55</v>
      </c>
      <c r="Y448">
        <v>2981.55</v>
      </c>
      <c r="Z448">
        <v>3075.3</v>
      </c>
      <c r="AA448">
        <v>2968.3</v>
      </c>
      <c r="AB448">
        <v>3220</v>
      </c>
      <c r="AC448" s="1">
        <f>(Table2[[#This Row],[Close Price]]/Table2[[#This Row],[Day Low]])-1</f>
        <v>6.8253089835823566E-3</v>
      </c>
      <c r="AD448" s="1">
        <f>(Table2[[#This Row],[Day High]]/Table2[[#This Row],[Close Price]])-1</f>
        <v>9.8770778506946932E-3</v>
      </c>
      <c r="AE448" s="1">
        <f>(Table2[[#This Row],[Close Price]]/Table2[[#This Row],[Current Week Low]])-1</f>
        <v>6.8253089835823566E-3</v>
      </c>
      <c r="AF448" s="1">
        <f>(Table2[[#This Row],[Current Week High]]/Table2[[#This Row],[Close Price]])-1</f>
        <v>2.4451180918751536E-2</v>
      </c>
      <c r="AG448" s="1">
        <f>(Table2[[#This Row],[Close Price]]/Table2[[#This Row],[Current Month Low]])-1</f>
        <v>1.1319610551494108E-2</v>
      </c>
      <c r="AH448" s="1">
        <f>(Table2[[#This Row],[Current Month High]]/Table2[[#This Row],[Close Price]])-1</f>
        <v>7.2653985808987631E-2</v>
      </c>
      <c r="AI448">
        <v>13.7612845198041</v>
      </c>
      <c r="AJ448">
        <v>21.4532801974389</v>
      </c>
      <c r="AK448" t="str">
        <f>IF(AND(Table2[[#This Row],[20D EMA]]&gt;Table2[[#This Row],[50D EMA]],Table2[[#This Row],[50D EMA]]&gt;Table2[[#This Row],[200D EMA]]),"Uptrend","Downtrend/NoTrend")</f>
        <v>Downtrend/NoTrend</v>
      </c>
      <c r="AL448">
        <v>0.09</v>
      </c>
      <c r="AM448" t="s">
        <v>3154</v>
      </c>
      <c r="AN448">
        <v>-4.58</v>
      </c>
      <c r="AO448" t="s">
        <v>3153</v>
      </c>
      <c r="AP448">
        <v>9.3646955125450005E-3</v>
      </c>
      <c r="AQ448">
        <f>(Table2[[#This Row],[Sharpe Ratio]]-AVERAGE(Table2[Sharpe Ratio]))/_xlfn.STDEV.P(Table2[Sharpe Ratio])</f>
        <v>-0.56025925121152265</v>
      </c>
      <c r="AR4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8">
        <f>_xlfn.RANK.AVG(Table2[[#This Row],[1Y Return vs Nifty Z-Score]],Table2[1Y Return vs Nifty Z-Score])</f>
        <v>397</v>
      </c>
      <c r="AT448">
        <f>_xlfn.RANK.AVG(Table2[[#This Row],[6M Return vs Nifty Z-Score]],Table2[6M Return vs Nifty Z-Score])</f>
        <v>398</v>
      </c>
      <c r="AU448">
        <f>_xlfn.RANK.AVG(Table2[[#This Row],[Sharpe Ratio Z-Score]],Table2[Sharpe Ratio Z-Score])</f>
        <v>487</v>
      </c>
      <c r="AV448">
        <f>(Table2[[#This Row],[Rank 1Y]]+Table2[[#This Row],[Rank 6M]]+Table2[[#This Row],[Rank Sharpe]])/3</f>
        <v>427.33333333333331</v>
      </c>
    </row>
    <row r="449" spans="1:48" hidden="1" x14ac:dyDescent="0.3">
      <c r="A449" t="s">
        <v>415</v>
      </c>
      <c r="B449" t="s">
        <v>416</v>
      </c>
      <c r="C449" t="s">
        <v>3107</v>
      </c>
      <c r="D449" t="s">
        <v>21</v>
      </c>
      <c r="E449">
        <v>52800.522861525002</v>
      </c>
      <c r="F449">
        <v>2789.25</v>
      </c>
      <c r="G449">
        <v>-1.54290415001033</v>
      </c>
      <c r="H449">
        <f>(Table2[[#This Row],[1Y Return vs Nifty]]-AVERAGE(Table2[1Y Return vs Nifty]))/_xlfn.STDEV.P(Table2[1Y Return vs Nifty])</f>
        <v>-0.3283627929060649</v>
      </c>
      <c r="I449">
        <v>-5.5122765133564897</v>
      </c>
      <c r="J449">
        <f>(Table2[[#This Row],[1M Return vs Nifty]]-AVERAGE(Table2[1M Return vs Nifty]))/_xlfn.STDEV.P(Table2[1M Return vs Nifty])</f>
        <v>-0.26963376962949392</v>
      </c>
      <c r="K449">
        <v>13.267318599940699</v>
      </c>
      <c r="L449">
        <f>(Table2[[#This Row],[6M Return vs Nifty]]-AVERAGE(Table2[6M Return vs Nifty]))/_xlfn.STDEV.P(Table2[6M Return vs Nifty])</f>
        <v>0.37321288795622648</v>
      </c>
      <c r="M449">
        <v>-2.63712002824805</v>
      </c>
      <c r="N449">
        <f>(Table2[[#This Row],[1W Return vs Nifty]]-AVERAGE(Table2[1W Return vs Nifty]))/_xlfn.STDEV.P(Table2[1W Return vs Nifty])</f>
        <v>3.6468263272536917E-2</v>
      </c>
      <c r="O449">
        <v>2884.14</v>
      </c>
      <c r="P449">
        <v>2918.1954305179602</v>
      </c>
      <c r="Q449">
        <v>2722.1236490720298</v>
      </c>
      <c r="R449">
        <v>33.107530197044099</v>
      </c>
      <c r="S449" s="1">
        <f>(Table2[[#This Row],[Close Price]]-Table2[[#This Row],[20D EMA]])/Table2[[#This Row],[20D EMA]]</f>
        <v>-3.290062202250927E-2</v>
      </c>
      <c r="T449" s="1">
        <f>(Table2[[#This Row],[Close Price]]-Table2[[#This Row],[50D EMA]])/Table2[[#This Row],[50D EMA]]</f>
        <v>-4.4186701538036888E-2</v>
      </c>
      <c r="U449" s="1">
        <f>(Table2[[#This Row],[Close Price]]-Table2[[#This Row],[200D EMA]])/Table2[[#This Row],[200D EMA]]</f>
        <v>2.4659552460393749E-2</v>
      </c>
      <c r="V449">
        <v>0.90422086553717496</v>
      </c>
      <c r="W449">
        <v>2751.05</v>
      </c>
      <c r="X449">
        <v>2848.75</v>
      </c>
      <c r="Y449">
        <v>2751.05</v>
      </c>
      <c r="Z449">
        <v>2849</v>
      </c>
      <c r="AA449">
        <v>2751.05</v>
      </c>
      <c r="AB449">
        <v>2939.6</v>
      </c>
      <c r="AC449" s="1">
        <f>(Table2[[#This Row],[Close Price]]/Table2[[#This Row],[Day Low]])-1</f>
        <v>1.3885607313571136E-2</v>
      </c>
      <c r="AD449" s="1">
        <f>(Table2[[#This Row],[Day High]]/Table2[[#This Row],[Close Price]])-1</f>
        <v>2.1331899256072484E-2</v>
      </c>
      <c r="AE449" s="1">
        <f>(Table2[[#This Row],[Close Price]]/Table2[[#This Row],[Current Week Low]])-1</f>
        <v>1.3885607313571136E-2</v>
      </c>
      <c r="AF449" s="1">
        <f>(Table2[[#This Row],[Current Week High]]/Table2[[#This Row],[Close Price]])-1</f>
        <v>2.1421529084879376E-2</v>
      </c>
      <c r="AG449" s="1">
        <f>(Table2[[#This Row],[Close Price]]/Table2[[#This Row],[Current Month Low]])-1</f>
        <v>1.3885607313571136E-2</v>
      </c>
      <c r="AH449" s="1">
        <f>(Table2[[#This Row],[Current Month High]]/Table2[[#This Row],[Close Price]])-1</f>
        <v>5.3903379044546007E-2</v>
      </c>
      <c r="AI449">
        <v>14.2887873084162</v>
      </c>
      <c r="AJ449">
        <v>27.537722908093201</v>
      </c>
      <c r="AK449" t="str">
        <f>IF(AND(Table2[[#This Row],[20D EMA]]&gt;Table2[[#This Row],[50D EMA]],Table2[[#This Row],[50D EMA]]&gt;Table2[[#This Row],[200D EMA]]),"Uptrend","Downtrend/NoTrend")</f>
        <v>Downtrend/NoTrend</v>
      </c>
      <c r="AL449">
        <v>-0.08</v>
      </c>
      <c r="AM449" t="s">
        <v>3153</v>
      </c>
      <c r="AN449">
        <v>-3.14</v>
      </c>
      <c r="AO449" t="s">
        <v>3153</v>
      </c>
      <c r="AP449">
        <v>-4.7065648517773999E-2</v>
      </c>
      <c r="AQ449">
        <f>(Table2[[#This Row],[Sharpe Ratio]]-AVERAGE(Table2[Sharpe Ratio]))/_xlfn.STDEV.P(Table2[Sharpe Ratio])</f>
        <v>-1.219590409433607</v>
      </c>
      <c r="AR4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9">
        <f>_xlfn.RANK.AVG(Table2[[#This Row],[1Y Return vs Nifty Z-Score]],Table2[1Y Return vs Nifty Z-Score])</f>
        <v>425</v>
      </c>
      <c r="AT449">
        <f>_xlfn.RANK.AVG(Table2[[#This Row],[6M Return vs Nifty Z-Score]],Table2[6M Return vs Nifty Z-Score])</f>
        <v>201</v>
      </c>
      <c r="AU449">
        <f>_xlfn.RANK.AVG(Table2[[#This Row],[Sharpe Ratio Z-Score]],Table2[Sharpe Ratio Z-Score])</f>
        <v>658</v>
      </c>
      <c r="AV449">
        <f>(Table2[[#This Row],[Rank 1Y]]+Table2[[#This Row],[Rank 6M]]+Table2[[#This Row],[Rank Sharpe]])/3</f>
        <v>428</v>
      </c>
    </row>
    <row r="450" spans="1:48" hidden="1" x14ac:dyDescent="0.3">
      <c r="A450" t="s">
        <v>1057</v>
      </c>
      <c r="B450" t="s">
        <v>1058</v>
      </c>
      <c r="C450" t="s">
        <v>3110</v>
      </c>
      <c r="D450" t="s">
        <v>123</v>
      </c>
      <c r="E450">
        <v>12372.315918639901</v>
      </c>
      <c r="F450">
        <v>1944.35</v>
      </c>
      <c r="G450">
        <v>5.7146627254422304</v>
      </c>
      <c r="H450">
        <f>(Table2[[#This Row],[1Y Return vs Nifty]]-AVERAGE(Table2[1Y Return vs Nifty]))/_xlfn.STDEV.P(Table2[1Y Return vs Nifty])</f>
        <v>-0.1784867908355513</v>
      </c>
      <c r="I450">
        <v>2.9888721028836001</v>
      </c>
      <c r="J450">
        <f>(Table2[[#This Row],[1M Return vs Nifty]]-AVERAGE(Table2[1M Return vs Nifty]))/_xlfn.STDEV.P(Table2[1M Return vs Nifty])</f>
        <v>0.66137327564602721</v>
      </c>
      <c r="K450">
        <v>8.2567594248898306</v>
      </c>
      <c r="L450">
        <f>(Table2[[#This Row],[6M Return vs Nifty]]-AVERAGE(Table2[6M Return vs Nifty]))/_xlfn.STDEV.P(Table2[6M Return vs Nifty])</f>
        <v>0.20005018142446787</v>
      </c>
      <c r="M450">
        <v>0.85548950955827896</v>
      </c>
      <c r="N450">
        <f>(Table2[[#This Row],[1W Return vs Nifty]]-AVERAGE(Table2[1W Return vs Nifty]))/_xlfn.STDEV.P(Table2[1W Return vs Nifty])</f>
        <v>0.75454638101509641</v>
      </c>
      <c r="O450">
        <v>1931.42</v>
      </c>
      <c r="P450">
        <v>1980.99819484264</v>
      </c>
      <c r="Q450">
        <v>1911.02608785658</v>
      </c>
      <c r="R450">
        <v>53.457783240402598</v>
      </c>
      <c r="S450" s="1">
        <f>(Table2[[#This Row],[Close Price]]-Table2[[#This Row],[20D EMA]])/Table2[[#This Row],[20D EMA]]</f>
        <v>6.6945563367883923E-3</v>
      </c>
      <c r="T450" s="1">
        <f>(Table2[[#This Row],[Close Price]]-Table2[[#This Row],[50D EMA]])/Table2[[#This Row],[50D EMA]]</f>
        <v>-1.8499862815650501E-2</v>
      </c>
      <c r="U450" s="1">
        <f>(Table2[[#This Row],[Close Price]]-Table2[[#This Row],[200D EMA]])/Table2[[#This Row],[200D EMA]]</f>
        <v>1.7437706557316652E-2</v>
      </c>
      <c r="V450">
        <v>1.4618352070415099</v>
      </c>
      <c r="W450">
        <v>1916.95</v>
      </c>
      <c r="X450">
        <v>1955</v>
      </c>
      <c r="Y450">
        <v>1874</v>
      </c>
      <c r="Z450">
        <v>1964.9</v>
      </c>
      <c r="AA450">
        <v>1849.15</v>
      </c>
      <c r="AB450">
        <v>2029</v>
      </c>
      <c r="AC450" s="1">
        <f>(Table2[[#This Row],[Close Price]]/Table2[[#This Row],[Day Low]])-1</f>
        <v>1.4293539215942008E-2</v>
      </c>
      <c r="AD450" s="1">
        <f>(Table2[[#This Row],[Day High]]/Table2[[#This Row],[Close Price]])-1</f>
        <v>5.4774089027180839E-3</v>
      </c>
      <c r="AE450" s="1">
        <f>(Table2[[#This Row],[Close Price]]/Table2[[#This Row],[Current Week Low]])-1</f>
        <v>3.7540021344717234E-2</v>
      </c>
      <c r="AF450" s="1">
        <f>(Table2[[#This Row],[Current Week High]]/Table2[[#This Row],[Close Price]])-1</f>
        <v>1.0569084784118221E-2</v>
      </c>
      <c r="AG450" s="1">
        <f>(Table2[[#This Row],[Close Price]]/Table2[[#This Row],[Current Month Low]])-1</f>
        <v>5.1483113863126206E-2</v>
      </c>
      <c r="AH450" s="1">
        <f>(Table2[[#This Row],[Current Month High]]/Table2[[#This Row],[Close Price]])-1</f>
        <v>4.3536400339445169E-2</v>
      </c>
      <c r="AI450">
        <v>27.7547766605806</v>
      </c>
      <c r="AJ450">
        <v>35.010241988681699</v>
      </c>
      <c r="AK450" t="str">
        <f>IF(AND(Table2[[#This Row],[20D EMA]]&gt;Table2[[#This Row],[50D EMA]],Table2[[#This Row],[50D EMA]]&gt;Table2[[#This Row],[200D EMA]]),"Uptrend","Downtrend/NoTrend")</f>
        <v>Downtrend/NoTrend</v>
      </c>
      <c r="AL450">
        <v>-0.05</v>
      </c>
      <c r="AM450" t="s">
        <v>3153</v>
      </c>
      <c r="AN450">
        <v>-0.2</v>
      </c>
      <c r="AO450" t="s">
        <v>3153</v>
      </c>
      <c r="AP450">
        <v>-5.0138943246838E-2</v>
      </c>
      <c r="AQ450">
        <f>(Table2[[#This Row],[Sharpe Ratio]]-AVERAGE(Table2[Sharpe Ratio]))/_xlfn.STDEV.P(Table2[Sharpe Ratio])</f>
        <v>-1.2554987315977053</v>
      </c>
      <c r="AR4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0">
        <f>_xlfn.RANK.AVG(Table2[[#This Row],[1Y Return vs Nifty Z-Score]],Table2[1Y Return vs Nifty Z-Score])</f>
        <v>374</v>
      </c>
      <c r="AT450">
        <f>_xlfn.RANK.AVG(Table2[[#This Row],[6M Return vs Nifty Z-Score]],Table2[6M Return vs Nifty Z-Score])</f>
        <v>245</v>
      </c>
      <c r="AU450">
        <f>_xlfn.RANK.AVG(Table2[[#This Row],[Sharpe Ratio Z-Score]],Table2[Sharpe Ratio Z-Score])</f>
        <v>665</v>
      </c>
      <c r="AV450">
        <f>(Table2[[#This Row],[Rank 1Y]]+Table2[[#This Row],[Rank 6M]]+Table2[[#This Row],[Rank Sharpe]])/3</f>
        <v>428</v>
      </c>
    </row>
    <row r="451" spans="1:48" hidden="1" x14ac:dyDescent="0.3">
      <c r="A451" t="s">
        <v>1395</v>
      </c>
      <c r="B451" t="s">
        <v>1396</v>
      </c>
      <c r="C451" t="s">
        <v>3108</v>
      </c>
      <c r="D451" t="s">
        <v>24</v>
      </c>
      <c r="E451">
        <v>7574.1471330100003</v>
      </c>
      <c r="F451">
        <v>200.45</v>
      </c>
      <c r="G451">
        <v>-26.7331502548885</v>
      </c>
      <c r="H451">
        <f>(Table2[[#This Row],[1Y Return vs Nifty]]-AVERAGE(Table2[1Y Return vs Nifty]))/_xlfn.STDEV.P(Table2[1Y Return vs Nifty])</f>
        <v>-0.84856652539127797</v>
      </c>
      <c r="I451">
        <v>-3.5377276428029001</v>
      </c>
      <c r="J451">
        <f>(Table2[[#This Row],[1M Return vs Nifty]]-AVERAGE(Table2[1M Return vs Nifty]))/_xlfn.STDEV.P(Table2[1M Return vs Nifty])</f>
        <v>-5.3390178003016604E-2</v>
      </c>
      <c r="K451">
        <v>-12.4308013439848</v>
      </c>
      <c r="L451">
        <f>(Table2[[#This Row],[6M Return vs Nifty]]-AVERAGE(Table2[6M Return vs Nifty]))/_xlfn.STDEV.P(Table2[6M Return vs Nifty])</f>
        <v>-0.51490275878149072</v>
      </c>
      <c r="M451">
        <v>-3.0389731055583602</v>
      </c>
      <c r="N451">
        <f>(Table2[[#This Row],[1W Return vs Nifty]]-AVERAGE(Table2[1W Return vs Nifty]))/_xlfn.STDEV.P(Table2[1W Return vs Nifty])</f>
        <v>-4.6152452911295487E-2</v>
      </c>
      <c r="O451">
        <v>212.19</v>
      </c>
      <c r="P451">
        <v>218.16677205652999</v>
      </c>
      <c r="Q451">
        <v>221.69496408569799</v>
      </c>
      <c r="R451">
        <v>22.043521598798499</v>
      </c>
      <c r="S451" s="1">
        <f>(Table2[[#This Row],[Close Price]]-Table2[[#This Row],[20D EMA]])/Table2[[#This Row],[20D EMA]]</f>
        <v>-5.5327772279560816E-2</v>
      </c>
      <c r="T451" s="1">
        <f>(Table2[[#This Row],[Close Price]]-Table2[[#This Row],[50D EMA]])/Table2[[#This Row],[50D EMA]]</f>
        <v>-8.1207472107344317E-2</v>
      </c>
      <c r="U451" s="1">
        <f>(Table2[[#This Row],[Close Price]]-Table2[[#This Row],[200D EMA]])/Table2[[#This Row],[200D EMA]]</f>
        <v>-9.5829709859740375E-2</v>
      </c>
      <c r="V451">
        <v>0.39938819829648098</v>
      </c>
      <c r="W451">
        <v>199.01</v>
      </c>
      <c r="X451">
        <v>207.1</v>
      </c>
      <c r="Y451">
        <v>199.01</v>
      </c>
      <c r="Z451">
        <v>207.1</v>
      </c>
      <c r="AA451">
        <v>199.01</v>
      </c>
      <c r="AB451">
        <v>221.83</v>
      </c>
      <c r="AC451" s="1">
        <f>(Table2[[#This Row],[Close Price]]/Table2[[#This Row],[Day Low]])-1</f>
        <v>7.2358172956132893E-3</v>
      </c>
      <c r="AD451" s="1">
        <f>(Table2[[#This Row],[Day High]]/Table2[[#This Row],[Close Price]])-1</f>
        <v>3.3175355450236976E-2</v>
      </c>
      <c r="AE451" s="1">
        <f>(Table2[[#This Row],[Close Price]]/Table2[[#This Row],[Current Week Low]])-1</f>
        <v>7.2358172956132893E-3</v>
      </c>
      <c r="AF451" s="1">
        <f>(Table2[[#This Row],[Current Week High]]/Table2[[#This Row],[Close Price]])-1</f>
        <v>3.3175355450236976E-2</v>
      </c>
      <c r="AG451" s="1">
        <f>(Table2[[#This Row],[Close Price]]/Table2[[#This Row],[Current Month Low]])-1</f>
        <v>7.2358172956132893E-3</v>
      </c>
      <c r="AH451" s="1">
        <f>(Table2[[#This Row],[Current Month High]]/Table2[[#This Row],[Close Price]])-1</f>
        <v>0.10666001496632593</v>
      </c>
      <c r="AI451">
        <v>42.953354951359401</v>
      </c>
      <c r="AJ451">
        <v>4.4010416666666599</v>
      </c>
      <c r="AK451" t="str">
        <f>IF(AND(Table2[[#This Row],[20D EMA]]&gt;Table2[[#This Row],[50D EMA]],Table2[[#This Row],[50D EMA]]&gt;Table2[[#This Row],[200D EMA]]),"Uptrend","Downtrend/NoTrend")</f>
        <v>Downtrend/NoTrend</v>
      </c>
      <c r="AL451">
        <v>-0.11</v>
      </c>
      <c r="AM451" t="s">
        <v>3153</v>
      </c>
      <c r="AN451">
        <v>-7.64</v>
      </c>
      <c r="AO451" t="s">
        <v>3153</v>
      </c>
      <c r="AP451">
        <v>0.115467417432233</v>
      </c>
      <c r="AQ451">
        <f>(Table2[[#This Row],[Sharpe Ratio]]-AVERAGE(Table2[Sharpe Ratio]))/_xlfn.STDEV.P(Table2[Sharpe Ratio])</f>
        <v>0.6794431063753299</v>
      </c>
      <c r="AR4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1">
        <f>_xlfn.RANK.AVG(Table2[[#This Row],[1Y Return vs Nifty Z-Score]],Table2[1Y Return vs Nifty Z-Score])</f>
        <v>615</v>
      </c>
      <c r="AT451">
        <f>_xlfn.RANK.AVG(Table2[[#This Row],[6M Return vs Nifty Z-Score]],Table2[6M Return vs Nifty Z-Score])</f>
        <v>495</v>
      </c>
      <c r="AU451">
        <f>_xlfn.RANK.AVG(Table2[[#This Row],[Sharpe Ratio Z-Score]],Table2[Sharpe Ratio Z-Score])</f>
        <v>177</v>
      </c>
      <c r="AV451">
        <f>(Table2[[#This Row],[Rank 1Y]]+Table2[[#This Row],[Rank 6M]]+Table2[[#This Row],[Rank Sharpe]])/3</f>
        <v>429</v>
      </c>
    </row>
    <row r="452" spans="1:48" hidden="1" x14ac:dyDescent="0.3">
      <c r="A452" t="s">
        <v>1039</v>
      </c>
      <c r="B452" t="s">
        <v>1040</v>
      </c>
      <c r="C452" t="s">
        <v>3119</v>
      </c>
      <c r="D452" t="s">
        <v>91</v>
      </c>
      <c r="E452">
        <v>12827.8867368149</v>
      </c>
      <c r="F452">
        <v>2291.35</v>
      </c>
      <c r="G452">
        <v>-1.4510276272146101</v>
      </c>
      <c r="H452">
        <f>(Table2[[#This Row],[1Y Return vs Nifty]]-AVERAGE(Table2[1Y Return vs Nifty]))/_xlfn.STDEV.P(Table2[1Y Return vs Nifty])</f>
        <v>-0.32646545097907037</v>
      </c>
      <c r="I452">
        <v>-6.7646823862172196</v>
      </c>
      <c r="J452">
        <f>(Table2[[#This Row],[1M Return vs Nifty]]-AVERAGE(Table2[1M Return vs Nifty]))/_xlfn.STDEV.P(Table2[1M Return vs Nifty])</f>
        <v>-0.40679155192615013</v>
      </c>
      <c r="K452">
        <v>-32.152553236867398</v>
      </c>
      <c r="L452">
        <f>(Table2[[#This Row],[6M Return vs Nifty]]-AVERAGE(Table2[6M Return vs Nifty]))/_xlfn.STDEV.P(Table2[6M Return vs Nifty])</f>
        <v>-1.1964777718706663</v>
      </c>
      <c r="M452">
        <v>-2.9862208776951702</v>
      </c>
      <c r="N452">
        <f>(Table2[[#This Row],[1W Return vs Nifty]]-AVERAGE(Table2[1W Return vs Nifty]))/_xlfn.STDEV.P(Table2[1W Return vs Nifty])</f>
        <v>-3.5306631160915043E-2</v>
      </c>
      <c r="O452">
        <v>2299.4499999999998</v>
      </c>
      <c r="P452">
        <v>2431.0527278447998</v>
      </c>
      <c r="Q452">
        <v>2542.6510298927801</v>
      </c>
      <c r="R452">
        <v>51.909667603565403</v>
      </c>
      <c r="S452" s="1">
        <f>(Table2[[#This Row],[Close Price]]-Table2[[#This Row],[20D EMA]])/Table2[[#This Row],[20D EMA]]</f>
        <v>-3.5225814868772576E-3</v>
      </c>
      <c r="T452" s="1">
        <f>(Table2[[#This Row],[Close Price]]-Table2[[#This Row],[50D EMA]])/Table2[[#This Row],[50D EMA]]</f>
        <v>-5.7465939033190173E-2</v>
      </c>
      <c r="U452" s="1">
        <f>(Table2[[#This Row],[Close Price]]-Table2[[#This Row],[200D EMA]])/Table2[[#This Row],[200D EMA]]</f>
        <v>-9.8834258786734575E-2</v>
      </c>
      <c r="V452">
        <v>1.0703235582450501</v>
      </c>
      <c r="W452">
        <v>2172.9499999999998</v>
      </c>
      <c r="X452">
        <v>2324.25</v>
      </c>
      <c r="Y452">
        <v>2145.0500000000002</v>
      </c>
      <c r="Z452">
        <v>2324.25</v>
      </c>
      <c r="AA452">
        <v>2145.0500000000002</v>
      </c>
      <c r="AB452">
        <v>2485</v>
      </c>
      <c r="AC452" s="1">
        <f>(Table2[[#This Row],[Close Price]]/Table2[[#This Row],[Day Low]])-1</f>
        <v>5.4488138245242679E-2</v>
      </c>
      <c r="AD452" s="1">
        <f>(Table2[[#This Row],[Day High]]/Table2[[#This Row],[Close Price]])-1</f>
        <v>1.4358347698954832E-2</v>
      </c>
      <c r="AE452" s="1">
        <f>(Table2[[#This Row],[Close Price]]/Table2[[#This Row],[Current Week Low]])-1</f>
        <v>6.8203538379058681E-2</v>
      </c>
      <c r="AF452" s="1">
        <f>(Table2[[#This Row],[Current Week High]]/Table2[[#This Row],[Close Price]])-1</f>
        <v>1.4358347698954832E-2</v>
      </c>
      <c r="AG452" s="1">
        <f>(Table2[[#This Row],[Close Price]]/Table2[[#This Row],[Current Month Low]])-1</f>
        <v>6.8203538379058681E-2</v>
      </c>
      <c r="AH452" s="1">
        <f>(Table2[[#This Row],[Current Month High]]/Table2[[#This Row],[Close Price]])-1</f>
        <v>8.4513496410413058E-2</v>
      </c>
      <c r="AI452">
        <v>59.512950880485299</v>
      </c>
      <c r="AJ452">
        <v>30.859508852084499</v>
      </c>
      <c r="AK452" t="str">
        <f>IF(AND(Table2[[#This Row],[20D EMA]]&gt;Table2[[#This Row],[50D EMA]],Table2[[#This Row],[50D EMA]]&gt;Table2[[#This Row],[200D EMA]]),"Uptrend","Downtrend/NoTrend")</f>
        <v>Downtrend/NoTrend</v>
      </c>
      <c r="AL452">
        <v>0</v>
      </c>
      <c r="AM452">
        <v>0</v>
      </c>
      <c r="AN452">
        <v>-5.31</v>
      </c>
      <c r="AO452" t="s">
        <v>3153</v>
      </c>
      <c r="AP452">
        <v>0.11734438476421701</v>
      </c>
      <c r="AQ452">
        <f>(Table2[[#This Row],[Sharpe Ratio]]-AVERAGE(Table2[Sharpe Ratio]))/_xlfn.STDEV.P(Table2[Sharpe Ratio])</f>
        <v>0.70137356003829388</v>
      </c>
      <c r="AR4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2">
        <f>_xlfn.RANK.AVG(Table2[[#This Row],[1Y Return vs Nifty Z-Score]],Table2[1Y Return vs Nifty Z-Score])</f>
        <v>423</v>
      </c>
      <c r="AT452">
        <f>_xlfn.RANK.AVG(Table2[[#This Row],[6M Return vs Nifty Z-Score]],Table2[6M Return vs Nifty Z-Score])</f>
        <v>697</v>
      </c>
      <c r="AU452">
        <f>_xlfn.RANK.AVG(Table2[[#This Row],[Sharpe Ratio Z-Score]],Table2[Sharpe Ratio Z-Score])</f>
        <v>168</v>
      </c>
      <c r="AV452">
        <f>(Table2[[#This Row],[Rank 1Y]]+Table2[[#This Row],[Rank 6M]]+Table2[[#This Row],[Rank Sharpe]])/3</f>
        <v>429.33333333333331</v>
      </c>
    </row>
    <row r="453" spans="1:48" hidden="1" x14ac:dyDescent="0.3">
      <c r="A453" t="s">
        <v>1193</v>
      </c>
      <c r="B453" t="s">
        <v>1194</v>
      </c>
      <c r="C453" t="s">
        <v>3118</v>
      </c>
      <c r="D453" t="s">
        <v>1195</v>
      </c>
      <c r="E453">
        <v>9749.1013484100004</v>
      </c>
      <c r="F453">
        <v>655.95</v>
      </c>
      <c r="G453">
        <v>14.8742646850197</v>
      </c>
      <c r="H453">
        <f>(Table2[[#This Row],[1Y Return vs Nifty]]-AVERAGE(Table2[1Y Return vs Nifty]))/_xlfn.STDEV.P(Table2[1Y Return vs Nifty])</f>
        <v>1.0668134750044392E-2</v>
      </c>
      <c r="I453">
        <v>-9.7273590586951109</v>
      </c>
      <c r="J453">
        <f>(Table2[[#This Row],[1M Return vs Nifty]]-AVERAGE(Table2[1M Return vs Nifty]))/_xlfn.STDEV.P(Table2[1M Return vs Nifty])</f>
        <v>-0.73125039619116083</v>
      </c>
      <c r="K453">
        <v>2.5535872078786799</v>
      </c>
      <c r="L453">
        <f>(Table2[[#This Row],[6M Return vs Nifty]]-AVERAGE(Table2[6M Return vs Nifty]))/_xlfn.STDEV.P(Table2[6M Return vs Nifty])</f>
        <v>2.9510748353604507E-3</v>
      </c>
      <c r="M453">
        <v>-5.8350750772550901</v>
      </c>
      <c r="N453">
        <f>(Table2[[#This Row],[1W Return vs Nifty]]-AVERAGE(Table2[1W Return vs Nifty]))/_xlfn.STDEV.P(Table2[1W Return vs Nifty])</f>
        <v>-0.62102909432175712</v>
      </c>
      <c r="O453">
        <v>691.33</v>
      </c>
      <c r="P453">
        <v>716.17902189279096</v>
      </c>
      <c r="Q453">
        <v>654.24372273341498</v>
      </c>
      <c r="R453">
        <v>36.496989107731601</v>
      </c>
      <c r="S453" s="1">
        <f>(Table2[[#This Row],[Close Price]]-Table2[[#This Row],[20D EMA]])/Table2[[#This Row],[20D EMA]]</f>
        <v>-5.1176717341935102E-2</v>
      </c>
      <c r="T453" s="1">
        <f>(Table2[[#This Row],[Close Price]]-Table2[[#This Row],[50D EMA]])/Table2[[#This Row],[50D EMA]]</f>
        <v>-8.4097718659241802E-2</v>
      </c>
      <c r="U453" s="1">
        <f>(Table2[[#This Row],[Close Price]]-Table2[[#This Row],[200D EMA]])/Table2[[#This Row],[200D EMA]]</f>
        <v>2.6080147310489662E-3</v>
      </c>
      <c r="V453">
        <v>0.42823518315200698</v>
      </c>
      <c r="W453">
        <v>639.54999999999995</v>
      </c>
      <c r="X453">
        <v>663.95</v>
      </c>
      <c r="Y453">
        <v>622.20000000000005</v>
      </c>
      <c r="Z453">
        <v>663.95</v>
      </c>
      <c r="AA453">
        <v>622.20000000000005</v>
      </c>
      <c r="AB453">
        <v>739</v>
      </c>
      <c r="AC453" s="1">
        <f>(Table2[[#This Row],[Close Price]]/Table2[[#This Row],[Day Low]])-1</f>
        <v>2.5643030255648736E-2</v>
      </c>
      <c r="AD453" s="1">
        <f>(Table2[[#This Row],[Day High]]/Table2[[#This Row],[Close Price]])-1</f>
        <v>1.2196051528317708E-2</v>
      </c>
      <c r="AE453" s="1">
        <f>(Table2[[#This Row],[Close Price]]/Table2[[#This Row],[Current Week Low]])-1</f>
        <v>5.4243008678881433E-2</v>
      </c>
      <c r="AF453" s="1">
        <f>(Table2[[#This Row],[Current Week High]]/Table2[[#This Row],[Close Price]])-1</f>
        <v>1.2196051528317708E-2</v>
      </c>
      <c r="AG453" s="1">
        <f>(Table2[[#This Row],[Close Price]]/Table2[[#This Row],[Current Month Low]])-1</f>
        <v>5.4243008678881433E-2</v>
      </c>
      <c r="AH453" s="1">
        <f>(Table2[[#This Row],[Current Month High]]/Table2[[#This Row],[Close Price]])-1</f>
        <v>0.12661025992834807</v>
      </c>
      <c r="AI453">
        <v>33.394313590974903</v>
      </c>
      <c r="AJ453">
        <v>42.752992383025003</v>
      </c>
      <c r="AK453" t="str">
        <f>IF(AND(Table2[[#This Row],[20D EMA]]&gt;Table2[[#This Row],[50D EMA]],Table2[[#This Row],[50D EMA]]&gt;Table2[[#This Row],[200D EMA]]),"Uptrend","Downtrend/NoTrend")</f>
        <v>Downtrend/NoTrend</v>
      </c>
      <c r="AL453">
        <v>-0.14000000000000001</v>
      </c>
      <c r="AM453" t="s">
        <v>3153</v>
      </c>
      <c r="AN453">
        <v>-9.27</v>
      </c>
      <c r="AO453" t="s">
        <v>3153</v>
      </c>
      <c r="AP453">
        <v>-6.2096748848316001E-2</v>
      </c>
      <c r="AQ453">
        <f>(Table2[[#This Row],[Sharpe Ratio]]-AVERAGE(Table2[Sharpe Ratio]))/_xlfn.STDEV.P(Table2[Sharpe Ratio])</f>
        <v>-1.395213524276995</v>
      </c>
      <c r="AR4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3">
        <f>_xlfn.RANK.AVG(Table2[[#This Row],[1Y Return vs Nifty Z-Score]],Table2[1Y Return vs Nifty Z-Score])</f>
        <v>305</v>
      </c>
      <c r="AT453">
        <f>_xlfn.RANK.AVG(Table2[[#This Row],[6M Return vs Nifty Z-Score]],Table2[6M Return vs Nifty Z-Score])</f>
        <v>303</v>
      </c>
      <c r="AU453">
        <f>_xlfn.RANK.AVG(Table2[[#This Row],[Sharpe Ratio Z-Score]],Table2[Sharpe Ratio Z-Score])</f>
        <v>681</v>
      </c>
      <c r="AV453">
        <f>(Table2[[#This Row],[Rank 1Y]]+Table2[[#This Row],[Rank 6M]]+Table2[[#This Row],[Rank Sharpe]])/3</f>
        <v>429.66666666666669</v>
      </c>
    </row>
    <row r="454" spans="1:48" hidden="1" x14ac:dyDescent="0.3">
      <c r="A454" t="s">
        <v>1935</v>
      </c>
      <c r="B454" t="s">
        <v>1936</v>
      </c>
      <c r="C454" t="s">
        <v>3115</v>
      </c>
      <c r="D454" t="s">
        <v>114</v>
      </c>
      <c r="E454">
        <v>3566.9033148160001</v>
      </c>
      <c r="F454">
        <v>197.92</v>
      </c>
      <c r="G454">
        <v>-13.521687183317299</v>
      </c>
      <c r="H454">
        <f>(Table2[[#This Row],[1Y Return vs Nifty]]-AVERAGE(Table2[1Y Return vs Nifty]))/_xlfn.STDEV.P(Table2[1Y Return vs Nifty])</f>
        <v>-0.57573662238802847</v>
      </c>
      <c r="I454">
        <v>-4.5622718076300401</v>
      </c>
      <c r="J454">
        <f>(Table2[[#This Row],[1M Return vs Nifty]]-AVERAGE(Table2[1M Return vs Nifty]))/_xlfn.STDEV.P(Table2[1M Return vs Nifty])</f>
        <v>-0.16559358470829391</v>
      </c>
      <c r="K454">
        <v>-15.4231393571282</v>
      </c>
      <c r="L454">
        <f>(Table2[[#This Row],[6M Return vs Nifty]]-AVERAGE(Table2[6M Return vs Nifty]))/_xlfn.STDEV.P(Table2[6M Return vs Nifty])</f>
        <v>-0.61831663557868788</v>
      </c>
      <c r="M454">
        <v>-6.0212159801856098</v>
      </c>
      <c r="N454">
        <f>(Table2[[#This Row],[1W Return vs Nifty]]-AVERAGE(Table2[1W Return vs Nifty]))/_xlfn.STDEV.P(Table2[1W Return vs Nifty])</f>
        <v>-0.65929953588253942</v>
      </c>
      <c r="O454">
        <v>206.52</v>
      </c>
      <c r="P454">
        <v>213.053635782165</v>
      </c>
      <c r="Q454">
        <v>214.058546615067</v>
      </c>
      <c r="R454">
        <v>31.441733744122502</v>
      </c>
      <c r="S454" s="1">
        <f>(Table2[[#This Row],[Close Price]]-Table2[[#This Row],[20D EMA]])/Table2[[#This Row],[20D EMA]]</f>
        <v>-4.1642455936471152E-2</v>
      </c>
      <c r="T454" s="1">
        <f>(Table2[[#This Row],[Close Price]]-Table2[[#This Row],[50D EMA]])/Table2[[#This Row],[50D EMA]]</f>
        <v>-7.1032046585857281E-2</v>
      </c>
      <c r="U454" s="1">
        <f>(Table2[[#This Row],[Close Price]]-Table2[[#This Row],[200D EMA]])/Table2[[#This Row],[200D EMA]]</f>
        <v>-7.5393142998809212E-2</v>
      </c>
      <c r="V454">
        <v>0.69945420803649305</v>
      </c>
      <c r="W454">
        <v>196.1</v>
      </c>
      <c r="X454">
        <v>202.95</v>
      </c>
      <c r="Y454">
        <v>192</v>
      </c>
      <c r="Z454">
        <v>202.95</v>
      </c>
      <c r="AA454">
        <v>192</v>
      </c>
      <c r="AB454">
        <v>225</v>
      </c>
      <c r="AC454" s="1">
        <f>(Table2[[#This Row],[Close Price]]/Table2[[#This Row],[Day Low]])-1</f>
        <v>9.280979092299857E-3</v>
      </c>
      <c r="AD454" s="1">
        <f>(Table2[[#This Row],[Day High]]/Table2[[#This Row],[Close Price]])-1</f>
        <v>2.5414308811640973E-2</v>
      </c>
      <c r="AE454" s="1">
        <f>(Table2[[#This Row],[Close Price]]/Table2[[#This Row],[Current Week Low]])-1</f>
        <v>3.0833333333333268E-2</v>
      </c>
      <c r="AF454" s="1">
        <f>(Table2[[#This Row],[Current Week High]]/Table2[[#This Row],[Close Price]])-1</f>
        <v>2.5414308811640973E-2</v>
      </c>
      <c r="AG454" s="1">
        <f>(Table2[[#This Row],[Close Price]]/Table2[[#This Row],[Current Month Low]])-1</f>
        <v>3.0833333333333268E-2</v>
      </c>
      <c r="AH454" s="1">
        <f>(Table2[[#This Row],[Current Month High]]/Table2[[#This Row],[Close Price]])-1</f>
        <v>0.13682295877122086</v>
      </c>
      <c r="AI454">
        <v>38.9197655618431</v>
      </c>
      <c r="AJ454">
        <v>13.097142857142799</v>
      </c>
      <c r="AK454" t="str">
        <f>IF(AND(Table2[[#This Row],[20D EMA]]&gt;Table2[[#This Row],[50D EMA]],Table2[[#This Row],[50D EMA]]&gt;Table2[[#This Row],[200D EMA]]),"Uptrend","Downtrend/NoTrend")</f>
        <v>Downtrend/NoTrend</v>
      </c>
      <c r="AL454">
        <v>-0.03</v>
      </c>
      <c r="AM454" t="s">
        <v>3153</v>
      </c>
      <c r="AN454">
        <v>-3.32</v>
      </c>
      <c r="AO454" t="s">
        <v>3153</v>
      </c>
      <c r="AP454">
        <v>9.4904413195406004E-2</v>
      </c>
      <c r="AQ454">
        <f>(Table2[[#This Row],[Sharpe Ratio]]-AVERAGE(Table2[Sharpe Ratio]))/_xlfn.STDEV.P(Table2[Sharpe Ratio])</f>
        <v>0.43918532250095904</v>
      </c>
      <c r="AR4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4">
        <f>_xlfn.RANK.AVG(Table2[[#This Row],[1Y Return vs Nifty Z-Score]],Table2[1Y Return vs Nifty Z-Score])</f>
        <v>525</v>
      </c>
      <c r="AT454">
        <f>_xlfn.RANK.AVG(Table2[[#This Row],[6M Return vs Nifty Z-Score]],Table2[6M Return vs Nifty Z-Score])</f>
        <v>528</v>
      </c>
      <c r="AU454">
        <f>_xlfn.RANK.AVG(Table2[[#This Row],[Sharpe Ratio Z-Score]],Table2[Sharpe Ratio Z-Score])</f>
        <v>236</v>
      </c>
      <c r="AV454">
        <f>(Table2[[#This Row],[Rank 1Y]]+Table2[[#This Row],[Rank 6M]]+Table2[[#This Row],[Rank Sharpe]])/3</f>
        <v>429.66666666666669</v>
      </c>
    </row>
    <row r="455" spans="1:48" hidden="1" x14ac:dyDescent="0.3">
      <c r="A455" t="s">
        <v>889</v>
      </c>
      <c r="B455" t="s">
        <v>890</v>
      </c>
      <c r="C455" t="s">
        <v>3117</v>
      </c>
      <c r="D455" t="s">
        <v>891</v>
      </c>
      <c r="E455">
        <v>16335.26908975</v>
      </c>
      <c r="F455">
        <v>735.25</v>
      </c>
      <c r="G455">
        <v>-2.8888896319142501</v>
      </c>
      <c r="H455">
        <f>(Table2[[#This Row],[1Y Return vs Nifty]]-AVERAGE(Table2[1Y Return vs Nifty]))/_xlfn.STDEV.P(Table2[1Y Return vs Nifty])</f>
        <v>-0.35615873696481448</v>
      </c>
      <c r="I455">
        <v>-11.3132362450177</v>
      </c>
      <c r="J455">
        <f>(Table2[[#This Row],[1M Return vs Nifty]]-AVERAGE(Table2[1M Return vs Nifty]))/_xlfn.STDEV.P(Table2[1M Return vs Nifty])</f>
        <v>-0.90492843666059852</v>
      </c>
      <c r="K455">
        <v>5.9032779553621202</v>
      </c>
      <c r="L455">
        <f>(Table2[[#This Row],[6M Return vs Nifty]]-AVERAGE(Table2[6M Return vs Nifty]))/_xlfn.STDEV.P(Table2[6M Return vs Nifty])</f>
        <v>0.1187149039039461</v>
      </c>
      <c r="M455">
        <v>-7.2387414236831704</v>
      </c>
      <c r="N455">
        <f>(Table2[[#This Row],[1W Return vs Nifty]]-AVERAGE(Table2[1W Return vs Nifty]))/_xlfn.STDEV.P(Table2[1W Return vs Nifty])</f>
        <v>-0.90962192929830277</v>
      </c>
      <c r="O455">
        <v>812.49</v>
      </c>
      <c r="P455">
        <v>824.75212070824102</v>
      </c>
      <c r="Q455">
        <v>757.14862543948595</v>
      </c>
      <c r="R455">
        <v>8.8307824080195196</v>
      </c>
      <c r="S455" s="1">
        <f>(Table2[[#This Row],[Close Price]]-Table2[[#This Row],[20D EMA]])/Table2[[#This Row],[20D EMA]]</f>
        <v>-9.5065785425051397E-2</v>
      </c>
      <c r="T455" s="1">
        <f>(Table2[[#This Row],[Close Price]]-Table2[[#This Row],[50D EMA]])/Table2[[#This Row],[50D EMA]]</f>
        <v>-0.10852002493959359</v>
      </c>
      <c r="U455" s="1">
        <f>(Table2[[#This Row],[Close Price]]-Table2[[#This Row],[200D EMA]])/Table2[[#This Row],[200D EMA]]</f>
        <v>-2.8922492498450914E-2</v>
      </c>
      <c r="V455">
        <v>0.42025864343450098</v>
      </c>
      <c r="W455">
        <v>729.5</v>
      </c>
      <c r="X455">
        <v>762.35</v>
      </c>
      <c r="Y455">
        <v>729.5</v>
      </c>
      <c r="Z455">
        <v>762.35</v>
      </c>
      <c r="AA455">
        <v>729.5</v>
      </c>
      <c r="AB455">
        <v>862</v>
      </c>
      <c r="AC455" s="1">
        <f>(Table2[[#This Row],[Close Price]]/Table2[[#This Row],[Day Low]])-1</f>
        <v>7.8821110349553969E-3</v>
      </c>
      <c r="AD455" s="1">
        <f>(Table2[[#This Row],[Day High]]/Table2[[#This Row],[Close Price]])-1</f>
        <v>3.6858211492689641E-2</v>
      </c>
      <c r="AE455" s="1">
        <f>(Table2[[#This Row],[Close Price]]/Table2[[#This Row],[Current Week Low]])-1</f>
        <v>7.8821110349553969E-3</v>
      </c>
      <c r="AF455" s="1">
        <f>(Table2[[#This Row],[Current Week High]]/Table2[[#This Row],[Close Price]])-1</f>
        <v>3.6858211492689641E-2</v>
      </c>
      <c r="AG455" s="1">
        <f>(Table2[[#This Row],[Close Price]]/Table2[[#This Row],[Current Month Low]])-1</f>
        <v>7.8821110349553969E-3</v>
      </c>
      <c r="AH455" s="1">
        <f>(Table2[[#This Row],[Current Month High]]/Table2[[#This Row],[Close Price]])-1</f>
        <v>0.17239034342060533</v>
      </c>
      <c r="AI455">
        <v>27.1676300578034</v>
      </c>
      <c r="AJ455">
        <v>18.188394148850598</v>
      </c>
      <c r="AK455" t="str">
        <f>IF(AND(Table2[[#This Row],[20D EMA]]&gt;Table2[[#This Row],[50D EMA]],Table2[[#This Row],[50D EMA]]&gt;Table2[[#This Row],[200D EMA]]),"Uptrend","Downtrend/NoTrend")</f>
        <v>Downtrend/NoTrend</v>
      </c>
      <c r="AL455">
        <v>0.05</v>
      </c>
      <c r="AM455" t="s">
        <v>3154</v>
      </c>
      <c r="AN455">
        <v>-13.4</v>
      </c>
      <c r="AO455" t="s">
        <v>3153</v>
      </c>
      <c r="AP455">
        <v>-9.1843512032170008E-3</v>
      </c>
      <c r="AQ455">
        <f>(Table2[[#This Row],[Sharpe Ratio]]-AVERAGE(Table2[Sharpe Ratio]))/_xlfn.STDEV.P(Table2[Sharpe Ratio])</f>
        <v>-0.77698599043622008</v>
      </c>
      <c r="AR4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5">
        <f>_xlfn.RANK.AVG(Table2[[#This Row],[1Y Return vs Nifty Z-Score]],Table2[1Y Return vs Nifty Z-Score])</f>
        <v>434</v>
      </c>
      <c r="AT455">
        <f>_xlfn.RANK.AVG(Table2[[#This Row],[6M Return vs Nifty Z-Score]],Table2[6M Return vs Nifty Z-Score])</f>
        <v>273</v>
      </c>
      <c r="AU455">
        <f>_xlfn.RANK.AVG(Table2[[#This Row],[Sharpe Ratio Z-Score]],Table2[Sharpe Ratio Z-Score])</f>
        <v>586</v>
      </c>
      <c r="AV455">
        <f>(Table2[[#This Row],[Rank 1Y]]+Table2[[#This Row],[Rank 6M]]+Table2[[#This Row],[Rank Sharpe]])/3</f>
        <v>431</v>
      </c>
    </row>
    <row r="456" spans="1:48" hidden="1" x14ac:dyDescent="0.3">
      <c r="A456" t="s">
        <v>776</v>
      </c>
      <c r="B456" t="s">
        <v>777</v>
      </c>
      <c r="C456" t="s">
        <v>3107</v>
      </c>
      <c r="D456" t="s">
        <v>255</v>
      </c>
      <c r="E456">
        <v>19959.455741040001</v>
      </c>
      <c r="F456">
        <v>1813.2</v>
      </c>
      <c r="G456">
        <v>-22.081010465910602</v>
      </c>
      <c r="H456">
        <f>(Table2[[#This Row],[1Y Return vs Nifty]]-AVERAGE(Table2[1Y Return vs Nifty]))/_xlfn.STDEV.P(Table2[1Y Return vs Nifty])</f>
        <v>-0.75249519396428477</v>
      </c>
      <c r="I456">
        <v>2.1392513908578299</v>
      </c>
      <c r="J456">
        <f>(Table2[[#This Row],[1M Return vs Nifty]]-AVERAGE(Table2[1M Return vs Nifty]))/_xlfn.STDEV.P(Table2[1M Return vs Nifty])</f>
        <v>0.56832668812996934</v>
      </c>
      <c r="K456">
        <v>-1.1121103741790901</v>
      </c>
      <c r="L456">
        <f>(Table2[[#This Row],[6M Return vs Nifty]]-AVERAGE(Table2[6M Return vs Nifty]))/_xlfn.STDEV.P(Table2[6M Return vs Nifty])</f>
        <v>-0.1237338105157047</v>
      </c>
      <c r="M456">
        <v>-3.50568912631647</v>
      </c>
      <c r="N456">
        <f>(Table2[[#This Row],[1W Return vs Nifty]]-AVERAGE(Table2[1W Return vs Nifty]))/_xlfn.STDEV.P(Table2[1W Return vs Nifty])</f>
        <v>-0.14210894563643928</v>
      </c>
      <c r="O456">
        <v>1833.98</v>
      </c>
      <c r="P456">
        <v>1860.9106519183199</v>
      </c>
      <c r="Q456">
        <v>1859.2204549503399</v>
      </c>
      <c r="R456">
        <v>45.653610869630697</v>
      </c>
      <c r="S456" s="1">
        <f>(Table2[[#This Row],[Close Price]]-Table2[[#This Row],[20D EMA]])/Table2[[#This Row],[20D EMA]]</f>
        <v>-1.1330548860947214E-2</v>
      </c>
      <c r="T456" s="1">
        <f>(Table2[[#This Row],[Close Price]]-Table2[[#This Row],[50D EMA]])/Table2[[#This Row],[50D EMA]]</f>
        <v>-2.5638335655254231E-2</v>
      </c>
      <c r="U456" s="1">
        <f>(Table2[[#This Row],[Close Price]]-Table2[[#This Row],[200D EMA]])/Table2[[#This Row],[200D EMA]]</f>
        <v>-2.4752554129773206E-2</v>
      </c>
      <c r="V456">
        <v>0.54046408091273901</v>
      </c>
      <c r="W456">
        <v>1783.65</v>
      </c>
      <c r="X456">
        <v>1823.95</v>
      </c>
      <c r="Y456">
        <v>1742.85</v>
      </c>
      <c r="Z456">
        <v>1823.95</v>
      </c>
      <c r="AA456">
        <v>1742.85</v>
      </c>
      <c r="AB456">
        <v>1930.45</v>
      </c>
      <c r="AC456" s="1">
        <f>(Table2[[#This Row],[Close Price]]/Table2[[#This Row],[Day Low]])-1</f>
        <v>1.6567151627281174E-2</v>
      </c>
      <c r="AD456" s="1">
        <f>(Table2[[#This Row],[Day High]]/Table2[[#This Row],[Close Price]])-1</f>
        <v>5.9287447606442001E-3</v>
      </c>
      <c r="AE456" s="1">
        <f>(Table2[[#This Row],[Close Price]]/Table2[[#This Row],[Current Week Low]])-1</f>
        <v>4.0364919528358856E-2</v>
      </c>
      <c r="AF456" s="1">
        <f>(Table2[[#This Row],[Current Week High]]/Table2[[#This Row],[Close Price]])-1</f>
        <v>5.9287447606442001E-3</v>
      </c>
      <c r="AG456" s="1">
        <f>(Table2[[#This Row],[Close Price]]/Table2[[#This Row],[Current Month Low]])-1</f>
        <v>4.0364919528358856E-2</v>
      </c>
      <c r="AH456" s="1">
        <f>(Table2[[#This Row],[Current Month High]]/Table2[[#This Row],[Close Price]])-1</f>
        <v>6.4664681226560772E-2</v>
      </c>
      <c r="AI456">
        <v>35.613831899404303</v>
      </c>
      <c r="AJ456">
        <v>9.7910990009082592</v>
      </c>
      <c r="AK456" t="str">
        <f>IF(AND(Table2[[#This Row],[20D EMA]]&gt;Table2[[#This Row],[50D EMA]],Table2[[#This Row],[50D EMA]]&gt;Table2[[#This Row],[200D EMA]]),"Uptrend","Downtrend/NoTrend")</f>
        <v>Downtrend/NoTrend</v>
      </c>
      <c r="AL456">
        <v>-0.06</v>
      </c>
      <c r="AM456" t="s">
        <v>3153</v>
      </c>
      <c r="AN456">
        <v>-1.23</v>
      </c>
      <c r="AO456" t="s">
        <v>3153</v>
      </c>
      <c r="AP456">
        <v>5.2899347850287E-2</v>
      </c>
      <c r="AQ456">
        <f>(Table2[[#This Row],[Sharpe Ratio]]-AVERAGE(Table2[Sharpe Ratio]))/_xlfn.STDEV.P(Table2[Sharpe Ratio])</f>
        <v>-5.1601130445553131E-2</v>
      </c>
      <c r="AR4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6">
        <f>_xlfn.RANK.AVG(Table2[[#This Row],[1Y Return vs Nifty Z-Score]],Table2[1Y Return vs Nifty Z-Score])</f>
        <v>583</v>
      </c>
      <c r="AT456">
        <f>_xlfn.RANK.AVG(Table2[[#This Row],[6M Return vs Nifty Z-Score]],Table2[6M Return vs Nifty Z-Score])</f>
        <v>342</v>
      </c>
      <c r="AU456">
        <f>_xlfn.RANK.AVG(Table2[[#This Row],[Sharpe Ratio Z-Score]],Table2[Sharpe Ratio Z-Score])</f>
        <v>369</v>
      </c>
      <c r="AV456">
        <f>(Table2[[#This Row],[Rank 1Y]]+Table2[[#This Row],[Rank 6M]]+Table2[[#This Row],[Rank Sharpe]])/3</f>
        <v>431.33333333333331</v>
      </c>
    </row>
    <row r="457" spans="1:48" hidden="1" x14ac:dyDescent="0.3">
      <c r="A457" t="s">
        <v>950</v>
      </c>
      <c r="B457" t="s">
        <v>951</v>
      </c>
      <c r="C457" t="s">
        <v>3111</v>
      </c>
      <c r="D457" t="s">
        <v>48</v>
      </c>
      <c r="E457">
        <v>15081.290999774999</v>
      </c>
      <c r="F457">
        <v>1559.25</v>
      </c>
      <c r="G457">
        <v>25.573645913499298</v>
      </c>
      <c r="H457">
        <f>(Table2[[#This Row],[1Y Return vs Nifty]]-AVERAGE(Table2[1Y Return vs Nifty]))/_xlfn.STDEV.P(Table2[1Y Return vs Nifty])</f>
        <v>0.23162103958329516</v>
      </c>
      <c r="I457">
        <v>1.6155179023752799</v>
      </c>
      <c r="J457">
        <f>(Table2[[#This Row],[1M Return vs Nifty]]-AVERAGE(Table2[1M Return vs Nifty]))/_xlfn.STDEV.P(Table2[1M Return vs Nifty])</f>
        <v>0.51096978382970837</v>
      </c>
      <c r="K457">
        <v>-5.0060727607028204</v>
      </c>
      <c r="L457">
        <f>(Table2[[#This Row],[6M Return vs Nifty]]-AVERAGE(Table2[6M Return vs Nifty]))/_xlfn.STDEV.P(Table2[6M Return vs Nifty])</f>
        <v>-0.25830742643881566</v>
      </c>
      <c r="M457">
        <v>-3.9113724376615502</v>
      </c>
      <c r="N457">
        <f>(Table2[[#This Row],[1W Return vs Nifty]]-AVERAGE(Table2[1W Return vs Nifty]))/_xlfn.STDEV.P(Table2[1W Return vs Nifty])</f>
        <v>-0.22551715530227387</v>
      </c>
      <c r="O457">
        <v>1589.62</v>
      </c>
      <c r="P457">
        <v>1604.3893279275801</v>
      </c>
      <c r="Q457">
        <v>1523.77845880928</v>
      </c>
      <c r="R457">
        <v>39.878857241716197</v>
      </c>
      <c r="S457" s="1">
        <f>(Table2[[#This Row],[Close Price]]-Table2[[#This Row],[20D EMA]])/Table2[[#This Row],[20D EMA]]</f>
        <v>-1.9105194952252672E-2</v>
      </c>
      <c r="T457" s="1">
        <f>(Table2[[#This Row],[Close Price]]-Table2[[#This Row],[50D EMA]])/Table2[[#This Row],[50D EMA]]</f>
        <v>-2.8134896649984215E-2</v>
      </c>
      <c r="U457" s="1">
        <f>(Table2[[#This Row],[Close Price]]-Table2[[#This Row],[200D EMA]])/Table2[[#This Row],[200D EMA]]</f>
        <v>2.3278673474908158E-2</v>
      </c>
      <c r="V457">
        <v>0.76838234426813401</v>
      </c>
      <c r="W457">
        <v>1549.1</v>
      </c>
      <c r="X457">
        <v>1587.65</v>
      </c>
      <c r="Y457">
        <v>1535.05</v>
      </c>
      <c r="Z457">
        <v>1587.65</v>
      </c>
      <c r="AA457">
        <v>1532.2</v>
      </c>
      <c r="AB457">
        <v>1671.45</v>
      </c>
      <c r="AC457" s="1">
        <f>(Table2[[#This Row],[Close Price]]/Table2[[#This Row],[Day Low]])-1</f>
        <v>6.5521915951198828E-3</v>
      </c>
      <c r="AD457" s="1">
        <f>(Table2[[#This Row],[Day High]]/Table2[[#This Row],[Close Price]])-1</f>
        <v>1.8213884880551534E-2</v>
      </c>
      <c r="AE457" s="1">
        <f>(Table2[[#This Row],[Close Price]]/Table2[[#This Row],[Current Week Low]])-1</f>
        <v>1.5764958796130379E-2</v>
      </c>
      <c r="AF457" s="1">
        <f>(Table2[[#This Row],[Current Week High]]/Table2[[#This Row],[Close Price]])-1</f>
        <v>1.8213884880551534E-2</v>
      </c>
      <c r="AG457" s="1">
        <f>(Table2[[#This Row],[Close Price]]/Table2[[#This Row],[Current Month Low]])-1</f>
        <v>1.7654353217595675E-2</v>
      </c>
      <c r="AH457" s="1">
        <f>(Table2[[#This Row],[Current Month High]]/Table2[[#This Row],[Close Price]])-1</f>
        <v>7.1957671957671998E-2</v>
      </c>
      <c r="AI457">
        <v>19.288119288119201</v>
      </c>
      <c r="AJ457">
        <v>52.129372164495798</v>
      </c>
      <c r="AK457" t="str">
        <f>IF(AND(Table2[[#This Row],[20D EMA]]&gt;Table2[[#This Row],[50D EMA]],Table2[[#This Row],[50D EMA]]&gt;Table2[[#This Row],[200D EMA]]),"Uptrend","Downtrend/NoTrend")</f>
        <v>Downtrend/NoTrend</v>
      </c>
      <c r="AL457">
        <v>0.15</v>
      </c>
      <c r="AM457" t="s">
        <v>3154</v>
      </c>
      <c r="AN457">
        <v>-3.71</v>
      </c>
      <c r="AO457" t="s">
        <v>3153</v>
      </c>
      <c r="AP457">
        <v>-4.6782044845690998E-2</v>
      </c>
      <c r="AQ457">
        <f>(Table2[[#This Row],[Sharpe Ratio]]-AVERAGE(Table2[Sharpe Ratio]))/_xlfn.STDEV.P(Table2[Sharpe Ratio])</f>
        <v>-1.2162767890613821</v>
      </c>
      <c r="AR4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7">
        <f>_xlfn.RANK.AVG(Table2[[#This Row],[1Y Return vs Nifty Z-Score]],Table2[1Y Return vs Nifty Z-Score])</f>
        <v>235</v>
      </c>
      <c r="AT457">
        <f>_xlfn.RANK.AVG(Table2[[#This Row],[6M Return vs Nifty Z-Score]],Table2[6M Return vs Nifty Z-Score])</f>
        <v>402</v>
      </c>
      <c r="AU457">
        <f>_xlfn.RANK.AVG(Table2[[#This Row],[Sharpe Ratio Z-Score]],Table2[Sharpe Ratio Z-Score])</f>
        <v>657</v>
      </c>
      <c r="AV457">
        <f>(Table2[[#This Row],[Rank 1Y]]+Table2[[#This Row],[Rank 6M]]+Table2[[#This Row],[Rank Sharpe]])/3</f>
        <v>431.33333333333331</v>
      </c>
    </row>
    <row r="458" spans="1:48" hidden="1" x14ac:dyDescent="0.3">
      <c r="A458" t="s">
        <v>184</v>
      </c>
      <c r="B458" t="s">
        <v>185</v>
      </c>
      <c r="C458" t="s">
        <v>3116</v>
      </c>
      <c r="D458" t="s">
        <v>75</v>
      </c>
      <c r="E458">
        <v>135360.95073349</v>
      </c>
      <c r="F458">
        <v>549.54999999999995</v>
      </c>
      <c r="G458">
        <v>11.678379789465399</v>
      </c>
      <c r="H458">
        <f>(Table2[[#This Row],[1Y Return vs Nifty]]-AVERAGE(Table2[1Y Return vs Nifty]))/_xlfn.STDEV.P(Table2[1Y Return vs Nifty])</f>
        <v>-5.5330079175246002E-2</v>
      </c>
      <c r="I458">
        <v>1.1140708174496099</v>
      </c>
      <c r="J458">
        <f>(Table2[[#This Row],[1M Return vs Nifty]]-AVERAGE(Table2[1M Return vs Nifty]))/_xlfn.STDEV.P(Table2[1M Return vs Nifty])</f>
        <v>0.45605358485786268</v>
      </c>
      <c r="K458">
        <v>-17.300653358981599</v>
      </c>
      <c r="L458">
        <f>(Table2[[#This Row],[6M Return vs Nifty]]-AVERAGE(Table2[6M Return vs Nifty]))/_xlfn.STDEV.P(Table2[6M Return vs Nifty])</f>
        <v>-0.68320268816360863</v>
      </c>
      <c r="M458">
        <v>-0.239761611532811</v>
      </c>
      <c r="N458">
        <f>(Table2[[#This Row],[1W Return vs Nifty]]-AVERAGE(Table2[1W Return vs Nifty]))/_xlfn.STDEV.P(Table2[1W Return vs Nifty])</f>
        <v>0.5293635041503395</v>
      </c>
      <c r="O458">
        <v>565.53</v>
      </c>
      <c r="P458">
        <v>586.30804200444197</v>
      </c>
      <c r="Q458">
        <v>592.84784860175398</v>
      </c>
      <c r="R458">
        <v>34.215588806819099</v>
      </c>
      <c r="S458" s="1">
        <f>(Table2[[#This Row],[Close Price]]-Table2[[#This Row],[20D EMA]])/Table2[[#This Row],[20D EMA]]</f>
        <v>-2.8256679574912062E-2</v>
      </c>
      <c r="T458" s="1">
        <f>(Table2[[#This Row],[Close Price]]-Table2[[#This Row],[50D EMA]])/Table2[[#This Row],[50D EMA]]</f>
        <v>-6.2694077807248519E-2</v>
      </c>
      <c r="U458" s="1">
        <f>(Table2[[#This Row],[Close Price]]-Table2[[#This Row],[200D EMA]])/Table2[[#This Row],[200D EMA]]</f>
        <v>-7.3033660666683792E-2</v>
      </c>
      <c r="V458">
        <v>0.39513392861132002</v>
      </c>
      <c r="W458">
        <v>546.9</v>
      </c>
      <c r="X458">
        <v>560.35</v>
      </c>
      <c r="Y458">
        <v>537.9</v>
      </c>
      <c r="Z458">
        <v>560.35</v>
      </c>
      <c r="AA458">
        <v>537.9</v>
      </c>
      <c r="AB458">
        <v>585.5</v>
      </c>
      <c r="AC458" s="1">
        <f>(Table2[[#This Row],[Close Price]]/Table2[[#This Row],[Day Low]])-1</f>
        <v>4.8454927774730372E-3</v>
      </c>
      <c r="AD458" s="1">
        <f>(Table2[[#This Row],[Day High]]/Table2[[#This Row],[Close Price]])-1</f>
        <v>1.9652442907833745E-2</v>
      </c>
      <c r="AE458" s="1">
        <f>(Table2[[#This Row],[Close Price]]/Table2[[#This Row],[Current Week Low]])-1</f>
        <v>2.1658300799405117E-2</v>
      </c>
      <c r="AF458" s="1">
        <f>(Table2[[#This Row],[Current Week High]]/Table2[[#This Row],[Close Price]])-1</f>
        <v>1.9652442907833745E-2</v>
      </c>
      <c r="AG458" s="1">
        <f>(Table2[[#This Row],[Close Price]]/Table2[[#This Row],[Current Month Low]])-1</f>
        <v>2.1658300799405117E-2</v>
      </c>
      <c r="AH458" s="1">
        <f>(Table2[[#This Row],[Current Month High]]/Table2[[#This Row],[Close Price]])-1</f>
        <v>6.5417159494131738E-2</v>
      </c>
      <c r="AI458">
        <v>28.641615867527999</v>
      </c>
      <c r="AJ458">
        <v>34.495839451786502</v>
      </c>
      <c r="AK458" t="str">
        <f>IF(AND(Table2[[#This Row],[20D EMA]]&gt;Table2[[#This Row],[50D EMA]],Table2[[#This Row],[50D EMA]]&gt;Table2[[#This Row],[200D EMA]]),"Uptrend","Downtrend/NoTrend")</f>
        <v>Downtrend/NoTrend</v>
      </c>
      <c r="AL458">
        <v>0</v>
      </c>
      <c r="AM458" t="s">
        <v>3155</v>
      </c>
      <c r="AN458">
        <v>-5.34</v>
      </c>
      <c r="AO458" t="s">
        <v>3153</v>
      </c>
      <c r="AP458">
        <v>3.5563717625428003E-2</v>
      </c>
      <c r="AQ458">
        <f>(Table2[[#This Row],[Sharpe Ratio]]-AVERAGE(Table2[Sharpe Ratio]))/_xlfn.STDEV.P(Table2[Sharpe Ratio])</f>
        <v>-0.2541503324940993</v>
      </c>
      <c r="AR4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8">
        <f>_xlfn.RANK.AVG(Table2[[#This Row],[1Y Return vs Nifty Z-Score]],Table2[1Y Return vs Nifty Z-Score])</f>
        <v>322</v>
      </c>
      <c r="AT458">
        <f>_xlfn.RANK.AVG(Table2[[#This Row],[6M Return vs Nifty Z-Score]],Table2[6M Return vs Nifty Z-Score])</f>
        <v>561</v>
      </c>
      <c r="AU458">
        <f>_xlfn.RANK.AVG(Table2[[#This Row],[Sharpe Ratio Z-Score]],Table2[Sharpe Ratio Z-Score])</f>
        <v>413</v>
      </c>
      <c r="AV458">
        <f>(Table2[[#This Row],[Rank 1Y]]+Table2[[#This Row],[Rank 6M]]+Table2[[#This Row],[Rank Sharpe]])/3</f>
        <v>432</v>
      </c>
    </row>
    <row r="459" spans="1:48" hidden="1" x14ac:dyDescent="0.3">
      <c r="A459" t="s">
        <v>306</v>
      </c>
      <c r="B459" t="s">
        <v>307</v>
      </c>
      <c r="C459" t="s">
        <v>3108</v>
      </c>
      <c r="D459" t="s">
        <v>308</v>
      </c>
      <c r="E459">
        <v>83524.660095400002</v>
      </c>
      <c r="F459">
        <v>77.680000000000007</v>
      </c>
      <c r="G459">
        <v>4.5510343791012797</v>
      </c>
      <c r="H459">
        <f>(Table2[[#This Row],[1Y Return vs Nifty]]-AVERAGE(Table2[1Y Return vs Nifty]))/_xlfn.STDEV.P(Table2[1Y Return vs Nifty])</f>
        <v>-0.20251687797610274</v>
      </c>
      <c r="I459">
        <v>-3.1979891589556102</v>
      </c>
      <c r="J459">
        <f>(Table2[[#This Row],[1M Return vs Nifty]]-AVERAGE(Table2[1M Return vs Nifty]))/_xlfn.STDEV.P(Table2[1M Return vs Nifty])</f>
        <v>-1.61835678975525E-2</v>
      </c>
      <c r="K459">
        <v>-16.223500213939101</v>
      </c>
      <c r="L459">
        <f>(Table2[[#This Row],[6M Return vs Nifty]]-AVERAGE(Table2[6M Return vs Nifty]))/_xlfn.STDEV.P(Table2[6M Return vs Nifty])</f>
        <v>-0.6459767524090706</v>
      </c>
      <c r="M459">
        <v>-5.3724465787692397</v>
      </c>
      <c r="N459">
        <f>(Table2[[#This Row],[1W Return vs Nifty]]-AVERAGE(Table2[1W Return vs Nifty]))/_xlfn.STDEV.P(Table2[1W Return vs Nifty])</f>
        <v>-0.52591299336320585</v>
      </c>
      <c r="O459">
        <v>80.94</v>
      </c>
      <c r="P459">
        <v>83.968773524455898</v>
      </c>
      <c r="Q459">
        <v>83.803724202022707</v>
      </c>
      <c r="R459">
        <v>36.187897564793602</v>
      </c>
      <c r="S459" s="1">
        <f>(Table2[[#This Row],[Close Price]]-Table2[[#This Row],[20D EMA]])/Table2[[#This Row],[20D EMA]]</f>
        <v>-4.0276748208549429E-2</v>
      </c>
      <c r="T459" s="1">
        <f>(Table2[[#This Row],[Close Price]]-Table2[[#This Row],[50D EMA]])/Table2[[#This Row],[50D EMA]]</f>
        <v>-7.4894192930235984E-2</v>
      </c>
      <c r="U459" s="1">
        <f>(Table2[[#This Row],[Close Price]]-Table2[[#This Row],[200D EMA]])/Table2[[#This Row],[200D EMA]]</f>
        <v>-7.3072220361716289E-2</v>
      </c>
      <c r="V459">
        <v>0.72341370057709597</v>
      </c>
      <c r="W459">
        <v>76.900000000000006</v>
      </c>
      <c r="X459">
        <v>80.5</v>
      </c>
      <c r="Y459">
        <v>75.599999999999994</v>
      </c>
      <c r="Z459">
        <v>80.5</v>
      </c>
      <c r="AA459">
        <v>75.599999999999994</v>
      </c>
      <c r="AB459">
        <v>87.45</v>
      </c>
      <c r="AC459" s="1">
        <f>(Table2[[#This Row],[Close Price]]/Table2[[#This Row],[Day Low]])-1</f>
        <v>1.0143042912873934E-2</v>
      </c>
      <c r="AD459" s="1">
        <f>(Table2[[#This Row],[Day High]]/Table2[[#This Row],[Close Price]])-1</f>
        <v>3.6302780638516996E-2</v>
      </c>
      <c r="AE459" s="1">
        <f>(Table2[[#This Row],[Close Price]]/Table2[[#This Row],[Current Week Low]])-1</f>
        <v>2.7513227513227712E-2</v>
      </c>
      <c r="AF459" s="1">
        <f>(Table2[[#This Row],[Current Week High]]/Table2[[#This Row],[Close Price]])-1</f>
        <v>3.6302780638516996E-2</v>
      </c>
      <c r="AG459" s="1">
        <f>(Table2[[#This Row],[Close Price]]/Table2[[#This Row],[Current Month Low]])-1</f>
        <v>2.7513227513227712E-2</v>
      </c>
      <c r="AH459" s="1">
        <f>(Table2[[#This Row],[Current Month High]]/Table2[[#This Row],[Close Price]])-1</f>
        <v>0.12577239958805353</v>
      </c>
      <c r="AI459">
        <v>38.903192584963897</v>
      </c>
      <c r="AJ459">
        <v>30.554621848739501</v>
      </c>
      <c r="AK459" t="str">
        <f>IF(AND(Table2[[#This Row],[20D EMA]]&gt;Table2[[#This Row],[50D EMA]],Table2[[#This Row],[50D EMA]]&gt;Table2[[#This Row],[200D EMA]]),"Uptrend","Downtrend/NoTrend")</f>
        <v>Downtrend/NoTrend</v>
      </c>
      <c r="AL459">
        <v>-0.17</v>
      </c>
      <c r="AM459" t="s">
        <v>3153</v>
      </c>
      <c r="AN459">
        <v>-7.03</v>
      </c>
      <c r="AO459" t="s">
        <v>3153</v>
      </c>
      <c r="AP459">
        <v>5.1550768944757998E-2</v>
      </c>
      <c r="AQ459">
        <f>(Table2[[#This Row],[Sharpe Ratio]]-AVERAGE(Table2[Sharpe Ratio]))/_xlfn.STDEV.P(Table2[Sharpe Ratio])</f>
        <v>-6.7357902923469951E-2</v>
      </c>
      <c r="AR4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9">
        <f>_xlfn.RANK.AVG(Table2[[#This Row],[1Y Return vs Nifty Z-Score]],Table2[1Y Return vs Nifty Z-Score])</f>
        <v>379</v>
      </c>
      <c r="AT459">
        <f>_xlfn.RANK.AVG(Table2[[#This Row],[6M Return vs Nifty Z-Score]],Table2[6M Return vs Nifty Z-Score])</f>
        <v>543</v>
      </c>
      <c r="AU459">
        <f>_xlfn.RANK.AVG(Table2[[#This Row],[Sharpe Ratio Z-Score]],Table2[Sharpe Ratio Z-Score])</f>
        <v>374</v>
      </c>
      <c r="AV459">
        <f>(Table2[[#This Row],[Rank 1Y]]+Table2[[#This Row],[Rank 6M]]+Table2[[#This Row],[Rank Sharpe]])/3</f>
        <v>432</v>
      </c>
    </row>
    <row r="460" spans="1:48" hidden="1" x14ac:dyDescent="0.3">
      <c r="A460" t="s">
        <v>118</v>
      </c>
      <c r="B460" t="s">
        <v>119</v>
      </c>
      <c r="C460" t="s">
        <v>3113</v>
      </c>
      <c r="D460" t="s">
        <v>120</v>
      </c>
      <c r="E460">
        <v>223776.26816706001</v>
      </c>
      <c r="F460">
        <v>1412.7</v>
      </c>
      <c r="G460">
        <v>38.365573191606302</v>
      </c>
      <c r="H460">
        <f>(Table2[[#This Row],[1Y Return vs Nifty]]-AVERAGE(Table2[1Y Return vs Nifty]))/_xlfn.STDEV.P(Table2[1Y Return vs Nifty])</f>
        <v>0.49578710957901584</v>
      </c>
      <c r="I460">
        <v>-10.9953773209944</v>
      </c>
      <c r="J460">
        <f>(Table2[[#This Row],[1M Return vs Nifty]]-AVERAGE(Table2[1M Return vs Nifty]))/_xlfn.STDEV.P(Table2[1M Return vs Nifty])</f>
        <v>-0.87011797621245823</v>
      </c>
      <c r="K460">
        <v>-28.3178981599211</v>
      </c>
      <c r="L460">
        <f>(Table2[[#This Row],[6M Return vs Nifty]]-AVERAGE(Table2[6M Return vs Nifty]))/_xlfn.STDEV.P(Table2[6M Return vs Nifty])</f>
        <v>-1.0639537903066667</v>
      </c>
      <c r="M460">
        <v>-4.4512657987386204</v>
      </c>
      <c r="N460">
        <f>(Table2[[#This Row],[1W Return vs Nifty]]-AVERAGE(Table2[1W Return vs Nifty]))/_xlfn.STDEV.P(Table2[1W Return vs Nifty])</f>
        <v>-0.33651885884438459</v>
      </c>
      <c r="O460">
        <v>1590.45</v>
      </c>
      <c r="P460">
        <v>1698.1516019804701</v>
      </c>
      <c r="Q460">
        <v>1715.53731086987</v>
      </c>
      <c r="R460">
        <v>21.944249660693401</v>
      </c>
      <c r="S460" s="1">
        <f>(Table2[[#This Row],[Close Price]]-Table2[[#This Row],[20D EMA]])/Table2[[#This Row],[20D EMA]]</f>
        <v>-0.11176082240875224</v>
      </c>
      <c r="T460" s="1">
        <f>(Table2[[#This Row],[Close Price]]-Table2[[#This Row],[50D EMA]])/Table2[[#This Row],[50D EMA]]</f>
        <v>-0.16809547607384523</v>
      </c>
      <c r="U460" s="1">
        <f>(Table2[[#This Row],[Close Price]]-Table2[[#This Row],[200D EMA]])/Table2[[#This Row],[200D EMA]]</f>
        <v>-0.17652621656844938</v>
      </c>
      <c r="V460">
        <v>0.57178953499565499</v>
      </c>
      <c r="W460">
        <v>1400.1</v>
      </c>
      <c r="X460">
        <v>1467</v>
      </c>
      <c r="Y460">
        <v>1400.1</v>
      </c>
      <c r="Z460">
        <v>1517.75</v>
      </c>
      <c r="AA460">
        <v>1400.1</v>
      </c>
      <c r="AB460">
        <v>1733.95</v>
      </c>
      <c r="AC460" s="1">
        <f>(Table2[[#This Row],[Close Price]]/Table2[[#This Row],[Day Low]])-1</f>
        <v>8.9993571887723167E-3</v>
      </c>
      <c r="AD460" s="1">
        <f>(Table2[[#This Row],[Day High]]/Table2[[#This Row],[Close Price]])-1</f>
        <v>3.843703546400512E-2</v>
      </c>
      <c r="AE460" s="1">
        <f>(Table2[[#This Row],[Close Price]]/Table2[[#This Row],[Current Week Low]])-1</f>
        <v>8.9993571887723167E-3</v>
      </c>
      <c r="AF460" s="1">
        <f>(Table2[[#This Row],[Current Week High]]/Table2[[#This Row],[Close Price]])-1</f>
        <v>7.4361152403199515E-2</v>
      </c>
      <c r="AG460" s="1">
        <f>(Table2[[#This Row],[Close Price]]/Table2[[#This Row],[Current Month Low]])-1</f>
        <v>8.9993571887723167E-3</v>
      </c>
      <c r="AH460" s="1">
        <f>(Table2[[#This Row],[Current Month High]]/Table2[[#This Row],[Close Price]])-1</f>
        <v>0.22740142988603385</v>
      </c>
      <c r="AI460">
        <v>53.896793374389397</v>
      </c>
      <c r="AJ460">
        <v>55.241758241758198</v>
      </c>
      <c r="AK460" t="str">
        <f>IF(AND(Table2[[#This Row],[20D EMA]]&gt;Table2[[#This Row],[50D EMA]],Table2[[#This Row],[50D EMA]]&gt;Table2[[#This Row],[200D EMA]]),"Uptrend","Downtrend/NoTrend")</f>
        <v>Downtrend/NoTrend</v>
      </c>
      <c r="AL460">
        <v>-0.08</v>
      </c>
      <c r="AM460" t="s">
        <v>3153</v>
      </c>
      <c r="AN460">
        <v>-11.61</v>
      </c>
      <c r="AO460" t="s">
        <v>3153</v>
      </c>
      <c r="AP460">
        <v>2.3334929307931001E-2</v>
      </c>
      <c r="AQ460">
        <f>(Table2[[#This Row],[Sharpe Ratio]]-AVERAGE(Table2[Sharpe Ratio]))/_xlfn.STDEV.P(Table2[Sharpe Ratio])</f>
        <v>-0.39703128251446401</v>
      </c>
      <c r="AR4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0">
        <f>_xlfn.RANK.AVG(Table2[[#This Row],[1Y Return vs Nifty Z-Score]],Table2[1Y Return vs Nifty Z-Score])</f>
        <v>172</v>
      </c>
      <c r="AT460">
        <f>_xlfn.RANK.AVG(Table2[[#This Row],[6M Return vs Nifty Z-Score]],Table2[6M Return vs Nifty Z-Score])</f>
        <v>681</v>
      </c>
      <c r="AU460">
        <f>_xlfn.RANK.AVG(Table2[[#This Row],[Sharpe Ratio Z-Score]],Table2[Sharpe Ratio Z-Score])</f>
        <v>445</v>
      </c>
      <c r="AV460">
        <f>(Table2[[#This Row],[Rank 1Y]]+Table2[[#This Row],[Rank 6M]]+Table2[[#This Row],[Rank Sharpe]])/3</f>
        <v>432.66666666666669</v>
      </c>
    </row>
    <row r="461" spans="1:48" hidden="1" x14ac:dyDescent="0.3">
      <c r="A461" t="s">
        <v>814</v>
      </c>
      <c r="B461" t="s">
        <v>815</v>
      </c>
      <c r="C461" t="s">
        <v>3106</v>
      </c>
      <c r="D461" t="s">
        <v>196</v>
      </c>
      <c r="E461">
        <v>18350.975004399999</v>
      </c>
      <c r="F461">
        <v>325.25</v>
      </c>
      <c r="G461">
        <v>-1.6210389273886701</v>
      </c>
      <c r="H461">
        <f>(Table2[[#This Row],[1Y Return vs Nifty]]-AVERAGE(Table2[1Y Return vs Nifty]))/_xlfn.STDEV.P(Table2[1Y Return vs Nifty])</f>
        <v>-0.32997635407017128</v>
      </c>
      <c r="I461">
        <v>-12.893396017811201</v>
      </c>
      <c r="J461">
        <f>(Table2[[#This Row],[1M Return vs Nifty]]-AVERAGE(Table2[1M Return vs Nifty]))/_xlfn.STDEV.P(Table2[1M Return vs Nifty])</f>
        <v>-1.0779803320622785</v>
      </c>
      <c r="K461">
        <v>4.4650141708037498</v>
      </c>
      <c r="L461">
        <f>(Table2[[#This Row],[6M Return vs Nifty]]-AVERAGE(Table2[6M Return vs Nifty]))/_xlfn.STDEV.P(Table2[6M Return vs Nifty])</f>
        <v>6.9009144339054987E-2</v>
      </c>
      <c r="M461">
        <v>-13.758233506099399</v>
      </c>
      <c r="N461">
        <f>(Table2[[#This Row],[1W Return vs Nifty]]-AVERAGE(Table2[1W Return vs Nifty]))/_xlfn.STDEV.P(Table2[1W Return vs Nifty])</f>
        <v>-2.2500250154444195</v>
      </c>
      <c r="O461">
        <v>372.59</v>
      </c>
      <c r="P461">
        <v>383.04518103025299</v>
      </c>
      <c r="Q461">
        <v>353.892256025611</v>
      </c>
      <c r="R461">
        <v>10.273877623347699</v>
      </c>
      <c r="S461" s="1">
        <f>(Table2[[#This Row],[Close Price]]-Table2[[#This Row],[20D EMA]])/Table2[[#This Row],[20D EMA]]</f>
        <v>-0.12705655009527894</v>
      </c>
      <c r="T461" s="1">
        <f>(Table2[[#This Row],[Close Price]]-Table2[[#This Row],[50D EMA]])/Table2[[#This Row],[50D EMA]]</f>
        <v>-0.15088345681521134</v>
      </c>
      <c r="U461" s="1">
        <f>(Table2[[#This Row],[Close Price]]-Table2[[#This Row],[200D EMA]])/Table2[[#This Row],[200D EMA]]</f>
        <v>-8.0934961242944456E-2</v>
      </c>
      <c r="V461">
        <v>0.266329345543181</v>
      </c>
      <c r="W461">
        <v>321.05</v>
      </c>
      <c r="X461">
        <v>329.7</v>
      </c>
      <c r="Y461">
        <v>321.05</v>
      </c>
      <c r="Z461">
        <v>349</v>
      </c>
      <c r="AA461">
        <v>321.05</v>
      </c>
      <c r="AB461">
        <v>401.4</v>
      </c>
      <c r="AC461" s="1">
        <f>(Table2[[#This Row],[Close Price]]/Table2[[#This Row],[Day Low]])-1</f>
        <v>1.3082074443233171E-2</v>
      </c>
      <c r="AD461" s="1">
        <f>(Table2[[#This Row],[Day High]]/Table2[[#This Row],[Close Price]])-1</f>
        <v>1.3681783243658652E-2</v>
      </c>
      <c r="AE461" s="1">
        <f>(Table2[[#This Row],[Close Price]]/Table2[[#This Row],[Current Week Low]])-1</f>
        <v>1.3082074443233171E-2</v>
      </c>
      <c r="AF461" s="1">
        <f>(Table2[[#This Row],[Current Week High]]/Table2[[#This Row],[Close Price]])-1</f>
        <v>7.3020753266717975E-2</v>
      </c>
      <c r="AG461" s="1">
        <f>(Table2[[#This Row],[Close Price]]/Table2[[#This Row],[Current Month Low]])-1</f>
        <v>1.3082074443233171E-2</v>
      </c>
      <c r="AH461" s="1">
        <f>(Table2[[#This Row],[Current Month High]]/Table2[[#This Row],[Close Price]])-1</f>
        <v>0.23412759415833961</v>
      </c>
      <c r="AI461">
        <v>44.411990776325801</v>
      </c>
      <c r="AJ461">
        <v>25.072101518938599</v>
      </c>
      <c r="AK461" t="str">
        <f>IF(AND(Table2[[#This Row],[20D EMA]]&gt;Table2[[#This Row],[50D EMA]],Table2[[#This Row],[50D EMA]]&gt;Table2[[#This Row],[200D EMA]]),"Uptrend","Downtrend/NoTrend")</f>
        <v>Downtrend/NoTrend</v>
      </c>
      <c r="AL461">
        <v>-0.12</v>
      </c>
      <c r="AM461" t="s">
        <v>3153</v>
      </c>
      <c r="AN461">
        <v>-16.41</v>
      </c>
      <c r="AO461" t="s">
        <v>3153</v>
      </c>
      <c r="AP461">
        <v>-8.5993414441889997E-3</v>
      </c>
      <c r="AQ461">
        <f>(Table2[[#This Row],[Sharpe Ratio]]-AVERAGE(Table2[Sharpe Ratio]))/_xlfn.STDEV.P(Table2[Sharpe Ratio])</f>
        <v>-0.77015074658613969</v>
      </c>
      <c r="AR4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1">
        <f>_xlfn.RANK.AVG(Table2[[#This Row],[1Y Return vs Nifty Z-Score]],Table2[1Y Return vs Nifty Z-Score])</f>
        <v>427</v>
      </c>
      <c r="AT461">
        <f>_xlfn.RANK.AVG(Table2[[#This Row],[6M Return vs Nifty Z-Score]],Table2[6M Return vs Nifty Z-Score])</f>
        <v>287</v>
      </c>
      <c r="AU461">
        <f>_xlfn.RANK.AVG(Table2[[#This Row],[Sharpe Ratio Z-Score]],Table2[Sharpe Ratio Z-Score])</f>
        <v>584</v>
      </c>
      <c r="AV461">
        <f>(Table2[[#This Row],[Rank 1Y]]+Table2[[#This Row],[Rank 6M]]+Table2[[#This Row],[Rank Sharpe]])/3</f>
        <v>432.66666666666669</v>
      </c>
    </row>
    <row r="462" spans="1:48" hidden="1" x14ac:dyDescent="0.3">
      <c r="A462" t="s">
        <v>1520</v>
      </c>
      <c r="B462" t="s">
        <v>1521</v>
      </c>
      <c r="C462" t="s">
        <v>3111</v>
      </c>
      <c r="D462" t="s">
        <v>48</v>
      </c>
      <c r="E462">
        <v>6443.1984585999999</v>
      </c>
      <c r="F462">
        <v>961.85</v>
      </c>
      <c r="G462">
        <v>1.4860869796844001</v>
      </c>
      <c r="H462">
        <f>(Table2[[#This Row],[1Y Return vs Nifty]]-AVERAGE(Table2[1Y Return vs Nifty]))/_xlfn.STDEV.P(Table2[1Y Return vs Nifty])</f>
        <v>-0.26581110187567586</v>
      </c>
      <c r="I462">
        <v>-12.036791872724599</v>
      </c>
      <c r="J462">
        <f>(Table2[[#This Row],[1M Return vs Nifty]]-AVERAGE(Table2[1M Return vs Nifty]))/_xlfn.STDEV.P(Table2[1M Return vs Nifty])</f>
        <v>-0.9841689507903012</v>
      </c>
      <c r="K462">
        <v>-25.969515340945399</v>
      </c>
      <c r="L462">
        <f>(Table2[[#This Row],[6M Return vs Nifty]]-AVERAGE(Table2[6M Return vs Nifty]))/_xlfn.STDEV.P(Table2[6M Return vs Nifty])</f>
        <v>-0.98279471989165967</v>
      </c>
      <c r="M462">
        <v>-4.5285838105539797</v>
      </c>
      <c r="N462">
        <f>(Table2[[#This Row],[1W Return vs Nifty]]-AVERAGE(Table2[1W Return vs Nifty]))/_xlfn.STDEV.P(Table2[1W Return vs Nifty])</f>
        <v>-0.35241538887185569</v>
      </c>
      <c r="O462">
        <v>1038.99</v>
      </c>
      <c r="P462">
        <v>1101.1375815593101</v>
      </c>
      <c r="Q462">
        <v>1106.9430168474901</v>
      </c>
      <c r="R462">
        <v>17.504958941913198</v>
      </c>
      <c r="S462" s="1">
        <f>(Table2[[#This Row],[Close Price]]-Table2[[#This Row],[20D EMA]])/Table2[[#This Row],[20D EMA]]</f>
        <v>-7.4245180415595899E-2</v>
      </c>
      <c r="T462" s="1">
        <f>(Table2[[#This Row],[Close Price]]-Table2[[#This Row],[50D EMA]])/Table2[[#This Row],[50D EMA]]</f>
        <v>-0.12649425820347199</v>
      </c>
      <c r="U462" s="1">
        <f>(Table2[[#This Row],[Close Price]]-Table2[[#This Row],[200D EMA]])/Table2[[#This Row],[200D EMA]]</f>
        <v>-0.13107541638476261</v>
      </c>
      <c r="V462">
        <v>0.49031472768250101</v>
      </c>
      <c r="W462">
        <v>945</v>
      </c>
      <c r="X462">
        <v>1001</v>
      </c>
      <c r="Y462">
        <v>915</v>
      </c>
      <c r="Z462">
        <v>1001</v>
      </c>
      <c r="AA462">
        <v>915</v>
      </c>
      <c r="AB462">
        <v>1083.95</v>
      </c>
      <c r="AC462" s="1">
        <f>(Table2[[#This Row],[Close Price]]/Table2[[#This Row],[Day Low]])-1</f>
        <v>1.7830687830687753E-2</v>
      </c>
      <c r="AD462" s="1">
        <f>(Table2[[#This Row],[Day High]]/Table2[[#This Row],[Close Price]])-1</f>
        <v>4.0702812288818446E-2</v>
      </c>
      <c r="AE462" s="1">
        <f>(Table2[[#This Row],[Close Price]]/Table2[[#This Row],[Current Week Low]])-1</f>
        <v>5.1202185792349697E-2</v>
      </c>
      <c r="AF462" s="1">
        <f>(Table2[[#This Row],[Current Week High]]/Table2[[#This Row],[Close Price]])-1</f>
        <v>4.0702812288818446E-2</v>
      </c>
      <c r="AG462" s="1">
        <f>(Table2[[#This Row],[Close Price]]/Table2[[#This Row],[Current Month Low]])-1</f>
        <v>5.1202185792349697E-2</v>
      </c>
      <c r="AH462" s="1">
        <f>(Table2[[#This Row],[Current Month High]]/Table2[[#This Row],[Close Price]])-1</f>
        <v>0.1269428705099549</v>
      </c>
      <c r="AI462">
        <v>60.3628424390497</v>
      </c>
      <c r="AJ462">
        <v>28.623963626638101</v>
      </c>
      <c r="AK462" t="str">
        <f>IF(AND(Table2[[#This Row],[20D EMA]]&gt;Table2[[#This Row],[50D EMA]],Table2[[#This Row],[50D EMA]]&gt;Table2[[#This Row],[200D EMA]]),"Uptrend","Downtrend/NoTrend")</f>
        <v>Downtrend/NoTrend</v>
      </c>
      <c r="AL462">
        <v>-0.18</v>
      </c>
      <c r="AM462" t="s">
        <v>3153</v>
      </c>
      <c r="AN462">
        <v>-9.14</v>
      </c>
      <c r="AO462" t="s">
        <v>3153</v>
      </c>
      <c r="AP462">
        <v>9.4342064875414994E-2</v>
      </c>
      <c r="AQ462">
        <f>(Table2[[#This Row],[Sharpe Ratio]]-AVERAGE(Table2[Sharpe Ratio]))/_xlfn.STDEV.P(Table2[Sharpe Ratio])</f>
        <v>0.43261485451046255</v>
      </c>
      <c r="AR4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2">
        <f>_xlfn.RANK.AVG(Table2[[#This Row],[1Y Return vs Nifty Z-Score]],Table2[1Y Return vs Nifty Z-Score])</f>
        <v>404</v>
      </c>
      <c r="AT462">
        <f>_xlfn.RANK.AVG(Table2[[#This Row],[6M Return vs Nifty Z-Score]],Table2[6M Return vs Nifty Z-Score])</f>
        <v>659</v>
      </c>
      <c r="AU462">
        <f>_xlfn.RANK.AVG(Table2[[#This Row],[Sharpe Ratio Z-Score]],Table2[Sharpe Ratio Z-Score])</f>
        <v>237</v>
      </c>
      <c r="AV462">
        <f>(Table2[[#This Row],[Rank 1Y]]+Table2[[#This Row],[Rank 6M]]+Table2[[#This Row],[Rank Sharpe]])/3</f>
        <v>433.33333333333331</v>
      </c>
    </row>
    <row r="463" spans="1:48" hidden="1" x14ac:dyDescent="0.3">
      <c r="A463" t="s">
        <v>1661</v>
      </c>
      <c r="B463" t="s">
        <v>1662</v>
      </c>
      <c r="C463" t="s">
        <v>572</v>
      </c>
      <c r="D463" t="s">
        <v>436</v>
      </c>
      <c r="E463">
        <v>5314.1171079149999</v>
      </c>
      <c r="F463">
        <v>1767.15</v>
      </c>
      <c r="G463">
        <v>11.782561164193799</v>
      </c>
      <c r="H463">
        <f>(Table2[[#This Row],[1Y Return vs Nifty]]-AVERAGE(Table2[1Y Return vs Nifty]))/_xlfn.STDEV.P(Table2[1Y Return vs Nifty])</f>
        <v>-5.3178629770444075E-2</v>
      </c>
      <c r="I463">
        <v>-6.6787434303613198</v>
      </c>
      <c r="J463">
        <f>(Table2[[#This Row],[1M Return vs Nifty]]-AVERAGE(Table2[1M Return vs Nifty]))/_xlfn.STDEV.P(Table2[1M Return vs Nifty])</f>
        <v>-0.39737990922029048</v>
      </c>
      <c r="K463">
        <v>6.8804080160194898</v>
      </c>
      <c r="L463">
        <f>(Table2[[#This Row],[6M Return vs Nifty]]-AVERAGE(Table2[6M Return vs Nifty]))/_xlfn.STDEV.P(Table2[6M Return vs Nifty])</f>
        <v>0.15248408615000825</v>
      </c>
      <c r="M463">
        <v>-4.5845906644980099</v>
      </c>
      <c r="N463">
        <f>(Table2[[#This Row],[1W Return vs Nifty]]-AVERAGE(Table2[1W Return vs Nifty]))/_xlfn.STDEV.P(Table2[1W Return vs Nifty])</f>
        <v>-0.36393035950498054</v>
      </c>
      <c r="O463">
        <v>1915.09</v>
      </c>
      <c r="P463">
        <v>1991.6226662614399</v>
      </c>
      <c r="Q463">
        <v>1800.4743591384099</v>
      </c>
      <c r="R463">
        <v>23.425010477348899</v>
      </c>
      <c r="S463" s="1">
        <f>(Table2[[#This Row],[Close Price]]-Table2[[#This Row],[20D EMA]])/Table2[[#This Row],[20D EMA]]</f>
        <v>-7.7249633176508584E-2</v>
      </c>
      <c r="T463" s="1">
        <f>(Table2[[#This Row],[Close Price]]-Table2[[#This Row],[50D EMA]])/Table2[[#This Row],[50D EMA]]</f>
        <v>-0.11270843120238587</v>
      </c>
      <c r="U463" s="1">
        <f>(Table2[[#This Row],[Close Price]]-Table2[[#This Row],[200D EMA]])/Table2[[#This Row],[200D EMA]]</f>
        <v>-1.8508655215926925E-2</v>
      </c>
      <c r="V463">
        <v>0.69219839304410402</v>
      </c>
      <c r="W463">
        <v>1754.15</v>
      </c>
      <c r="X463">
        <v>1826.75</v>
      </c>
      <c r="Y463">
        <v>1754.15</v>
      </c>
      <c r="Z463">
        <v>1848.6</v>
      </c>
      <c r="AA463">
        <v>1754.15</v>
      </c>
      <c r="AB463">
        <v>2030</v>
      </c>
      <c r="AC463" s="1">
        <f>(Table2[[#This Row],[Close Price]]/Table2[[#This Row],[Day Low]])-1</f>
        <v>7.4109967790667586E-3</v>
      </c>
      <c r="AD463" s="1">
        <f>(Table2[[#This Row],[Day High]]/Table2[[#This Row],[Close Price]])-1</f>
        <v>3.3726621961916115E-2</v>
      </c>
      <c r="AE463" s="1">
        <f>(Table2[[#This Row],[Close Price]]/Table2[[#This Row],[Current Week Low]])-1</f>
        <v>7.4109967790667586E-3</v>
      </c>
      <c r="AF463" s="1">
        <f>(Table2[[#This Row],[Current Week High]]/Table2[[#This Row],[Close Price]])-1</f>
        <v>4.6091163738222418E-2</v>
      </c>
      <c r="AG463" s="1">
        <f>(Table2[[#This Row],[Close Price]]/Table2[[#This Row],[Current Month Low]])-1</f>
        <v>7.4109967790667586E-3</v>
      </c>
      <c r="AH463" s="1">
        <f>(Table2[[#This Row],[Current Month High]]/Table2[[#This Row],[Close Price]])-1</f>
        <v>0.14874232521291342</v>
      </c>
      <c r="AI463">
        <v>41.074611662846898</v>
      </c>
      <c r="AJ463">
        <v>64.884534639608106</v>
      </c>
      <c r="AK463" t="str">
        <f>IF(AND(Table2[[#This Row],[20D EMA]]&gt;Table2[[#This Row],[50D EMA]],Table2[[#This Row],[50D EMA]]&gt;Table2[[#This Row],[200D EMA]]),"Uptrend","Downtrend/NoTrend")</f>
        <v>Downtrend/NoTrend</v>
      </c>
      <c r="AL463">
        <v>-0.2</v>
      </c>
      <c r="AM463" t="s">
        <v>3153</v>
      </c>
      <c r="AN463">
        <v>-9.75</v>
      </c>
      <c r="AO463" t="s">
        <v>3153</v>
      </c>
      <c r="AP463">
        <v>-0.11021639042057201</v>
      </c>
      <c r="AQ463">
        <f>(Table2[[#This Row],[Sharpe Ratio]]-AVERAGE(Table2[Sharpe Ratio]))/_xlfn.STDEV.P(Table2[Sharpe Ratio])</f>
        <v>-1.9574425795175743</v>
      </c>
      <c r="AR4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3">
        <f>_xlfn.RANK.AVG(Table2[[#This Row],[1Y Return vs Nifty Z-Score]],Table2[1Y Return vs Nifty Z-Score])</f>
        <v>321</v>
      </c>
      <c r="AT463">
        <f>_xlfn.RANK.AVG(Table2[[#This Row],[6M Return vs Nifty Z-Score]],Table2[6M Return vs Nifty Z-Score])</f>
        <v>262</v>
      </c>
      <c r="AU463">
        <f>_xlfn.RANK.AVG(Table2[[#This Row],[Sharpe Ratio Z-Score]],Table2[Sharpe Ratio Z-Score])</f>
        <v>717</v>
      </c>
      <c r="AV463">
        <f>(Table2[[#This Row],[Rank 1Y]]+Table2[[#This Row],[Rank 6M]]+Table2[[#This Row],[Rank Sharpe]])/3</f>
        <v>433.33333333333331</v>
      </c>
    </row>
    <row r="464" spans="1:48" hidden="1" x14ac:dyDescent="0.3">
      <c r="A464" t="s">
        <v>603</v>
      </c>
      <c r="B464" t="s">
        <v>604</v>
      </c>
      <c r="C464" t="s">
        <v>3117</v>
      </c>
      <c r="D464" t="s">
        <v>605</v>
      </c>
      <c r="E464">
        <v>30418.82460815</v>
      </c>
      <c r="F464">
        <v>1118.1500000000001</v>
      </c>
      <c r="G464">
        <v>-34.505249638545799</v>
      </c>
      <c r="H464">
        <f>(Table2[[#This Row],[1Y Return vs Nifty]]-AVERAGE(Table2[1Y Return vs Nifty]))/_xlfn.STDEV.P(Table2[1Y Return vs Nifty])</f>
        <v>-1.0090681374752344</v>
      </c>
      <c r="I464">
        <v>-3.7415716875736198</v>
      </c>
      <c r="J464">
        <f>(Table2[[#This Row],[1M Return vs Nifty]]-AVERAGE(Table2[1M Return vs Nifty]))/_xlfn.STDEV.P(Table2[1M Return vs Nifty])</f>
        <v>-7.5714248594660402E-2</v>
      </c>
      <c r="K464">
        <v>-6.9004787561798997</v>
      </c>
      <c r="L464">
        <f>(Table2[[#This Row],[6M Return vs Nifty]]-AVERAGE(Table2[6M Return vs Nifty]))/_xlfn.STDEV.P(Table2[6M Return vs Nifty])</f>
        <v>-0.3237772588439925</v>
      </c>
      <c r="M464">
        <v>-3.21738334301978</v>
      </c>
      <c r="N464">
        <f>(Table2[[#This Row],[1W Return vs Nifty]]-AVERAGE(Table2[1W Return vs Nifty]))/_xlfn.STDEV.P(Table2[1W Return vs Nifty])</f>
        <v>-8.2833474971026083E-2</v>
      </c>
      <c r="O464">
        <v>1169.1400000000001</v>
      </c>
      <c r="P464">
        <v>1205.1699336802899</v>
      </c>
      <c r="Q464">
        <v>1200.0695280894699</v>
      </c>
      <c r="R464">
        <v>26.097799823719399</v>
      </c>
      <c r="S464" s="1">
        <f>(Table2[[#This Row],[Close Price]]-Table2[[#This Row],[20D EMA]])/Table2[[#This Row],[20D EMA]]</f>
        <v>-4.3613254186838195E-2</v>
      </c>
      <c r="T464" s="1">
        <f>(Table2[[#This Row],[Close Price]]-Table2[[#This Row],[50D EMA]])/Table2[[#This Row],[50D EMA]]</f>
        <v>-7.2205529899466145E-2</v>
      </c>
      <c r="U464" s="1">
        <f>(Table2[[#This Row],[Close Price]]-Table2[[#This Row],[200D EMA]])/Table2[[#This Row],[200D EMA]]</f>
        <v>-6.8262318284080636E-2</v>
      </c>
      <c r="V464">
        <v>0.58382821765605397</v>
      </c>
      <c r="W464">
        <v>1097.3</v>
      </c>
      <c r="X464">
        <v>1138.3</v>
      </c>
      <c r="Y464">
        <v>1097.3</v>
      </c>
      <c r="Z464">
        <v>1138.3</v>
      </c>
      <c r="AA464">
        <v>1097.3</v>
      </c>
      <c r="AB464">
        <v>1229</v>
      </c>
      <c r="AC464" s="1">
        <f>(Table2[[#This Row],[Close Price]]/Table2[[#This Row],[Day Low]])-1</f>
        <v>1.9001184726146203E-2</v>
      </c>
      <c r="AD464" s="1">
        <f>(Table2[[#This Row],[Day High]]/Table2[[#This Row],[Close Price]])-1</f>
        <v>1.8020837991324923E-2</v>
      </c>
      <c r="AE464" s="1">
        <f>(Table2[[#This Row],[Close Price]]/Table2[[#This Row],[Current Week Low]])-1</f>
        <v>1.9001184726146203E-2</v>
      </c>
      <c r="AF464" s="1">
        <f>(Table2[[#This Row],[Current Week High]]/Table2[[#This Row],[Close Price]])-1</f>
        <v>1.8020837991324923E-2</v>
      </c>
      <c r="AG464" s="1">
        <f>(Table2[[#This Row],[Close Price]]/Table2[[#This Row],[Current Month Low]])-1</f>
        <v>1.9001184726146203E-2</v>
      </c>
      <c r="AH464" s="1">
        <f>(Table2[[#This Row],[Current Month High]]/Table2[[#This Row],[Close Price]])-1</f>
        <v>9.9136967312077884E-2</v>
      </c>
      <c r="AI464">
        <v>28.8914725215758</v>
      </c>
      <c r="AJ464">
        <v>12.938740467653099</v>
      </c>
      <c r="AK464" t="str">
        <f>IF(AND(Table2[[#This Row],[20D EMA]]&gt;Table2[[#This Row],[50D EMA]],Table2[[#This Row],[50D EMA]]&gt;Table2[[#This Row],[200D EMA]]),"Uptrend","Downtrend/NoTrend")</f>
        <v>Downtrend/NoTrend</v>
      </c>
      <c r="AL464">
        <v>-7.0000000000000007E-2</v>
      </c>
      <c r="AM464" t="s">
        <v>3153</v>
      </c>
      <c r="AN464">
        <v>-6.86</v>
      </c>
      <c r="AO464" t="s">
        <v>3153</v>
      </c>
      <c r="AP464">
        <v>9.9277792235301004E-2</v>
      </c>
      <c r="AQ464">
        <f>(Table2[[#This Row],[Sharpe Ratio]]-AVERAGE(Table2[Sharpe Ratio]))/_xlfn.STDEV.P(Table2[Sharpe Ratio])</f>
        <v>0.49028380714193348</v>
      </c>
      <c r="AR4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4">
        <f>_xlfn.RANK.AVG(Table2[[#This Row],[1Y Return vs Nifty Z-Score]],Table2[1Y Return vs Nifty Z-Score])</f>
        <v>657</v>
      </c>
      <c r="AT464">
        <f>_xlfn.RANK.AVG(Table2[[#This Row],[6M Return vs Nifty Z-Score]],Table2[6M Return vs Nifty Z-Score])</f>
        <v>425</v>
      </c>
      <c r="AU464">
        <f>_xlfn.RANK.AVG(Table2[[#This Row],[Sharpe Ratio Z-Score]],Table2[Sharpe Ratio Z-Score])</f>
        <v>220</v>
      </c>
      <c r="AV464">
        <f>(Table2[[#This Row],[Rank 1Y]]+Table2[[#This Row],[Rank 6M]]+Table2[[#This Row],[Rank Sharpe]])/3</f>
        <v>434</v>
      </c>
    </row>
    <row r="465" spans="1:48" x14ac:dyDescent="0.3">
      <c r="A465" t="s">
        <v>423</v>
      </c>
      <c r="B465" t="s">
        <v>424</v>
      </c>
      <c r="C465" t="s">
        <v>3108</v>
      </c>
      <c r="D465" t="s">
        <v>425</v>
      </c>
      <c r="E465">
        <v>51878.947726325001</v>
      </c>
      <c r="F465">
        <v>814.25</v>
      </c>
      <c r="G465">
        <v>-31.9689191316664</v>
      </c>
      <c r="H465">
        <f>(Table2[[#This Row],[1Y Return vs Nifty]]-AVERAGE(Table2[1Y Return vs Nifty]))/_xlfn.STDEV.P(Table2[1Y Return vs Nifty])</f>
        <v>-0.95669038018769181</v>
      </c>
      <c r="I465">
        <v>13.997177180128601</v>
      </c>
      <c r="J465">
        <f>(Table2[[#This Row],[1M Return vs Nifty]]-AVERAGE(Table2[1M Return vs Nifty]))/_xlfn.STDEV.P(Table2[1M Return vs Nifty])</f>
        <v>1.8669526680446811</v>
      </c>
      <c r="K465">
        <v>127.222276921671</v>
      </c>
      <c r="L465">
        <f>(Table2[[#This Row],[6M Return vs Nifty]]-AVERAGE(Table2[6M Return vs Nifty]))/_xlfn.STDEV.P(Table2[6M Return vs Nifty])</f>
        <v>4.3114457909743287</v>
      </c>
      <c r="M465">
        <v>-3.9313118755338299</v>
      </c>
      <c r="N465">
        <f>(Table2[[#This Row],[1W Return vs Nifty]]-AVERAGE(Table2[1W Return vs Nifty]))/_xlfn.STDEV.P(Table2[1W Return vs Nifty])</f>
        <v>-0.22961669000868262</v>
      </c>
      <c r="O465">
        <v>770.35</v>
      </c>
      <c r="P465">
        <v>716.26354610324302</v>
      </c>
      <c r="Q465">
        <v>604.58917226334995</v>
      </c>
      <c r="R465">
        <v>61.259287841405303</v>
      </c>
      <c r="S465" s="1">
        <f>(Table2[[#This Row],[Close Price]]-Table2[[#This Row],[20D EMA]])/Table2[[#This Row],[20D EMA]]</f>
        <v>5.6987083793081039E-2</v>
      </c>
      <c r="T465" s="1">
        <f>(Table2[[#This Row],[Close Price]]-Table2[[#This Row],[50D EMA]])/Table2[[#This Row],[50D EMA]]</f>
        <v>0.13680223491735974</v>
      </c>
      <c r="U465" s="1">
        <f>(Table2[[#This Row],[Close Price]]-Table2[[#This Row],[200D EMA]])/Table2[[#This Row],[200D EMA]]</f>
        <v>0.34678230665587401</v>
      </c>
      <c r="V465">
        <v>0.74638659116960204</v>
      </c>
      <c r="W465">
        <v>787</v>
      </c>
      <c r="X465">
        <v>834</v>
      </c>
      <c r="Y465">
        <v>758</v>
      </c>
      <c r="Z465">
        <v>834</v>
      </c>
      <c r="AA465">
        <v>747</v>
      </c>
      <c r="AB465">
        <v>855.1</v>
      </c>
      <c r="AC465" s="1">
        <f>(Table2[[#This Row],[Close Price]]/Table2[[#This Row],[Day Low]])-1</f>
        <v>3.4625158831003811E-2</v>
      </c>
      <c r="AD465" s="1">
        <f>(Table2[[#This Row],[Day High]]/Table2[[#This Row],[Close Price]])-1</f>
        <v>2.4255449800429929E-2</v>
      </c>
      <c r="AE465" s="1">
        <f>(Table2[[#This Row],[Close Price]]/Table2[[#This Row],[Current Week Low]])-1</f>
        <v>7.4208443271767788E-2</v>
      </c>
      <c r="AF465" s="1">
        <f>(Table2[[#This Row],[Current Week High]]/Table2[[#This Row],[Close Price]])-1</f>
        <v>2.4255449800429929E-2</v>
      </c>
      <c r="AG465" s="1">
        <f>(Table2[[#This Row],[Close Price]]/Table2[[#This Row],[Current Month Low]])-1</f>
        <v>9.002677376171353E-2</v>
      </c>
      <c r="AH465" s="1">
        <f>(Table2[[#This Row],[Current Month High]]/Table2[[#This Row],[Close Price]])-1</f>
        <v>5.0168867055572663E-2</v>
      </c>
      <c r="AI465">
        <v>13.8409579367516</v>
      </c>
      <c r="AJ465">
        <v>162.66129032257999</v>
      </c>
      <c r="AK465" t="str">
        <f>IF(AND(Table2[[#This Row],[20D EMA]]&gt;Table2[[#This Row],[50D EMA]],Table2[[#This Row],[50D EMA]]&gt;Table2[[#This Row],[200D EMA]]),"Uptrend","Downtrend/NoTrend")</f>
        <v>Uptrend</v>
      </c>
      <c r="AL465">
        <v>0.34</v>
      </c>
      <c r="AM465" t="s">
        <v>3154</v>
      </c>
      <c r="AN465">
        <v>7.29</v>
      </c>
      <c r="AO465" t="s">
        <v>3154</v>
      </c>
      <c r="AP465">
        <v>-4.8930491624579998E-2</v>
      </c>
      <c r="AQ465">
        <f>(Table2[[#This Row],[Sharpe Ratio]]-AVERAGE(Table2[Sharpe Ratio]))/_xlfn.STDEV.P(Table2[Sharpe Ratio])</f>
        <v>-1.2413792038604539</v>
      </c>
      <c r="AR4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3.7507121849621812</v>
      </c>
      <c r="AS465">
        <f>_xlfn.RANK.AVG(Table2[[#This Row],[1Y Return vs Nifty Z-Score]],Table2[1Y Return vs Nifty Z-Score])</f>
        <v>639</v>
      </c>
      <c r="AT465">
        <f>_xlfn.RANK.AVG(Table2[[#This Row],[6M Return vs Nifty Z-Score]],Table2[6M Return vs Nifty Z-Score])</f>
        <v>4</v>
      </c>
      <c r="AU465">
        <f>_xlfn.RANK.AVG(Table2[[#This Row],[Sharpe Ratio Z-Score]],Table2[Sharpe Ratio Z-Score])</f>
        <v>660</v>
      </c>
      <c r="AV465">
        <f>(Table2[[#This Row],[Rank 1Y]]+Table2[[#This Row],[Rank 6M]]+Table2[[#This Row],[Rank Sharpe]])/3</f>
        <v>434.33333333333331</v>
      </c>
    </row>
    <row r="466" spans="1:48" hidden="1" x14ac:dyDescent="0.3">
      <c r="A466" t="s">
        <v>1160</v>
      </c>
      <c r="B466" t="s">
        <v>1161</v>
      </c>
      <c r="C466" t="s">
        <v>3111</v>
      </c>
      <c r="D466" t="s">
        <v>48</v>
      </c>
      <c r="E466">
        <v>10189.828222489999</v>
      </c>
      <c r="F466">
        <v>181.3</v>
      </c>
      <c r="G466">
        <v>7.5495464703536097</v>
      </c>
      <c r="H466">
        <f>(Table2[[#This Row],[1Y Return vs Nifty]]-AVERAGE(Table2[1Y Return vs Nifty]))/_xlfn.STDEV.P(Table2[1Y Return vs Nifty])</f>
        <v>-0.14059460952039929</v>
      </c>
      <c r="I466">
        <v>0.27799050984257501</v>
      </c>
      <c r="J466">
        <f>(Table2[[#This Row],[1M Return vs Nifty]]-AVERAGE(Table2[1M Return vs Nifty]))/_xlfn.STDEV.P(Table2[1M Return vs Nifty])</f>
        <v>0.36448988071189919</v>
      </c>
      <c r="K466">
        <v>-37.837118290690803</v>
      </c>
      <c r="L466">
        <f>(Table2[[#This Row],[6M Return vs Nifty]]-AVERAGE(Table2[6M Return vs Nifty]))/_xlfn.STDEV.P(Table2[6M Return vs Nifty])</f>
        <v>-1.3929338231388204</v>
      </c>
      <c r="M466">
        <v>-3.5393858584451401</v>
      </c>
      <c r="N466">
        <f>(Table2[[#This Row],[1W Return vs Nifty]]-AVERAGE(Table2[1W Return vs Nifty]))/_xlfn.STDEV.P(Table2[1W Return vs Nifty])</f>
        <v>-0.14903697057570245</v>
      </c>
      <c r="O466">
        <v>187.39</v>
      </c>
      <c r="P466">
        <v>197.62623295633301</v>
      </c>
      <c r="Q466">
        <v>208.69164229130001</v>
      </c>
      <c r="R466">
        <v>39.359312398471197</v>
      </c>
      <c r="S466" s="1">
        <f>(Table2[[#This Row],[Close Price]]-Table2[[#This Row],[20D EMA]])/Table2[[#This Row],[20D EMA]]</f>
        <v>-3.2499066118789562E-2</v>
      </c>
      <c r="T466" s="1">
        <f>(Table2[[#This Row],[Close Price]]-Table2[[#This Row],[50D EMA]])/Table2[[#This Row],[50D EMA]]</f>
        <v>-8.2611669068956062E-2</v>
      </c>
      <c r="U466" s="1">
        <f>(Table2[[#This Row],[Close Price]]-Table2[[#This Row],[200D EMA]])/Table2[[#This Row],[200D EMA]]</f>
        <v>-0.13125414123228599</v>
      </c>
      <c r="V466">
        <v>0.53758607625784205</v>
      </c>
      <c r="W466">
        <v>179.97</v>
      </c>
      <c r="X466">
        <v>185.66</v>
      </c>
      <c r="Y466">
        <v>177</v>
      </c>
      <c r="Z466">
        <v>185.66</v>
      </c>
      <c r="AA466">
        <v>177</v>
      </c>
      <c r="AB466">
        <v>199.24</v>
      </c>
      <c r="AC466" s="1">
        <f>(Table2[[#This Row],[Close Price]]/Table2[[#This Row],[Day Low]])-1</f>
        <v>7.390120575651471E-3</v>
      </c>
      <c r="AD466" s="1">
        <f>(Table2[[#This Row],[Day High]]/Table2[[#This Row],[Close Price]])-1</f>
        <v>2.4048538334252578E-2</v>
      </c>
      <c r="AE466" s="1">
        <f>(Table2[[#This Row],[Close Price]]/Table2[[#This Row],[Current Week Low]])-1</f>
        <v>2.4293785310734561E-2</v>
      </c>
      <c r="AF466" s="1">
        <f>(Table2[[#This Row],[Current Week High]]/Table2[[#This Row],[Close Price]])-1</f>
        <v>2.4048538334252578E-2</v>
      </c>
      <c r="AG466" s="1">
        <f>(Table2[[#This Row],[Close Price]]/Table2[[#This Row],[Current Month Low]])-1</f>
        <v>2.4293785310734561E-2</v>
      </c>
      <c r="AH466" s="1">
        <f>(Table2[[#This Row],[Current Month High]]/Table2[[#This Row],[Close Price]])-1</f>
        <v>9.895201323772751E-2</v>
      </c>
      <c r="AI466">
        <v>67.622724765581793</v>
      </c>
      <c r="AJ466">
        <v>28.764204545454501</v>
      </c>
      <c r="AK466" t="str">
        <f>IF(AND(Table2[[#This Row],[20D EMA]]&gt;Table2[[#This Row],[50D EMA]],Table2[[#This Row],[50D EMA]]&gt;Table2[[#This Row],[200D EMA]]),"Uptrend","Downtrend/NoTrend")</f>
        <v>Downtrend/NoTrend</v>
      </c>
      <c r="AL466">
        <v>-0.06</v>
      </c>
      <c r="AM466" t="s">
        <v>3153</v>
      </c>
      <c r="AN466">
        <v>-6.9</v>
      </c>
      <c r="AO466" t="s">
        <v>3153</v>
      </c>
      <c r="AP466">
        <v>9.6697101095390994E-2</v>
      </c>
      <c r="AQ466">
        <f>(Table2[[#This Row],[Sharpe Ratio]]-AVERAGE(Table2[Sharpe Ratio]))/_xlfn.STDEV.P(Table2[Sharpe Ratio])</f>
        <v>0.46013105674622196</v>
      </c>
      <c r="AR4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6">
        <f>_xlfn.RANK.AVG(Table2[[#This Row],[1Y Return vs Nifty Z-Score]],Table2[1Y Return vs Nifty Z-Score])</f>
        <v>356</v>
      </c>
      <c r="AT466">
        <f>_xlfn.RANK.AVG(Table2[[#This Row],[6M Return vs Nifty Z-Score]],Table2[6M Return vs Nifty Z-Score])</f>
        <v>716</v>
      </c>
      <c r="AU466">
        <f>_xlfn.RANK.AVG(Table2[[#This Row],[Sharpe Ratio Z-Score]],Table2[Sharpe Ratio Z-Score])</f>
        <v>231</v>
      </c>
      <c r="AV466">
        <f>(Table2[[#This Row],[Rank 1Y]]+Table2[[#This Row],[Rank 6M]]+Table2[[#This Row],[Rank Sharpe]])/3</f>
        <v>434.33333333333331</v>
      </c>
    </row>
    <row r="467" spans="1:48" hidden="1" x14ac:dyDescent="0.3">
      <c r="A467" t="s">
        <v>419</v>
      </c>
      <c r="B467" t="s">
        <v>420</v>
      </c>
      <c r="C467" t="s">
        <v>3114</v>
      </c>
      <c r="D467" t="s">
        <v>407</v>
      </c>
      <c r="E467">
        <v>52145.107653580002</v>
      </c>
      <c r="F467">
        <v>122950.6</v>
      </c>
      <c r="G467">
        <v>-8.5609161882335307</v>
      </c>
      <c r="H467">
        <f>(Table2[[#This Row],[1Y Return vs Nifty]]-AVERAGE(Table2[1Y Return vs Nifty]))/_xlfn.STDEV.P(Table2[1Y Return vs Nifty])</f>
        <v>-0.4732917484116993</v>
      </c>
      <c r="I467">
        <v>-1.5274428855087201</v>
      </c>
      <c r="J467">
        <f>(Table2[[#This Row],[1M Return vs Nifty]]-AVERAGE(Table2[1M Return vs Nifty]))/_xlfn.STDEV.P(Table2[1M Return vs Nifty])</f>
        <v>0.16676704504276094</v>
      </c>
      <c r="K467">
        <v>-9.4419593518594898</v>
      </c>
      <c r="L467">
        <f>(Table2[[#This Row],[6M Return vs Nifty]]-AVERAGE(Table2[6M Return vs Nifty]))/_xlfn.STDEV.P(Table2[6M Return vs Nifty])</f>
        <v>-0.41160970292272275</v>
      </c>
      <c r="M467">
        <v>-0.75624241901683997</v>
      </c>
      <c r="N467">
        <f>(Table2[[#This Row],[1W Return vs Nifty]]-AVERAGE(Table2[1W Return vs Nifty]))/_xlfn.STDEV.P(Table2[1W Return vs Nifty])</f>
        <v>0.42317540551700916</v>
      </c>
      <c r="O467">
        <v>123142.89</v>
      </c>
      <c r="P467">
        <v>127399.026963818</v>
      </c>
      <c r="Q467">
        <v>128660.779499183</v>
      </c>
      <c r="R467">
        <v>55.054120035569703</v>
      </c>
      <c r="S467" s="1">
        <f>(Table2[[#This Row],[Close Price]]-Table2[[#This Row],[20D EMA]])/Table2[[#This Row],[20D EMA]]</f>
        <v>-1.5615193049309918E-3</v>
      </c>
      <c r="T467" s="1">
        <f>(Table2[[#This Row],[Close Price]]-Table2[[#This Row],[50D EMA]])/Table2[[#This Row],[50D EMA]]</f>
        <v>-3.4917275820963489E-2</v>
      </c>
      <c r="U467" s="1">
        <f>(Table2[[#This Row],[Close Price]]-Table2[[#This Row],[200D EMA]])/Table2[[#This Row],[200D EMA]]</f>
        <v>-4.4381664104710755E-2</v>
      </c>
      <c r="V467">
        <v>1.4664077336689101</v>
      </c>
      <c r="W467">
        <v>120570.85</v>
      </c>
      <c r="X467">
        <v>124194.55</v>
      </c>
      <c r="Y467">
        <v>119024.15</v>
      </c>
      <c r="Z467">
        <v>124194.55</v>
      </c>
      <c r="AA467">
        <v>117401.05</v>
      </c>
      <c r="AB467">
        <v>125154.05</v>
      </c>
      <c r="AC467" s="1">
        <f>(Table2[[#This Row],[Close Price]]/Table2[[#This Row],[Day Low]])-1</f>
        <v>1.9737357744429973E-2</v>
      </c>
      <c r="AD467" s="1">
        <f>(Table2[[#This Row],[Day High]]/Table2[[#This Row],[Close Price]])-1</f>
        <v>1.0117478076560715E-2</v>
      </c>
      <c r="AE467" s="1">
        <f>(Table2[[#This Row],[Close Price]]/Table2[[#This Row],[Current Week Low]])-1</f>
        <v>3.2988683389043372E-2</v>
      </c>
      <c r="AF467" s="1">
        <f>(Table2[[#This Row],[Current Week High]]/Table2[[#This Row],[Close Price]])-1</f>
        <v>1.0117478076560715E-2</v>
      </c>
      <c r="AG467" s="1">
        <f>(Table2[[#This Row],[Close Price]]/Table2[[#This Row],[Current Month Low]])-1</f>
        <v>4.7270020157400561E-2</v>
      </c>
      <c r="AH467" s="1">
        <f>(Table2[[#This Row],[Current Month High]]/Table2[[#This Row],[Close Price]])-1</f>
        <v>1.7921425352946496E-2</v>
      </c>
      <c r="AI467">
        <v>23.175486740202899</v>
      </c>
      <c r="AJ467">
        <v>11.1492706175466</v>
      </c>
      <c r="AK467" t="str">
        <f>IF(AND(Table2[[#This Row],[20D EMA]]&gt;Table2[[#This Row],[50D EMA]],Table2[[#This Row],[50D EMA]]&gt;Table2[[#This Row],[200D EMA]]),"Uptrend","Downtrend/NoTrend")</f>
        <v>Downtrend/NoTrend</v>
      </c>
      <c r="AL467">
        <v>0.02</v>
      </c>
      <c r="AM467" t="s">
        <v>3154</v>
      </c>
      <c r="AN467">
        <v>0.35</v>
      </c>
      <c r="AO467" t="s">
        <v>3154</v>
      </c>
      <c r="AP467">
        <v>5.1786342883744001E-2</v>
      </c>
      <c r="AQ467">
        <f>(Table2[[#This Row],[Sharpe Ratio]]-AVERAGE(Table2[Sharpe Ratio]))/_xlfn.STDEV.P(Table2[Sharpe Ratio])</f>
        <v>-6.4605461117424448E-2</v>
      </c>
      <c r="AR4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7">
        <f>_xlfn.RANK.AVG(Table2[[#This Row],[1Y Return vs Nifty Z-Score]],Table2[1Y Return vs Nifty Z-Score])</f>
        <v>477</v>
      </c>
      <c r="AT467">
        <f>_xlfn.RANK.AVG(Table2[[#This Row],[6M Return vs Nifty Z-Score]],Table2[6M Return vs Nifty Z-Score])</f>
        <v>454</v>
      </c>
      <c r="AU467">
        <f>_xlfn.RANK.AVG(Table2[[#This Row],[Sharpe Ratio Z-Score]],Table2[Sharpe Ratio Z-Score])</f>
        <v>373</v>
      </c>
      <c r="AV467">
        <f>(Table2[[#This Row],[Rank 1Y]]+Table2[[#This Row],[Rank 6M]]+Table2[[#This Row],[Rank Sharpe]])/3</f>
        <v>434.66666666666669</v>
      </c>
    </row>
    <row r="468" spans="1:48" hidden="1" x14ac:dyDescent="0.3">
      <c r="A468" t="s">
        <v>1408</v>
      </c>
      <c r="B468" t="s">
        <v>1409</v>
      </c>
      <c r="C468" t="s">
        <v>3108</v>
      </c>
      <c r="D468" t="s">
        <v>21</v>
      </c>
      <c r="E468">
        <v>7436.3539643119902</v>
      </c>
      <c r="F468">
        <v>26.78</v>
      </c>
      <c r="G468">
        <v>10.4523556386987</v>
      </c>
      <c r="H468">
        <f>(Table2[[#This Row],[1Y Return vs Nifty]]-AVERAGE(Table2[1Y Return vs Nifty]))/_xlfn.STDEV.P(Table2[1Y Return vs Nifty])</f>
        <v>-8.0648701974343706E-2</v>
      </c>
      <c r="I468">
        <v>-2.1024792999707902</v>
      </c>
      <c r="J468">
        <f>(Table2[[#This Row],[1M Return vs Nifty]]-AVERAGE(Table2[1M Return vs Nifty]))/_xlfn.STDEV.P(Table2[1M Return vs Nifty])</f>
        <v>0.10379167814569998</v>
      </c>
      <c r="K468">
        <v>-16.7554674492165</v>
      </c>
      <c r="L468">
        <f>(Table2[[#This Row],[6M Return vs Nifty]]-AVERAGE(Table2[6M Return vs Nifty]))/_xlfn.STDEV.P(Table2[6M Return vs Nifty])</f>
        <v>-0.66436130451765152</v>
      </c>
      <c r="M468">
        <v>-2.4092602811768402</v>
      </c>
      <c r="N468">
        <f>(Table2[[#This Row],[1W Return vs Nifty]]-AVERAGE(Table2[1W Return vs Nifty]))/_xlfn.STDEV.P(Table2[1W Return vs Nifty])</f>
        <v>8.3316070482316998E-2</v>
      </c>
      <c r="O468">
        <v>27.75</v>
      </c>
      <c r="P468">
        <v>28.239682497832501</v>
      </c>
      <c r="Q468">
        <v>28.048744612108901</v>
      </c>
      <c r="R468">
        <v>37.100547900233202</v>
      </c>
      <c r="S468" s="1">
        <f>(Table2[[#This Row],[Close Price]]-Table2[[#This Row],[20D EMA]])/Table2[[#This Row],[20D EMA]]</f>
        <v>-3.4954954954954917E-2</v>
      </c>
      <c r="T468" s="1">
        <f>(Table2[[#This Row],[Close Price]]-Table2[[#This Row],[50D EMA]])/Table2[[#This Row],[50D EMA]]</f>
        <v>-5.1689054859045798E-2</v>
      </c>
      <c r="U468" s="1">
        <f>(Table2[[#This Row],[Close Price]]-Table2[[#This Row],[200D EMA]])/Table2[[#This Row],[200D EMA]]</f>
        <v>-4.5233561417974182E-2</v>
      </c>
      <c r="V468">
        <v>0.54573156153894697</v>
      </c>
      <c r="W468">
        <v>26.5</v>
      </c>
      <c r="X468">
        <v>27.25</v>
      </c>
      <c r="Y468">
        <v>26.5</v>
      </c>
      <c r="Z468">
        <v>27.48</v>
      </c>
      <c r="AA468">
        <v>26.22</v>
      </c>
      <c r="AB468">
        <v>29.5</v>
      </c>
      <c r="AC468" s="1">
        <f>(Table2[[#This Row],[Close Price]]/Table2[[#This Row],[Day Low]])-1</f>
        <v>1.0566037735849187E-2</v>
      </c>
      <c r="AD468" s="1">
        <f>(Table2[[#This Row],[Day High]]/Table2[[#This Row],[Close Price]])-1</f>
        <v>1.755041075429431E-2</v>
      </c>
      <c r="AE468" s="1">
        <f>(Table2[[#This Row],[Close Price]]/Table2[[#This Row],[Current Week Low]])-1</f>
        <v>1.0566037735849187E-2</v>
      </c>
      <c r="AF468" s="1">
        <f>(Table2[[#This Row],[Current Week High]]/Table2[[#This Row],[Close Price]])-1</f>
        <v>2.6138909634055185E-2</v>
      </c>
      <c r="AG468" s="1">
        <f>(Table2[[#This Row],[Close Price]]/Table2[[#This Row],[Current Month Low]])-1</f>
        <v>2.1357742181540962E-2</v>
      </c>
      <c r="AH468" s="1">
        <f>(Table2[[#This Row],[Current Month High]]/Table2[[#This Row],[Close Price]])-1</f>
        <v>0.10156833457804337</v>
      </c>
      <c r="AI468">
        <v>51.242693413328503</v>
      </c>
      <c r="AJ468">
        <v>40.854792152795703</v>
      </c>
      <c r="AK468" t="str">
        <f>IF(AND(Table2[[#This Row],[20D EMA]]&gt;Table2[[#This Row],[50D EMA]],Table2[[#This Row],[50D EMA]]&gt;Table2[[#This Row],[200D EMA]]),"Uptrend","Downtrend/NoTrend")</f>
        <v>Downtrend/NoTrend</v>
      </c>
      <c r="AL468">
        <v>-0.12</v>
      </c>
      <c r="AM468" t="s">
        <v>3153</v>
      </c>
      <c r="AN468">
        <v>-8.0399999999999991</v>
      </c>
      <c r="AO468" t="s">
        <v>3153</v>
      </c>
      <c r="AP468">
        <v>3.1379130552631002E-2</v>
      </c>
      <c r="AQ468">
        <f>(Table2[[#This Row],[Sharpe Ratio]]-AVERAGE(Table2[Sharpe Ratio]))/_xlfn.STDEV.P(Table2[Sharpe Ratio])</f>
        <v>-0.30304297507494254</v>
      </c>
      <c r="AR4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8">
        <f>_xlfn.RANK.AVG(Table2[[#This Row],[1Y Return vs Nifty Z-Score]],Table2[1Y Return vs Nifty Z-Score])</f>
        <v>334</v>
      </c>
      <c r="AT468">
        <f>_xlfn.RANK.AVG(Table2[[#This Row],[6M Return vs Nifty Z-Score]],Table2[6M Return vs Nifty Z-Score])</f>
        <v>548</v>
      </c>
      <c r="AU468">
        <f>_xlfn.RANK.AVG(Table2[[#This Row],[Sharpe Ratio Z-Score]],Table2[Sharpe Ratio Z-Score])</f>
        <v>424</v>
      </c>
      <c r="AV468">
        <f>(Table2[[#This Row],[Rank 1Y]]+Table2[[#This Row],[Rank 6M]]+Table2[[#This Row],[Rank Sharpe]])/3</f>
        <v>435.33333333333331</v>
      </c>
    </row>
    <row r="469" spans="1:48" hidden="1" x14ac:dyDescent="0.3">
      <c r="A469" t="s">
        <v>828</v>
      </c>
      <c r="B469" t="s">
        <v>829</v>
      </c>
      <c r="C469" t="s">
        <v>3111</v>
      </c>
      <c r="D469" t="s">
        <v>48</v>
      </c>
      <c r="E469">
        <v>17754.11562398</v>
      </c>
      <c r="F469">
        <v>188.77</v>
      </c>
      <c r="G469">
        <v>-7.0537910650410698</v>
      </c>
      <c r="H469">
        <f>(Table2[[#This Row],[1Y Return vs Nifty]]-AVERAGE(Table2[1Y Return vs Nifty]))/_xlfn.STDEV.P(Table2[1Y Return vs Nifty])</f>
        <v>-0.44216810987546723</v>
      </c>
      <c r="I469">
        <v>-11.9517864037454</v>
      </c>
      <c r="J469">
        <f>(Table2[[#This Row],[1M Return vs Nifty]]-AVERAGE(Table2[1M Return vs Nifty]))/_xlfn.STDEV.P(Table2[1M Return vs Nifty])</f>
        <v>-0.97485953931202185</v>
      </c>
      <c r="K469">
        <v>-39.146795963069899</v>
      </c>
      <c r="L469">
        <f>(Table2[[#This Row],[6M Return vs Nifty]]-AVERAGE(Table2[6M Return vs Nifty]))/_xlfn.STDEV.P(Table2[6M Return vs Nifty])</f>
        <v>-1.4381957036017081</v>
      </c>
      <c r="M469">
        <v>-7.4604861744080999</v>
      </c>
      <c r="N469">
        <f>(Table2[[#This Row],[1W Return vs Nifty]]-AVERAGE(Table2[1W Return vs Nifty]))/_xlfn.STDEV.P(Table2[1W Return vs Nifty])</f>
        <v>-0.9552124974669568</v>
      </c>
      <c r="O469">
        <v>203.75</v>
      </c>
      <c r="P469">
        <v>218.682690597864</v>
      </c>
      <c r="Q469">
        <v>226.917373903841</v>
      </c>
      <c r="R469">
        <v>32.240162851954999</v>
      </c>
      <c r="S469" s="1">
        <f>(Table2[[#This Row],[Close Price]]-Table2[[#This Row],[20D EMA]])/Table2[[#This Row],[20D EMA]]</f>
        <v>-7.3521472392637982E-2</v>
      </c>
      <c r="T469" s="1">
        <f>(Table2[[#This Row],[Close Price]]-Table2[[#This Row],[50D EMA]])/Table2[[#This Row],[50D EMA]]</f>
        <v>-0.1367858174603791</v>
      </c>
      <c r="U469" s="1">
        <f>(Table2[[#This Row],[Close Price]]-Table2[[#This Row],[200D EMA]])/Table2[[#This Row],[200D EMA]]</f>
        <v>-0.16811129640521225</v>
      </c>
      <c r="V469">
        <v>0.99965650618941904</v>
      </c>
      <c r="W469">
        <v>185.64</v>
      </c>
      <c r="X469">
        <v>194.27</v>
      </c>
      <c r="Y469">
        <v>183.5</v>
      </c>
      <c r="Z469">
        <v>194.5</v>
      </c>
      <c r="AA469">
        <v>183.5</v>
      </c>
      <c r="AB469">
        <v>221.49</v>
      </c>
      <c r="AC469" s="1">
        <f>(Table2[[#This Row],[Close Price]]/Table2[[#This Row],[Day Low]])-1</f>
        <v>1.6860590390002317E-2</v>
      </c>
      <c r="AD469" s="1">
        <f>(Table2[[#This Row],[Day High]]/Table2[[#This Row],[Close Price]])-1</f>
        <v>2.913598559093078E-2</v>
      </c>
      <c r="AE469" s="1">
        <f>(Table2[[#This Row],[Close Price]]/Table2[[#This Row],[Current Week Low]])-1</f>
        <v>2.8719346049046468E-2</v>
      </c>
      <c r="AF469" s="1">
        <f>(Table2[[#This Row],[Current Week High]]/Table2[[#This Row],[Close Price]])-1</f>
        <v>3.0354399533824239E-2</v>
      </c>
      <c r="AG469" s="1">
        <f>(Table2[[#This Row],[Close Price]]/Table2[[#This Row],[Current Month Low]])-1</f>
        <v>2.8719346049046468E-2</v>
      </c>
      <c r="AH469" s="1">
        <f>(Table2[[#This Row],[Current Month High]]/Table2[[#This Row],[Close Price]])-1</f>
        <v>0.17333262700640995</v>
      </c>
      <c r="AI469">
        <v>86.258409704931907</v>
      </c>
      <c r="AJ469">
        <v>19.815931450333199</v>
      </c>
      <c r="AK469" t="str">
        <f>IF(AND(Table2[[#This Row],[20D EMA]]&gt;Table2[[#This Row],[50D EMA]],Table2[[#This Row],[50D EMA]]&gt;Table2[[#This Row],[200D EMA]]),"Uptrend","Downtrend/NoTrend")</f>
        <v>Downtrend/NoTrend</v>
      </c>
      <c r="AL469">
        <v>-0.19</v>
      </c>
      <c r="AM469" t="s">
        <v>3153</v>
      </c>
      <c r="AN469">
        <v>-13.27</v>
      </c>
      <c r="AO469" t="s">
        <v>3153</v>
      </c>
      <c r="AP469">
        <v>0.14169919774645801</v>
      </c>
      <c r="AQ469">
        <f>(Table2[[#This Row],[Sharpe Ratio]]-AVERAGE(Table2[Sharpe Ratio]))/_xlfn.STDEV.P(Table2[Sharpe Ratio])</f>
        <v>0.9859347713475074</v>
      </c>
      <c r="AR4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9">
        <f>_xlfn.RANK.AVG(Table2[[#This Row],[1Y Return vs Nifty Z-Score]],Table2[1Y Return vs Nifty Z-Score])</f>
        <v>467</v>
      </c>
      <c r="AT469">
        <f>_xlfn.RANK.AVG(Table2[[#This Row],[6M Return vs Nifty Z-Score]],Table2[6M Return vs Nifty Z-Score])</f>
        <v>722</v>
      </c>
      <c r="AU469">
        <f>_xlfn.RANK.AVG(Table2[[#This Row],[Sharpe Ratio Z-Score]],Table2[Sharpe Ratio Z-Score])</f>
        <v>119</v>
      </c>
      <c r="AV469">
        <f>(Table2[[#This Row],[Rank 1Y]]+Table2[[#This Row],[Rank 6M]]+Table2[[#This Row],[Rank Sharpe]])/3</f>
        <v>436</v>
      </c>
    </row>
    <row r="470" spans="1:48" hidden="1" x14ac:dyDescent="0.3">
      <c r="A470" t="s">
        <v>256</v>
      </c>
      <c r="B470" t="s">
        <v>257</v>
      </c>
      <c r="C470" t="s">
        <v>3108</v>
      </c>
      <c r="D470" t="s">
        <v>34</v>
      </c>
      <c r="E470">
        <v>96648.033864928002</v>
      </c>
      <c r="F470">
        <v>51.13</v>
      </c>
      <c r="G470">
        <v>5.0118457458619403</v>
      </c>
      <c r="H470">
        <f>(Table2[[#This Row],[1Y Return vs Nifty]]-AVERAGE(Table2[1Y Return vs Nifty]))/_xlfn.STDEV.P(Table2[1Y Return vs Nifty])</f>
        <v>-0.19300066316968659</v>
      </c>
      <c r="I470">
        <v>-4.8247662309459196</v>
      </c>
      <c r="J470">
        <f>(Table2[[#This Row],[1M Return vs Nifty]]-AVERAGE(Table2[1M Return vs Nifty]))/_xlfn.STDEV.P(Table2[1M Return vs Nifty])</f>
        <v>-0.19434077740949687</v>
      </c>
      <c r="K470">
        <v>-28.096360634808899</v>
      </c>
      <c r="L470">
        <f>(Table2[[#This Row],[6M Return vs Nifty]]-AVERAGE(Table2[6M Return vs Nifty]))/_xlfn.STDEV.P(Table2[6M Return vs Nifty])</f>
        <v>-1.0562975515304056</v>
      </c>
      <c r="M470">
        <v>-3.6673098712871202</v>
      </c>
      <c r="N470">
        <f>(Table2[[#This Row],[1W Return vs Nifty]]-AVERAGE(Table2[1W Return vs Nifty]))/_xlfn.STDEV.P(Table2[1W Return vs Nifty])</f>
        <v>-0.175338059592753</v>
      </c>
      <c r="O470">
        <v>52.48</v>
      </c>
      <c r="P470">
        <v>54.885660973915897</v>
      </c>
      <c r="Q470">
        <v>56.543905960014897</v>
      </c>
      <c r="R470">
        <v>43.763468832949201</v>
      </c>
      <c r="S470" s="1">
        <f>(Table2[[#This Row],[Close Price]]-Table2[[#This Row],[20D EMA]])/Table2[[#This Row],[20D EMA]]</f>
        <v>-2.5724085365853553E-2</v>
      </c>
      <c r="T470" s="1">
        <f>(Table2[[#This Row],[Close Price]]-Table2[[#This Row],[50D EMA]])/Table2[[#This Row],[50D EMA]]</f>
        <v>-6.842699727531297E-2</v>
      </c>
      <c r="U470" s="1">
        <f>(Table2[[#This Row],[Close Price]]-Table2[[#This Row],[200D EMA]])/Table2[[#This Row],[200D EMA]]</f>
        <v>-9.5746939800079339E-2</v>
      </c>
      <c r="V470">
        <v>0.88812650104559998</v>
      </c>
      <c r="W470">
        <v>50.1</v>
      </c>
      <c r="X470">
        <v>52.25</v>
      </c>
      <c r="Y470">
        <v>48.57</v>
      </c>
      <c r="Z470">
        <v>52.25</v>
      </c>
      <c r="AA470">
        <v>48.57</v>
      </c>
      <c r="AB470">
        <v>56.38</v>
      </c>
      <c r="AC470" s="1">
        <f>(Table2[[#This Row],[Close Price]]/Table2[[#This Row],[Day Low]])-1</f>
        <v>2.055888223552893E-2</v>
      </c>
      <c r="AD470" s="1">
        <f>(Table2[[#This Row],[Day High]]/Table2[[#This Row],[Close Price]])-1</f>
        <v>2.1904948171328043E-2</v>
      </c>
      <c r="AE470" s="1">
        <f>(Table2[[#This Row],[Close Price]]/Table2[[#This Row],[Current Week Low]])-1</f>
        <v>5.2707432571546198E-2</v>
      </c>
      <c r="AF470" s="1">
        <f>(Table2[[#This Row],[Current Week High]]/Table2[[#This Row],[Close Price]])-1</f>
        <v>2.1904948171328043E-2</v>
      </c>
      <c r="AG470" s="1">
        <f>(Table2[[#This Row],[Close Price]]/Table2[[#This Row],[Current Month Low]])-1</f>
        <v>5.2707432571546198E-2</v>
      </c>
      <c r="AH470" s="1">
        <f>(Table2[[#This Row],[Current Month High]]/Table2[[#This Row],[Close Price]])-1</f>
        <v>0.10267944455309985</v>
      </c>
      <c r="AI470">
        <v>63.798161548992702</v>
      </c>
      <c r="AJ470">
        <v>31.270860077021801</v>
      </c>
      <c r="AK470" t="str">
        <f>IF(AND(Table2[[#This Row],[20D EMA]]&gt;Table2[[#This Row],[50D EMA]],Table2[[#This Row],[50D EMA]]&gt;Table2[[#This Row],[200D EMA]]),"Uptrend","Downtrend/NoTrend")</f>
        <v>Downtrend/NoTrend</v>
      </c>
      <c r="AL470">
        <v>-0.15</v>
      </c>
      <c r="AM470" t="s">
        <v>3153</v>
      </c>
      <c r="AN470">
        <v>-6.11</v>
      </c>
      <c r="AO470" t="s">
        <v>3153</v>
      </c>
      <c r="AP470">
        <v>8.8103989367465996E-2</v>
      </c>
      <c r="AQ470">
        <f>(Table2[[#This Row],[Sharpe Ratio]]-AVERAGE(Table2[Sharpe Ratio]))/_xlfn.STDEV.P(Table2[Sharpe Ratio])</f>
        <v>0.35972928876726928</v>
      </c>
      <c r="AR4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0">
        <f>_xlfn.RANK.AVG(Table2[[#This Row],[1Y Return vs Nifty Z-Score]],Table2[1Y Return vs Nifty Z-Score])</f>
        <v>375</v>
      </c>
      <c r="AT470">
        <f>_xlfn.RANK.AVG(Table2[[#This Row],[6M Return vs Nifty Z-Score]],Table2[6M Return vs Nifty Z-Score])</f>
        <v>678</v>
      </c>
      <c r="AU470">
        <f>_xlfn.RANK.AVG(Table2[[#This Row],[Sharpe Ratio Z-Score]],Table2[Sharpe Ratio Z-Score])</f>
        <v>258</v>
      </c>
      <c r="AV470">
        <f>(Table2[[#This Row],[Rank 1Y]]+Table2[[#This Row],[Rank 6M]]+Table2[[#This Row],[Rank Sharpe]])/3</f>
        <v>437</v>
      </c>
    </row>
    <row r="471" spans="1:48" hidden="1" x14ac:dyDescent="0.3">
      <c r="A471" t="s">
        <v>1025</v>
      </c>
      <c r="B471" t="s">
        <v>1026</v>
      </c>
      <c r="C471" t="s">
        <v>572</v>
      </c>
      <c r="D471" t="s">
        <v>572</v>
      </c>
      <c r="E471">
        <v>12963.706284</v>
      </c>
      <c r="F471">
        <v>448.3</v>
      </c>
      <c r="G471">
        <v>-2.6780913691608701</v>
      </c>
      <c r="H471">
        <f>(Table2[[#This Row],[1Y Return vs Nifty]]-AVERAGE(Table2[1Y Return vs Nifty]))/_xlfn.STDEV.P(Table2[1Y Return vs Nifty])</f>
        <v>-0.35180554237397355</v>
      </c>
      <c r="I471">
        <v>-0.31088048198676199</v>
      </c>
      <c r="J471">
        <f>(Table2[[#This Row],[1M Return vs Nifty]]-AVERAGE(Table2[1M Return vs Nifty]))/_xlfn.STDEV.P(Table2[1M Return vs Nifty])</f>
        <v>0.29999941396436275</v>
      </c>
      <c r="K471">
        <v>-3.5771230080729102</v>
      </c>
      <c r="L471">
        <f>(Table2[[#This Row],[6M Return vs Nifty]]-AVERAGE(Table2[6M Return vs Nifty]))/_xlfn.STDEV.P(Table2[6M Return vs Nifty])</f>
        <v>-0.20892355569333743</v>
      </c>
      <c r="M471">
        <v>-5.7113477606211003</v>
      </c>
      <c r="N471">
        <f>(Table2[[#This Row],[1W Return vs Nifty]]-AVERAGE(Table2[1W Return vs Nifty]))/_xlfn.STDEV.P(Table2[1W Return vs Nifty])</f>
        <v>-0.59559084315736377</v>
      </c>
      <c r="O471">
        <v>463.97</v>
      </c>
      <c r="P471">
        <v>470.02586650211902</v>
      </c>
      <c r="Q471">
        <v>460.91972780613202</v>
      </c>
      <c r="R471">
        <v>31.441780352656099</v>
      </c>
      <c r="S471" s="1">
        <f>(Table2[[#This Row],[Close Price]]-Table2[[#This Row],[20D EMA]])/Table2[[#This Row],[20D EMA]]</f>
        <v>-3.3773735370821421E-2</v>
      </c>
      <c r="T471" s="1">
        <f>(Table2[[#This Row],[Close Price]]-Table2[[#This Row],[50D EMA]])/Table2[[#This Row],[50D EMA]]</f>
        <v>-4.6222704005208309E-2</v>
      </c>
      <c r="U471" s="1">
        <f>(Table2[[#This Row],[Close Price]]-Table2[[#This Row],[200D EMA]])/Table2[[#This Row],[200D EMA]]</f>
        <v>-2.737944818764625E-2</v>
      </c>
      <c r="V471">
        <v>0.63889787663504005</v>
      </c>
      <c r="W471">
        <v>445</v>
      </c>
      <c r="X471">
        <v>457.5</v>
      </c>
      <c r="Y471">
        <v>443.05</v>
      </c>
      <c r="Z471">
        <v>458.65</v>
      </c>
      <c r="AA471">
        <v>443.05</v>
      </c>
      <c r="AB471">
        <v>490</v>
      </c>
      <c r="AC471" s="1">
        <f>(Table2[[#This Row],[Close Price]]/Table2[[#This Row],[Day Low]])-1</f>
        <v>7.4157303370787631E-3</v>
      </c>
      <c r="AD471" s="1">
        <f>(Table2[[#This Row],[Day High]]/Table2[[#This Row],[Close Price]])-1</f>
        <v>2.0521971893820989E-2</v>
      </c>
      <c r="AE471" s="1">
        <f>(Table2[[#This Row],[Close Price]]/Table2[[#This Row],[Current Week Low]])-1</f>
        <v>1.1849678365873029E-2</v>
      </c>
      <c r="AF471" s="1">
        <f>(Table2[[#This Row],[Current Week High]]/Table2[[#This Row],[Close Price]])-1</f>
        <v>2.3087218380548613E-2</v>
      </c>
      <c r="AG471" s="1">
        <f>(Table2[[#This Row],[Close Price]]/Table2[[#This Row],[Current Month Low]])-1</f>
        <v>1.1849678365873029E-2</v>
      </c>
      <c r="AH471" s="1">
        <f>(Table2[[#This Row],[Current Month High]]/Table2[[#This Row],[Close Price]])-1</f>
        <v>9.3018068257862963E-2</v>
      </c>
      <c r="AI471">
        <v>32.054427838500999</v>
      </c>
      <c r="AJ471">
        <v>19.578554281141599</v>
      </c>
      <c r="AK471" t="str">
        <f>IF(AND(Table2[[#This Row],[20D EMA]]&gt;Table2[[#This Row],[50D EMA]],Table2[[#This Row],[50D EMA]]&gt;Table2[[#This Row],[200D EMA]]),"Uptrend","Downtrend/NoTrend")</f>
        <v>Downtrend/NoTrend</v>
      </c>
      <c r="AL471">
        <v>-0.02</v>
      </c>
      <c r="AM471" t="s">
        <v>3153</v>
      </c>
      <c r="AN471">
        <v>-4.6100000000000003</v>
      </c>
      <c r="AO471" t="s">
        <v>3153</v>
      </c>
      <c r="AP471">
        <v>6.0950138745290003E-3</v>
      </c>
      <c r="AQ471">
        <f>(Table2[[#This Row],[Sharpe Ratio]]-AVERAGE(Table2[Sharpe Ratio]))/_xlfn.STDEV.P(Table2[Sharpe Ratio])</f>
        <v>-0.59846215460428409</v>
      </c>
      <c r="AR4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1">
        <f>_xlfn.RANK.AVG(Table2[[#This Row],[1Y Return vs Nifty Z-Score]],Table2[1Y Return vs Nifty Z-Score])</f>
        <v>432</v>
      </c>
      <c r="AT471">
        <f>_xlfn.RANK.AVG(Table2[[#This Row],[6M Return vs Nifty Z-Score]],Table2[6M Return vs Nifty Z-Score])</f>
        <v>384</v>
      </c>
      <c r="AU471">
        <f>_xlfn.RANK.AVG(Table2[[#This Row],[Sharpe Ratio Z-Score]],Table2[Sharpe Ratio Z-Score])</f>
        <v>498</v>
      </c>
      <c r="AV471">
        <f>(Table2[[#This Row],[Rank 1Y]]+Table2[[#This Row],[Rank 6M]]+Table2[[#This Row],[Rank Sharpe]])/3</f>
        <v>438</v>
      </c>
    </row>
    <row r="472" spans="1:48" hidden="1" x14ac:dyDescent="0.3">
      <c r="A472" t="s">
        <v>473</v>
      </c>
      <c r="B472" t="s">
        <v>474</v>
      </c>
      <c r="C472" t="s">
        <v>3108</v>
      </c>
      <c r="D472" t="s">
        <v>34</v>
      </c>
      <c r="E472">
        <v>45705.146109479901</v>
      </c>
      <c r="F472">
        <v>52.65</v>
      </c>
      <c r="G472">
        <v>-2.8901662401475501</v>
      </c>
      <c r="H472">
        <f>(Table2[[#This Row],[1Y Return vs Nifty]]-AVERAGE(Table2[1Y Return vs Nifty]))/_xlfn.STDEV.P(Table2[1Y Return vs Nifty])</f>
        <v>-0.35618510019942196</v>
      </c>
      <c r="I472">
        <v>-5.10534287613127</v>
      </c>
      <c r="J472">
        <f>(Table2[[#This Row],[1M Return vs Nifty]]-AVERAGE(Table2[1M Return vs Nifty]))/_xlfn.STDEV.P(Table2[1M Return vs Nifty])</f>
        <v>-0.22506825262482419</v>
      </c>
      <c r="K472">
        <v>-24.036916230752301</v>
      </c>
      <c r="L472">
        <f>(Table2[[#This Row],[6M Return vs Nifty]]-AVERAGE(Table2[6M Return vs Nifty]))/_xlfn.STDEV.P(Table2[6M Return vs Nifty])</f>
        <v>-0.91600495035291196</v>
      </c>
      <c r="M472">
        <v>-3.5492329163006899</v>
      </c>
      <c r="N472">
        <f>(Table2[[#This Row],[1W Return vs Nifty]]-AVERAGE(Table2[1W Return vs Nifty]))/_xlfn.STDEV.P(Table2[1W Return vs Nifty])</f>
        <v>-0.15106151889513941</v>
      </c>
      <c r="O472">
        <v>54.93</v>
      </c>
      <c r="P472">
        <v>56.637857156389103</v>
      </c>
      <c r="Q472">
        <v>57.315774691936802</v>
      </c>
      <c r="R472">
        <v>36.797800231880998</v>
      </c>
      <c r="S472" s="1">
        <f>(Table2[[#This Row],[Close Price]]-Table2[[#This Row],[20D EMA]])/Table2[[#This Row],[20D EMA]]</f>
        <v>-4.1507373020207558E-2</v>
      </c>
      <c r="T472" s="1">
        <f>(Table2[[#This Row],[Close Price]]-Table2[[#This Row],[50D EMA]])/Table2[[#This Row],[50D EMA]]</f>
        <v>-7.0409746353535002E-2</v>
      </c>
      <c r="U472" s="1">
        <f>(Table2[[#This Row],[Close Price]]-Table2[[#This Row],[200D EMA]])/Table2[[#This Row],[200D EMA]]</f>
        <v>-8.1404721771878727E-2</v>
      </c>
      <c r="V472">
        <v>0.91886086949919199</v>
      </c>
      <c r="W472">
        <v>52.03</v>
      </c>
      <c r="X472">
        <v>54.73</v>
      </c>
      <c r="Y472">
        <v>50.91</v>
      </c>
      <c r="Z472">
        <v>54.73</v>
      </c>
      <c r="AA472">
        <v>50.91</v>
      </c>
      <c r="AB472">
        <v>59.67</v>
      </c>
      <c r="AC472" s="1">
        <f>(Table2[[#This Row],[Close Price]]/Table2[[#This Row],[Day Low]])-1</f>
        <v>1.1916202191043501E-2</v>
      </c>
      <c r="AD472" s="1">
        <f>(Table2[[#This Row],[Day High]]/Table2[[#This Row],[Close Price]])-1</f>
        <v>3.9506172839506082E-2</v>
      </c>
      <c r="AE472" s="1">
        <f>(Table2[[#This Row],[Close Price]]/Table2[[#This Row],[Current Week Low]])-1</f>
        <v>3.417796110783744E-2</v>
      </c>
      <c r="AF472" s="1">
        <f>(Table2[[#This Row],[Current Week High]]/Table2[[#This Row],[Close Price]])-1</f>
        <v>3.9506172839506082E-2</v>
      </c>
      <c r="AG472" s="1">
        <f>(Table2[[#This Row],[Close Price]]/Table2[[#This Row],[Current Month Low]])-1</f>
        <v>3.417796110783744E-2</v>
      </c>
      <c r="AH472" s="1">
        <f>(Table2[[#This Row],[Current Month High]]/Table2[[#This Row],[Close Price]])-1</f>
        <v>0.1333333333333333</v>
      </c>
      <c r="AI472">
        <v>46.058879392212702</v>
      </c>
      <c r="AJ472">
        <v>20.7568807339449</v>
      </c>
      <c r="AK472" t="str">
        <f>IF(AND(Table2[[#This Row],[20D EMA]]&gt;Table2[[#This Row],[50D EMA]],Table2[[#This Row],[50D EMA]]&gt;Table2[[#This Row],[200D EMA]]),"Uptrend","Downtrend/NoTrend")</f>
        <v>Downtrend/NoTrend</v>
      </c>
      <c r="AL472">
        <v>-0.13</v>
      </c>
      <c r="AM472" t="s">
        <v>3153</v>
      </c>
      <c r="AN472">
        <v>-8.9600000000000009</v>
      </c>
      <c r="AO472" t="s">
        <v>3153</v>
      </c>
      <c r="AP472">
        <v>9.3493654939904997E-2</v>
      </c>
      <c r="AQ472">
        <f>(Table2[[#This Row],[Sharpe Ratio]]-AVERAGE(Table2[Sharpe Ratio]))/_xlfn.STDEV.P(Table2[Sharpe Ratio])</f>
        <v>0.42270204757938334</v>
      </c>
      <c r="AR4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2">
        <f>_xlfn.RANK.AVG(Table2[[#This Row],[1Y Return vs Nifty Z-Score]],Table2[1Y Return vs Nifty Z-Score])</f>
        <v>435</v>
      </c>
      <c r="AT472">
        <f>_xlfn.RANK.AVG(Table2[[#This Row],[6M Return vs Nifty Z-Score]],Table2[6M Return vs Nifty Z-Score])</f>
        <v>639</v>
      </c>
      <c r="AU472">
        <f>_xlfn.RANK.AVG(Table2[[#This Row],[Sharpe Ratio Z-Score]],Table2[Sharpe Ratio Z-Score])</f>
        <v>241</v>
      </c>
      <c r="AV472">
        <f>(Table2[[#This Row],[Rank 1Y]]+Table2[[#This Row],[Rank 6M]]+Table2[[#This Row],[Rank Sharpe]])/3</f>
        <v>438.33333333333331</v>
      </c>
    </row>
    <row r="473" spans="1:48" hidden="1" x14ac:dyDescent="0.3">
      <c r="A473" t="s">
        <v>656</v>
      </c>
      <c r="B473" t="s">
        <v>657</v>
      </c>
      <c r="C473" t="s">
        <v>3119</v>
      </c>
      <c r="D473" t="s">
        <v>270</v>
      </c>
      <c r="E473">
        <v>26808.354301120002</v>
      </c>
      <c r="F473">
        <v>1408.4</v>
      </c>
      <c r="G473">
        <v>13.9673614968594</v>
      </c>
      <c r="H473">
        <f>(Table2[[#This Row],[1Y Return vs Nifty]]-AVERAGE(Table2[1Y Return vs Nifty]))/_xlfn.STDEV.P(Table2[1Y Return vs Nifty])</f>
        <v>-8.0603215548095252E-3</v>
      </c>
      <c r="I473">
        <v>3.0903244666476302</v>
      </c>
      <c r="J473">
        <f>(Table2[[#This Row],[1M Return vs Nifty]]-AVERAGE(Table2[1M Return vs Nifty]))/_xlfn.STDEV.P(Table2[1M Return vs Nifty])</f>
        <v>0.67248387607050741</v>
      </c>
      <c r="K473">
        <v>-20.795736491703501</v>
      </c>
      <c r="L473">
        <f>(Table2[[#This Row],[6M Return vs Nifty]]-AVERAGE(Table2[6M Return vs Nifty]))/_xlfn.STDEV.P(Table2[6M Return vs Nifty])</f>
        <v>-0.80399121368969984</v>
      </c>
      <c r="M473">
        <v>3.2834189430968199</v>
      </c>
      <c r="N473">
        <f>(Table2[[#This Row],[1W Return vs Nifty]]-AVERAGE(Table2[1W Return vs Nifty]))/_xlfn.STDEV.P(Table2[1W Return vs Nifty])</f>
        <v>1.2537270019161526</v>
      </c>
      <c r="O473">
        <v>1428.27</v>
      </c>
      <c r="P473">
        <v>1459.54712961216</v>
      </c>
      <c r="Q473">
        <v>1438.2791261857401</v>
      </c>
      <c r="R473">
        <v>44.420704331934097</v>
      </c>
      <c r="S473" s="1">
        <f>(Table2[[#This Row],[Close Price]]-Table2[[#This Row],[20D EMA]])/Table2[[#This Row],[20D EMA]]</f>
        <v>-1.3911935418373201E-2</v>
      </c>
      <c r="T473" s="1">
        <f>(Table2[[#This Row],[Close Price]]-Table2[[#This Row],[50D EMA]])/Table2[[#This Row],[50D EMA]]</f>
        <v>-3.5043150422796591E-2</v>
      </c>
      <c r="U473" s="1">
        <f>(Table2[[#This Row],[Close Price]]-Table2[[#This Row],[200D EMA]])/Table2[[#This Row],[200D EMA]]</f>
        <v>-2.0774219441658921E-2</v>
      </c>
      <c r="V473">
        <v>0.97909794546093898</v>
      </c>
      <c r="W473">
        <v>1402</v>
      </c>
      <c r="X473">
        <v>1458.95</v>
      </c>
      <c r="Y473">
        <v>1402</v>
      </c>
      <c r="Z473">
        <v>1530.9</v>
      </c>
      <c r="AA473">
        <v>1358.1</v>
      </c>
      <c r="AB473">
        <v>1530.9</v>
      </c>
      <c r="AC473" s="1">
        <f>(Table2[[#This Row],[Close Price]]/Table2[[#This Row],[Day Low]])-1</f>
        <v>4.5649072753211062E-3</v>
      </c>
      <c r="AD473" s="1">
        <f>(Table2[[#This Row],[Day High]]/Table2[[#This Row],[Close Price]])-1</f>
        <v>3.5891792104515652E-2</v>
      </c>
      <c r="AE473" s="1">
        <f>(Table2[[#This Row],[Close Price]]/Table2[[#This Row],[Current Week Low]])-1</f>
        <v>4.5649072753211062E-3</v>
      </c>
      <c r="AF473" s="1">
        <f>(Table2[[#This Row],[Current Week High]]/Table2[[#This Row],[Close Price]])-1</f>
        <v>8.6978131212723575E-2</v>
      </c>
      <c r="AG473" s="1">
        <f>(Table2[[#This Row],[Close Price]]/Table2[[#This Row],[Current Month Low]])-1</f>
        <v>3.7037037037037202E-2</v>
      </c>
      <c r="AH473" s="1">
        <f>(Table2[[#This Row],[Current Month High]]/Table2[[#This Row],[Close Price]])-1</f>
        <v>8.6978131212723575E-2</v>
      </c>
      <c r="AI473">
        <v>30.726356148821299</v>
      </c>
      <c r="AJ473">
        <v>37.324492979719203</v>
      </c>
      <c r="AK473" t="str">
        <f>IF(AND(Table2[[#This Row],[20D EMA]]&gt;Table2[[#This Row],[50D EMA]],Table2[[#This Row],[50D EMA]]&gt;Table2[[#This Row],[200D EMA]]),"Uptrend","Downtrend/NoTrend")</f>
        <v>Downtrend/NoTrend</v>
      </c>
      <c r="AL473">
        <v>0.04</v>
      </c>
      <c r="AM473" t="s">
        <v>3154</v>
      </c>
      <c r="AN473">
        <v>2.14</v>
      </c>
      <c r="AO473" t="s">
        <v>3154</v>
      </c>
      <c r="AP473">
        <v>3.8529862222983997E-2</v>
      </c>
      <c r="AQ473">
        <f>(Table2[[#This Row],[Sharpe Ratio]]-AVERAGE(Table2[Sharpe Ratio]))/_xlfn.STDEV.P(Table2[Sharpe Ratio])</f>
        <v>-0.21949395060300142</v>
      </c>
      <c r="AR4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3">
        <f>_xlfn.RANK.AVG(Table2[[#This Row],[1Y Return vs Nifty Z-Score]],Table2[1Y Return vs Nifty Z-Score])</f>
        <v>309</v>
      </c>
      <c r="AT473">
        <f>_xlfn.RANK.AVG(Table2[[#This Row],[6M Return vs Nifty Z-Score]],Table2[6M Return vs Nifty Z-Score])</f>
        <v>602</v>
      </c>
      <c r="AU473">
        <f>_xlfn.RANK.AVG(Table2[[#This Row],[Sharpe Ratio Z-Score]],Table2[Sharpe Ratio Z-Score])</f>
        <v>405</v>
      </c>
      <c r="AV473">
        <f>(Table2[[#This Row],[Rank 1Y]]+Table2[[#This Row],[Rank 6M]]+Table2[[#This Row],[Rank Sharpe]])/3</f>
        <v>438.66666666666669</v>
      </c>
    </row>
    <row r="474" spans="1:48" hidden="1" x14ac:dyDescent="0.3">
      <c r="A474" t="s">
        <v>1848</v>
      </c>
      <c r="B474" t="s">
        <v>1849</v>
      </c>
      <c r="C474" t="s">
        <v>3110</v>
      </c>
      <c r="D474" t="s">
        <v>967</v>
      </c>
      <c r="E474">
        <v>3970.8803594460001</v>
      </c>
      <c r="F474">
        <v>31.13</v>
      </c>
      <c r="G474">
        <v>-25.473419220439101</v>
      </c>
      <c r="H474">
        <f>(Table2[[#This Row],[1Y Return vs Nifty]]-AVERAGE(Table2[1Y Return vs Nifty]))/_xlfn.STDEV.P(Table2[1Y Return vs Nifty])</f>
        <v>-0.82255182179054065</v>
      </c>
      <c r="I474">
        <v>-12.6876223327993</v>
      </c>
      <c r="J474">
        <f>(Table2[[#This Row],[1M Return vs Nifty]]-AVERAGE(Table2[1M Return vs Nifty]))/_xlfn.STDEV.P(Table2[1M Return vs Nifty])</f>
        <v>-1.0554449360673881</v>
      </c>
      <c r="K474">
        <v>-9.09728581380603</v>
      </c>
      <c r="L474">
        <f>(Table2[[#This Row],[6M Return vs Nifty]]-AVERAGE(Table2[6M Return vs Nifty]))/_xlfn.STDEV.P(Table2[6M Return vs Nifty])</f>
        <v>-0.39969793806094794</v>
      </c>
      <c r="M474">
        <v>-5.8100443649889604</v>
      </c>
      <c r="N474">
        <f>(Table2[[#This Row],[1W Return vs Nifty]]-AVERAGE(Table2[1W Return vs Nifty]))/_xlfn.STDEV.P(Table2[1W Return vs Nifty])</f>
        <v>-0.61588279710322891</v>
      </c>
      <c r="O474">
        <v>33.54</v>
      </c>
      <c r="P474">
        <v>35.9537115531067</v>
      </c>
      <c r="Q474">
        <v>35.3691535272499</v>
      </c>
      <c r="R474">
        <v>33.139690312184101</v>
      </c>
      <c r="S474" s="1">
        <f>(Table2[[#This Row],[Close Price]]-Table2[[#This Row],[20D EMA]])/Table2[[#This Row],[20D EMA]]</f>
        <v>-7.1854502087060235E-2</v>
      </c>
      <c r="T474" s="1">
        <f>(Table2[[#This Row],[Close Price]]-Table2[[#This Row],[50D EMA]])/Table2[[#This Row],[50D EMA]]</f>
        <v>-0.13416449497798488</v>
      </c>
      <c r="U474" s="1">
        <f>(Table2[[#This Row],[Close Price]]-Table2[[#This Row],[200D EMA]])/Table2[[#This Row],[200D EMA]]</f>
        <v>-0.11985453720242065</v>
      </c>
      <c r="V474">
        <v>0.631425989776496</v>
      </c>
      <c r="W474">
        <v>30.75</v>
      </c>
      <c r="X474">
        <v>31.85</v>
      </c>
      <c r="Y474">
        <v>30.15</v>
      </c>
      <c r="Z474">
        <v>31.85</v>
      </c>
      <c r="AA474">
        <v>30.15</v>
      </c>
      <c r="AB474">
        <v>35.630000000000003</v>
      </c>
      <c r="AC474" s="1">
        <f>(Table2[[#This Row],[Close Price]]/Table2[[#This Row],[Day Low]])-1</f>
        <v>1.2357723577235635E-2</v>
      </c>
      <c r="AD474" s="1">
        <f>(Table2[[#This Row],[Day High]]/Table2[[#This Row],[Close Price]])-1</f>
        <v>2.3128814648249341E-2</v>
      </c>
      <c r="AE474" s="1">
        <f>(Table2[[#This Row],[Close Price]]/Table2[[#This Row],[Current Week Low]])-1</f>
        <v>3.2504145936981699E-2</v>
      </c>
      <c r="AF474" s="1">
        <f>(Table2[[#This Row],[Current Week High]]/Table2[[#This Row],[Close Price]])-1</f>
        <v>2.3128814648249341E-2</v>
      </c>
      <c r="AG474" s="1">
        <f>(Table2[[#This Row],[Close Price]]/Table2[[#This Row],[Current Month Low]])-1</f>
        <v>3.2504145936981699E-2</v>
      </c>
      <c r="AH474" s="1">
        <f>(Table2[[#This Row],[Current Month High]]/Table2[[#This Row],[Close Price]])-1</f>
        <v>0.1445550915515581</v>
      </c>
      <c r="AI474">
        <v>48.088660456151601</v>
      </c>
      <c r="AJ474">
        <v>25.7777777777777</v>
      </c>
      <c r="AK474" t="str">
        <f>IF(AND(Table2[[#This Row],[20D EMA]]&gt;Table2[[#This Row],[50D EMA]],Table2[[#This Row],[50D EMA]]&gt;Table2[[#This Row],[200D EMA]]),"Uptrend","Downtrend/NoTrend")</f>
        <v>Downtrend/NoTrend</v>
      </c>
      <c r="AL474">
        <v>-0.18</v>
      </c>
      <c r="AM474" t="s">
        <v>3153</v>
      </c>
      <c r="AN474">
        <v>-10.65</v>
      </c>
      <c r="AO474" t="s">
        <v>3153</v>
      </c>
      <c r="AP474">
        <v>8.4383128014251005E-2</v>
      </c>
      <c r="AQ474">
        <f>(Table2[[#This Row],[Sharpe Ratio]]-AVERAGE(Table2[Sharpe Ratio]))/_xlfn.STDEV.P(Table2[Sharpe Ratio])</f>
        <v>0.31625480942897338</v>
      </c>
      <c r="AR4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4">
        <f>_xlfn.RANK.AVG(Table2[[#This Row],[1Y Return vs Nifty Z-Score]],Table2[1Y Return vs Nifty Z-Score])</f>
        <v>600</v>
      </c>
      <c r="AT474">
        <f>_xlfn.RANK.AVG(Table2[[#This Row],[6M Return vs Nifty Z-Score]],Table2[6M Return vs Nifty Z-Score])</f>
        <v>451</v>
      </c>
      <c r="AU474">
        <f>_xlfn.RANK.AVG(Table2[[#This Row],[Sharpe Ratio Z-Score]],Table2[Sharpe Ratio Z-Score])</f>
        <v>265</v>
      </c>
      <c r="AV474">
        <f>(Table2[[#This Row],[Rank 1Y]]+Table2[[#This Row],[Rank 6M]]+Table2[[#This Row],[Rank Sharpe]])/3</f>
        <v>438.66666666666669</v>
      </c>
    </row>
    <row r="475" spans="1:48" hidden="1" x14ac:dyDescent="0.3">
      <c r="A475" t="s">
        <v>939</v>
      </c>
      <c r="B475" t="s">
        <v>940</v>
      </c>
      <c r="C475" t="s">
        <v>3107</v>
      </c>
      <c r="D475" t="s">
        <v>21</v>
      </c>
      <c r="E475">
        <v>15185.4024372</v>
      </c>
      <c r="F475">
        <v>547</v>
      </c>
      <c r="G475">
        <v>-39.895077652275802</v>
      </c>
      <c r="H475">
        <f>(Table2[[#This Row],[1Y Return vs Nifty]]-AVERAGE(Table2[1Y Return vs Nifty]))/_xlfn.STDEV.P(Table2[1Y Return vs Nifty])</f>
        <v>-1.1203734672652734</v>
      </c>
      <c r="I475">
        <v>-3.3133009125178998</v>
      </c>
      <c r="J475">
        <f>(Table2[[#This Row],[1M Return vs Nifty]]-AVERAGE(Table2[1M Return vs Nifty]))/_xlfn.STDEV.P(Table2[1M Return vs Nifty])</f>
        <v>-2.8811985516846869E-2</v>
      </c>
      <c r="K475">
        <v>2.3571260148067898E-2</v>
      </c>
      <c r="L475">
        <f>(Table2[[#This Row],[6M Return vs Nifty]]-AVERAGE(Table2[6M Return vs Nifty]))/_xlfn.STDEV.P(Table2[6M Return vs Nifty])</f>
        <v>-8.4485156086530094E-2</v>
      </c>
      <c r="M475">
        <v>-4.8028132486926101</v>
      </c>
      <c r="N475">
        <f>(Table2[[#This Row],[1W Return vs Nifty]]-AVERAGE(Table2[1W Return vs Nifty]))/_xlfn.STDEV.P(Table2[1W Return vs Nifty])</f>
        <v>-0.40879677265856706</v>
      </c>
      <c r="O475">
        <v>591.02</v>
      </c>
      <c r="P475">
        <v>608.962449581535</v>
      </c>
      <c r="Q475">
        <v>627.55786493201197</v>
      </c>
      <c r="R475">
        <v>23.0870553291508</v>
      </c>
      <c r="S475" s="1">
        <f>(Table2[[#This Row],[Close Price]]-Table2[[#This Row],[20D EMA]])/Table2[[#This Row],[20D EMA]]</f>
        <v>-7.4481405028594599E-2</v>
      </c>
      <c r="T475" s="1">
        <f>(Table2[[#This Row],[Close Price]]-Table2[[#This Row],[50D EMA]])/Table2[[#This Row],[50D EMA]]</f>
        <v>-0.10175085446420246</v>
      </c>
      <c r="U475" s="1">
        <f>(Table2[[#This Row],[Close Price]]-Table2[[#This Row],[200D EMA]])/Table2[[#This Row],[200D EMA]]</f>
        <v>-0.12836723023260876</v>
      </c>
      <c r="V475">
        <v>0.72853606946096905</v>
      </c>
      <c r="W475">
        <v>544.04999999999995</v>
      </c>
      <c r="X475">
        <v>565</v>
      </c>
      <c r="Y475">
        <v>544.04999999999995</v>
      </c>
      <c r="Z475">
        <v>567.95000000000005</v>
      </c>
      <c r="AA475">
        <v>544.04999999999995</v>
      </c>
      <c r="AB475">
        <v>645</v>
      </c>
      <c r="AC475" s="1">
        <f>(Table2[[#This Row],[Close Price]]/Table2[[#This Row],[Day Low]])-1</f>
        <v>5.4222957448764042E-3</v>
      </c>
      <c r="AD475" s="1">
        <f>(Table2[[#This Row],[Day High]]/Table2[[#This Row],[Close Price]])-1</f>
        <v>3.2906764168190161E-2</v>
      </c>
      <c r="AE475" s="1">
        <f>(Table2[[#This Row],[Close Price]]/Table2[[#This Row],[Current Week Low]])-1</f>
        <v>5.4222957448764042E-3</v>
      </c>
      <c r="AF475" s="1">
        <f>(Table2[[#This Row],[Current Week High]]/Table2[[#This Row],[Close Price]])-1</f>
        <v>3.8299817184643592E-2</v>
      </c>
      <c r="AG475" s="1">
        <f>(Table2[[#This Row],[Close Price]]/Table2[[#This Row],[Current Month Low]])-1</f>
        <v>5.4222957448764042E-3</v>
      </c>
      <c r="AH475" s="1">
        <f>(Table2[[#This Row],[Current Month High]]/Table2[[#This Row],[Close Price]])-1</f>
        <v>0.17915904936014626</v>
      </c>
      <c r="AI475">
        <v>59.049360146252198</v>
      </c>
      <c r="AJ475">
        <v>16.482112436115798</v>
      </c>
      <c r="AK475" t="str">
        <f>IF(AND(Table2[[#This Row],[20D EMA]]&gt;Table2[[#This Row],[50D EMA]],Table2[[#This Row],[50D EMA]]&gt;Table2[[#This Row],[200D EMA]]),"Uptrend","Downtrend/NoTrend")</f>
        <v>Downtrend/NoTrend</v>
      </c>
      <c r="AL475">
        <v>-0.16</v>
      </c>
      <c r="AM475" t="s">
        <v>3153</v>
      </c>
      <c r="AN475">
        <v>-10.62</v>
      </c>
      <c r="AO475" t="s">
        <v>3153</v>
      </c>
      <c r="AP475">
        <v>6.8299511299956997E-2</v>
      </c>
      <c r="AQ475">
        <f>(Table2[[#This Row],[Sharpe Ratio]]-AVERAGE(Table2[Sharpe Ratio]))/_xlfn.STDEV.P(Table2[Sharpe Ratio])</f>
        <v>0.1283341114630355</v>
      </c>
      <c r="AR4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5">
        <f>_xlfn.RANK.AVG(Table2[[#This Row],[1Y Return vs Nifty Z-Score]],Table2[1Y Return vs Nifty Z-Score])</f>
        <v>678</v>
      </c>
      <c r="AT475">
        <f>_xlfn.RANK.AVG(Table2[[#This Row],[6M Return vs Nifty Z-Score]],Table2[6M Return vs Nifty Z-Score])</f>
        <v>327</v>
      </c>
      <c r="AU475">
        <f>_xlfn.RANK.AVG(Table2[[#This Row],[Sharpe Ratio Z-Score]],Table2[Sharpe Ratio Z-Score])</f>
        <v>314</v>
      </c>
      <c r="AV475">
        <f>(Table2[[#This Row],[Rank 1Y]]+Table2[[#This Row],[Rank 6M]]+Table2[[#This Row],[Rank Sharpe]])/3</f>
        <v>439.66666666666669</v>
      </c>
    </row>
    <row r="476" spans="1:48" hidden="1" x14ac:dyDescent="0.3">
      <c r="A476" t="s">
        <v>1913</v>
      </c>
      <c r="B476" t="s">
        <v>1914</v>
      </c>
      <c r="C476" t="s">
        <v>3124</v>
      </c>
      <c r="D476" t="s">
        <v>108</v>
      </c>
      <c r="E476">
        <v>3693.5120697540001</v>
      </c>
      <c r="F476">
        <v>215.99</v>
      </c>
      <c r="G476">
        <v>18.413162500193302</v>
      </c>
      <c r="H476">
        <f>(Table2[[#This Row],[1Y Return vs Nifty]]-AVERAGE(Table2[1Y Return vs Nifty]))/_xlfn.STDEV.P(Table2[1Y Return vs Nifty])</f>
        <v>8.3749907936078019E-2</v>
      </c>
      <c r="I476">
        <v>-10.874040700853801</v>
      </c>
      <c r="J476">
        <f>(Table2[[#This Row],[1M Return vs Nifty]]-AVERAGE(Table2[1M Return vs Nifty]))/_xlfn.STDEV.P(Table2[1M Return vs Nifty])</f>
        <v>-0.85682974266893253</v>
      </c>
      <c r="K476">
        <v>-34.135269978420098</v>
      </c>
      <c r="L476">
        <f>(Table2[[#This Row],[6M Return vs Nifty]]-AVERAGE(Table2[6M Return vs Nifty]))/_xlfn.STDEV.P(Table2[6M Return vs Nifty])</f>
        <v>-1.2649995845582911</v>
      </c>
      <c r="M476">
        <v>-4.2560166374235697</v>
      </c>
      <c r="N476">
        <f>(Table2[[#This Row],[1W Return vs Nifty]]-AVERAGE(Table2[1W Return vs Nifty]))/_xlfn.STDEV.P(Table2[1W Return vs Nifty])</f>
        <v>-0.29637576562704615</v>
      </c>
      <c r="O476">
        <v>230.24</v>
      </c>
      <c r="P476">
        <v>245.18938827998701</v>
      </c>
      <c r="Q476">
        <v>248.06605268402899</v>
      </c>
      <c r="R476">
        <v>27.610878460806401</v>
      </c>
      <c r="S476" s="1">
        <f>(Table2[[#This Row],[Close Price]]-Table2[[#This Row],[20D EMA]])/Table2[[#This Row],[20D EMA]]</f>
        <v>-6.1891938846421121E-2</v>
      </c>
      <c r="T476" s="1">
        <f>(Table2[[#This Row],[Close Price]]-Table2[[#This Row],[50D EMA]])/Table2[[#This Row],[50D EMA]]</f>
        <v>-0.11908911916956046</v>
      </c>
      <c r="U476" s="1">
        <f>(Table2[[#This Row],[Close Price]]-Table2[[#This Row],[200D EMA]])/Table2[[#This Row],[200D EMA]]</f>
        <v>-0.12930448296722585</v>
      </c>
      <c r="V476">
        <v>0.62811178326876205</v>
      </c>
      <c r="W476">
        <v>213.2</v>
      </c>
      <c r="X476">
        <v>221.7</v>
      </c>
      <c r="Y476">
        <v>211.8</v>
      </c>
      <c r="Z476">
        <v>221.7</v>
      </c>
      <c r="AA476">
        <v>211.8</v>
      </c>
      <c r="AB476">
        <v>243.87</v>
      </c>
      <c r="AC476" s="1">
        <f>(Table2[[#This Row],[Close Price]]/Table2[[#This Row],[Day Low]])-1</f>
        <v>1.3086303939962463E-2</v>
      </c>
      <c r="AD476" s="1">
        <f>(Table2[[#This Row],[Day High]]/Table2[[#This Row],[Close Price]])-1</f>
        <v>2.6436409093013369E-2</v>
      </c>
      <c r="AE476" s="1">
        <f>(Table2[[#This Row],[Close Price]]/Table2[[#This Row],[Current Week Low]])-1</f>
        <v>1.9782813975448565E-2</v>
      </c>
      <c r="AF476" s="1">
        <f>(Table2[[#This Row],[Current Week High]]/Table2[[#This Row],[Close Price]])-1</f>
        <v>2.6436409093013369E-2</v>
      </c>
      <c r="AG476" s="1">
        <f>(Table2[[#This Row],[Close Price]]/Table2[[#This Row],[Current Month Low]])-1</f>
        <v>1.9782813975448565E-2</v>
      </c>
      <c r="AH476" s="1">
        <f>(Table2[[#This Row],[Current Month High]]/Table2[[#This Row],[Close Price]])-1</f>
        <v>0.12908005000231482</v>
      </c>
      <c r="AI476">
        <v>48.363350155099702</v>
      </c>
      <c r="AJ476">
        <v>40.847733941962801</v>
      </c>
      <c r="AK476" t="str">
        <f>IF(AND(Table2[[#This Row],[20D EMA]]&gt;Table2[[#This Row],[50D EMA]],Table2[[#This Row],[50D EMA]]&gt;Table2[[#This Row],[200D EMA]]),"Uptrend","Downtrend/NoTrend")</f>
        <v>Downtrend/NoTrend</v>
      </c>
      <c r="AL476">
        <v>0</v>
      </c>
      <c r="AM476">
        <v>0</v>
      </c>
      <c r="AN476">
        <v>-10.119999999999999</v>
      </c>
      <c r="AO476" t="s">
        <v>3153</v>
      </c>
      <c r="AP476">
        <v>6.3751218138350996E-2</v>
      </c>
      <c r="AQ476">
        <f>(Table2[[#This Row],[Sharpe Ratio]]-AVERAGE(Table2[Sharpe Ratio]))/_xlfn.STDEV.P(Table2[Sharpe Ratio])</f>
        <v>7.5191933266070168E-2</v>
      </c>
      <c r="AR4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6">
        <f>_xlfn.RANK.AVG(Table2[[#This Row],[1Y Return vs Nifty Z-Score]],Table2[1Y Return vs Nifty Z-Score])</f>
        <v>282</v>
      </c>
      <c r="AT476">
        <f>_xlfn.RANK.AVG(Table2[[#This Row],[6M Return vs Nifty Z-Score]],Table2[6M Return vs Nifty Z-Score])</f>
        <v>706</v>
      </c>
      <c r="AU476">
        <f>_xlfn.RANK.AVG(Table2[[#This Row],[Sharpe Ratio Z-Score]],Table2[Sharpe Ratio Z-Score])</f>
        <v>332</v>
      </c>
      <c r="AV476">
        <f>(Table2[[#This Row],[Rank 1Y]]+Table2[[#This Row],[Rank 6M]]+Table2[[#This Row],[Rank Sharpe]])/3</f>
        <v>440</v>
      </c>
    </row>
    <row r="477" spans="1:48" hidden="1" x14ac:dyDescent="0.3">
      <c r="A477" t="s">
        <v>1316</v>
      </c>
      <c r="B477" t="s">
        <v>1317</v>
      </c>
      <c r="C477" t="s">
        <v>3118</v>
      </c>
      <c r="D477" t="s">
        <v>88</v>
      </c>
      <c r="E477">
        <v>8385.2652389499999</v>
      </c>
      <c r="F477">
        <v>173.45</v>
      </c>
      <c r="G477">
        <v>8.4826450889231992</v>
      </c>
      <c r="H477">
        <f>(Table2[[#This Row],[1Y Return vs Nifty]]-AVERAGE(Table2[1Y Return vs Nifty]))/_xlfn.STDEV.P(Table2[1Y Return vs Nifty])</f>
        <v>-0.12132519142357898</v>
      </c>
      <c r="I477">
        <v>-10.9818788118288</v>
      </c>
      <c r="J477">
        <f>(Table2[[#This Row],[1M Return vs Nifty]]-AVERAGE(Table2[1M Return vs Nifty]))/_xlfn.STDEV.P(Table2[1M Return vs Nifty])</f>
        <v>-0.86863968101951416</v>
      </c>
      <c r="K477">
        <v>-21.994757708633301</v>
      </c>
      <c r="L477">
        <f>(Table2[[#This Row],[6M Return vs Nifty]]-AVERAGE(Table2[6M Return vs Nifty]))/_xlfn.STDEV.P(Table2[6M Return vs Nifty])</f>
        <v>-0.84542885604834128</v>
      </c>
      <c r="M477">
        <v>-2.4630600559585099</v>
      </c>
      <c r="N477">
        <f>(Table2[[#This Row],[1W Return vs Nifty]]-AVERAGE(Table2[1W Return vs Nifty]))/_xlfn.STDEV.P(Table2[1W Return vs Nifty])</f>
        <v>7.2254873806303924E-2</v>
      </c>
      <c r="O477">
        <v>188.53</v>
      </c>
      <c r="P477">
        <v>201.22472297981</v>
      </c>
      <c r="Q477">
        <v>199.16613566941601</v>
      </c>
      <c r="R477">
        <v>14.710627544128201</v>
      </c>
      <c r="S477" s="1">
        <f>(Table2[[#This Row],[Close Price]]-Table2[[#This Row],[20D EMA]])/Table2[[#This Row],[20D EMA]]</f>
        <v>-7.9987269930515109E-2</v>
      </c>
      <c r="T477" s="1">
        <f>(Table2[[#This Row],[Close Price]]-Table2[[#This Row],[50D EMA]])/Table2[[#This Row],[50D EMA]]</f>
        <v>-0.13802838224106687</v>
      </c>
      <c r="U477" s="1">
        <f>(Table2[[#This Row],[Close Price]]-Table2[[#This Row],[200D EMA]])/Table2[[#This Row],[200D EMA]]</f>
        <v>-0.12911901706071507</v>
      </c>
      <c r="V477">
        <v>0.81314433646276196</v>
      </c>
      <c r="W477">
        <v>172.05</v>
      </c>
      <c r="X477">
        <v>178.03</v>
      </c>
      <c r="Y477">
        <v>172.05</v>
      </c>
      <c r="Z477">
        <v>179.93</v>
      </c>
      <c r="AA477">
        <v>172.05</v>
      </c>
      <c r="AB477">
        <v>201.45</v>
      </c>
      <c r="AC477" s="1">
        <f>(Table2[[#This Row],[Close Price]]/Table2[[#This Row],[Day Low]])-1</f>
        <v>8.1371694274918749E-3</v>
      </c>
      <c r="AD477" s="1">
        <f>(Table2[[#This Row],[Day High]]/Table2[[#This Row],[Close Price]])-1</f>
        <v>2.6405304122225415E-2</v>
      </c>
      <c r="AE477" s="1">
        <f>(Table2[[#This Row],[Close Price]]/Table2[[#This Row],[Current Week Low]])-1</f>
        <v>8.1371694274918749E-3</v>
      </c>
      <c r="AF477" s="1">
        <f>(Table2[[#This Row],[Current Week High]]/Table2[[#This Row],[Close Price]])-1</f>
        <v>3.7359469587777472E-2</v>
      </c>
      <c r="AG477" s="1">
        <f>(Table2[[#This Row],[Close Price]]/Table2[[#This Row],[Current Month Low]])-1</f>
        <v>8.1371694274918749E-3</v>
      </c>
      <c r="AH477" s="1">
        <f>(Table2[[#This Row],[Current Month High]]/Table2[[#This Row],[Close Price]])-1</f>
        <v>0.16142980686076691</v>
      </c>
      <c r="AI477">
        <v>44.531565292591502</v>
      </c>
      <c r="AJ477">
        <v>28.863298662704199</v>
      </c>
      <c r="AK477" t="str">
        <f>IF(AND(Table2[[#This Row],[20D EMA]]&gt;Table2[[#This Row],[50D EMA]],Table2[[#This Row],[50D EMA]]&gt;Table2[[#This Row],[200D EMA]]),"Uptrend","Downtrend/NoTrend")</f>
        <v>Downtrend/NoTrend</v>
      </c>
      <c r="AL477">
        <v>-0.13</v>
      </c>
      <c r="AM477" t="s">
        <v>3153</v>
      </c>
      <c r="AN477">
        <v>-12.12</v>
      </c>
      <c r="AO477" t="s">
        <v>3153</v>
      </c>
      <c r="AP477">
        <v>5.7408193008482003E-2</v>
      </c>
      <c r="AQ477">
        <f>(Table2[[#This Row],[Sharpe Ratio]]-AVERAGE(Table2[Sharpe Ratio]))/_xlfn.STDEV.P(Table2[Sharpe Ratio])</f>
        <v>1.0801379656319072E-3</v>
      </c>
      <c r="AR4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7">
        <f>_xlfn.RANK.AVG(Table2[[#This Row],[1Y Return vs Nifty Z-Score]],Table2[1Y Return vs Nifty Z-Score])</f>
        <v>346</v>
      </c>
      <c r="AT477">
        <f>_xlfn.RANK.AVG(Table2[[#This Row],[6M Return vs Nifty Z-Score]],Table2[6M Return vs Nifty Z-Score])</f>
        <v>621</v>
      </c>
      <c r="AU477">
        <f>_xlfn.RANK.AVG(Table2[[#This Row],[Sharpe Ratio Z-Score]],Table2[Sharpe Ratio Z-Score])</f>
        <v>355</v>
      </c>
      <c r="AV477">
        <f>(Table2[[#This Row],[Rank 1Y]]+Table2[[#This Row],[Rank 6M]]+Table2[[#This Row],[Rank Sharpe]])/3</f>
        <v>440.66666666666669</v>
      </c>
    </row>
    <row r="478" spans="1:48" hidden="1" x14ac:dyDescent="0.3">
      <c r="A478" t="s">
        <v>290</v>
      </c>
      <c r="B478" t="s">
        <v>291</v>
      </c>
      <c r="C478" t="s">
        <v>3108</v>
      </c>
      <c r="D478" t="s">
        <v>34</v>
      </c>
      <c r="E478">
        <v>88565.092252414004</v>
      </c>
      <c r="F478">
        <v>116.02</v>
      </c>
      <c r="G478">
        <v>-11.8101176293954</v>
      </c>
      <c r="H478">
        <f>(Table2[[#This Row],[1Y Return vs Nifty]]-AVERAGE(Table2[1Y Return vs Nifty]))/_xlfn.STDEV.P(Table2[1Y Return vs Nifty])</f>
        <v>-0.5403910022360362</v>
      </c>
      <c r="I478">
        <v>7.3140696294782597</v>
      </c>
      <c r="J478">
        <f>(Table2[[#This Row],[1M Return vs Nifty]]-AVERAGE(Table2[1M Return vs Nifty]))/_xlfn.STDEV.P(Table2[1M Return vs Nifty])</f>
        <v>1.1350491930126929</v>
      </c>
      <c r="K478">
        <v>-23.0211063550529</v>
      </c>
      <c r="L478">
        <f>(Table2[[#This Row],[6M Return vs Nifty]]-AVERAGE(Table2[6M Return vs Nifty]))/_xlfn.STDEV.P(Table2[6M Return vs Nifty])</f>
        <v>-0.88089901082551147</v>
      </c>
      <c r="M478">
        <v>-1.66023794779473</v>
      </c>
      <c r="N478">
        <f>(Table2[[#This Row],[1W Return vs Nifty]]-AVERAGE(Table2[1W Return vs Nifty]))/_xlfn.STDEV.P(Table2[1W Return vs Nifty])</f>
        <v>0.23731454683074601</v>
      </c>
      <c r="O478">
        <v>116.27</v>
      </c>
      <c r="P478">
        <v>118.27968706643701</v>
      </c>
      <c r="Q478">
        <v>124.64618025142499</v>
      </c>
      <c r="R478">
        <v>48.5445117327627</v>
      </c>
      <c r="S478" s="1">
        <f>(Table2[[#This Row],[Close Price]]-Table2[[#This Row],[20D EMA]])/Table2[[#This Row],[20D EMA]]</f>
        <v>-2.1501677130816204E-3</v>
      </c>
      <c r="T478" s="1">
        <f>(Table2[[#This Row],[Close Price]]-Table2[[#This Row],[50D EMA]])/Table2[[#This Row],[50D EMA]]</f>
        <v>-1.9104608090210428E-2</v>
      </c>
      <c r="U478" s="1">
        <f>(Table2[[#This Row],[Close Price]]-Table2[[#This Row],[200D EMA]])/Table2[[#This Row],[200D EMA]]</f>
        <v>-6.9205331715942259E-2</v>
      </c>
      <c r="V478">
        <v>0.76305667205011796</v>
      </c>
      <c r="W478">
        <v>115.1</v>
      </c>
      <c r="X478">
        <v>117.79</v>
      </c>
      <c r="Y478">
        <v>112</v>
      </c>
      <c r="Z478">
        <v>117.79</v>
      </c>
      <c r="AA478">
        <v>112</v>
      </c>
      <c r="AB478">
        <v>122.41</v>
      </c>
      <c r="AC478" s="1">
        <f>(Table2[[#This Row],[Close Price]]/Table2[[#This Row],[Day Low]])-1</f>
        <v>7.9930495221547382E-3</v>
      </c>
      <c r="AD478" s="1">
        <f>(Table2[[#This Row],[Day High]]/Table2[[#This Row],[Close Price]])-1</f>
        <v>1.5255990346492165E-2</v>
      </c>
      <c r="AE478" s="1">
        <f>(Table2[[#This Row],[Close Price]]/Table2[[#This Row],[Current Week Low]])-1</f>
        <v>3.5892857142857171E-2</v>
      </c>
      <c r="AF478" s="1">
        <f>(Table2[[#This Row],[Current Week High]]/Table2[[#This Row],[Close Price]])-1</f>
        <v>1.5255990346492165E-2</v>
      </c>
      <c r="AG478" s="1">
        <f>(Table2[[#This Row],[Close Price]]/Table2[[#This Row],[Current Month Low]])-1</f>
        <v>3.5892857142857171E-2</v>
      </c>
      <c r="AH478" s="1">
        <f>(Table2[[#This Row],[Current Month High]]/Table2[[#This Row],[Close Price]])-1</f>
        <v>5.5076710911911686E-2</v>
      </c>
      <c r="AI478">
        <v>48.681261851404898</v>
      </c>
      <c r="AJ478">
        <v>9.9715639810426406</v>
      </c>
      <c r="AK478" t="str">
        <f>IF(AND(Table2[[#This Row],[20D EMA]]&gt;Table2[[#This Row],[50D EMA]],Table2[[#This Row],[50D EMA]]&gt;Table2[[#This Row],[200D EMA]]),"Uptrend","Downtrend/NoTrend")</f>
        <v>Downtrend/NoTrend</v>
      </c>
      <c r="AL478">
        <v>-0.03</v>
      </c>
      <c r="AM478" t="s">
        <v>3153</v>
      </c>
      <c r="AN478">
        <v>-0.98</v>
      </c>
      <c r="AO478" t="s">
        <v>3153</v>
      </c>
      <c r="AP478">
        <v>0.112198584936561</v>
      </c>
      <c r="AQ478">
        <f>(Table2[[#This Row],[Sharpe Ratio]]-AVERAGE(Table2[Sharpe Ratio]))/_xlfn.STDEV.P(Table2[Sharpe Ratio])</f>
        <v>0.6412501243469475</v>
      </c>
      <c r="AR4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8">
        <f>_xlfn.RANK.AVG(Table2[[#This Row],[1Y Return vs Nifty Z-Score]],Table2[1Y Return vs Nifty Z-Score])</f>
        <v>509</v>
      </c>
      <c r="AT478">
        <f>_xlfn.RANK.AVG(Table2[[#This Row],[6M Return vs Nifty Z-Score]],Table2[6M Return vs Nifty Z-Score])</f>
        <v>628</v>
      </c>
      <c r="AU478">
        <f>_xlfn.RANK.AVG(Table2[[#This Row],[Sharpe Ratio Z-Score]],Table2[Sharpe Ratio Z-Score])</f>
        <v>187</v>
      </c>
      <c r="AV478">
        <f>(Table2[[#This Row],[Rank 1Y]]+Table2[[#This Row],[Rank 6M]]+Table2[[#This Row],[Rank Sharpe]])/3</f>
        <v>441.33333333333331</v>
      </c>
    </row>
    <row r="479" spans="1:48" hidden="1" x14ac:dyDescent="0.3">
      <c r="A479" t="s">
        <v>722</v>
      </c>
      <c r="B479" t="s">
        <v>723</v>
      </c>
      <c r="C479" t="s">
        <v>3117</v>
      </c>
      <c r="D479" t="s">
        <v>287</v>
      </c>
      <c r="E479">
        <v>23300.645938649999</v>
      </c>
      <c r="F479">
        <v>1836.55</v>
      </c>
      <c r="G479">
        <v>-3.0970367823634</v>
      </c>
      <c r="H479">
        <f>(Table2[[#This Row],[1Y Return vs Nifty]]-AVERAGE(Table2[1Y Return vs Nifty]))/_xlfn.STDEV.P(Table2[1Y Return vs Nifty])</f>
        <v>-0.36045718343965222</v>
      </c>
      <c r="I479">
        <v>-15.6583316997287</v>
      </c>
      <c r="J479">
        <f>(Table2[[#This Row],[1M Return vs Nifty]]-AVERAGE(Table2[1M Return vs Nifty]))/_xlfn.STDEV.P(Table2[1M Return vs Nifty])</f>
        <v>-1.380783484412929</v>
      </c>
      <c r="K479">
        <v>12.984182646341599</v>
      </c>
      <c r="L479">
        <f>(Table2[[#This Row],[6M Return vs Nifty]]-AVERAGE(Table2[6M Return vs Nifty]))/_xlfn.STDEV.P(Table2[6M Return vs Nifty])</f>
        <v>0.36342783476579632</v>
      </c>
      <c r="M479">
        <v>-3.5379054642677601</v>
      </c>
      <c r="N479">
        <f>(Table2[[#This Row],[1W Return vs Nifty]]-AVERAGE(Table2[1W Return vs Nifty]))/_xlfn.STDEV.P(Table2[1W Return vs Nifty])</f>
        <v>-0.14873260255147785</v>
      </c>
      <c r="O479">
        <v>1997.22</v>
      </c>
      <c r="P479">
        <v>2083.3806271367098</v>
      </c>
      <c r="Q479">
        <v>1877.3106858590199</v>
      </c>
      <c r="R479">
        <v>29.346698825918601</v>
      </c>
      <c r="S479" s="1">
        <f>(Table2[[#This Row],[Close Price]]-Table2[[#This Row],[20D EMA]])/Table2[[#This Row],[20D EMA]]</f>
        <v>-8.0446821081303049E-2</v>
      </c>
      <c r="T479" s="1">
        <f>(Table2[[#This Row],[Close Price]]-Table2[[#This Row],[50D EMA]])/Table2[[#This Row],[50D EMA]]</f>
        <v>-0.11847601149864825</v>
      </c>
      <c r="U479" s="1">
        <f>(Table2[[#This Row],[Close Price]]-Table2[[#This Row],[200D EMA]])/Table2[[#This Row],[200D EMA]]</f>
        <v>-2.1712274993187241E-2</v>
      </c>
      <c r="V479">
        <v>0.76660249005092096</v>
      </c>
      <c r="W479">
        <v>1794.05</v>
      </c>
      <c r="X479">
        <v>1861.25</v>
      </c>
      <c r="Y479">
        <v>1764.8</v>
      </c>
      <c r="Z479">
        <v>1861.25</v>
      </c>
      <c r="AA479">
        <v>1740.35</v>
      </c>
      <c r="AB479">
        <v>2122.9</v>
      </c>
      <c r="AC479" s="1">
        <f>(Table2[[#This Row],[Close Price]]/Table2[[#This Row],[Day Low]])-1</f>
        <v>2.3689417797720269E-2</v>
      </c>
      <c r="AD479" s="1">
        <f>(Table2[[#This Row],[Day High]]/Table2[[#This Row],[Close Price]])-1</f>
        <v>1.3449130162533018E-2</v>
      </c>
      <c r="AE479" s="1">
        <f>(Table2[[#This Row],[Close Price]]/Table2[[#This Row],[Current Week Low]])-1</f>
        <v>4.0656165004533174E-2</v>
      </c>
      <c r="AF479" s="1">
        <f>(Table2[[#This Row],[Current Week High]]/Table2[[#This Row],[Close Price]])-1</f>
        <v>1.3449130162533018E-2</v>
      </c>
      <c r="AG479" s="1">
        <f>(Table2[[#This Row],[Close Price]]/Table2[[#This Row],[Current Month Low]])-1</f>
        <v>5.5276237538426143E-2</v>
      </c>
      <c r="AH479" s="1">
        <f>(Table2[[#This Row],[Current Month High]]/Table2[[#This Row],[Close Price]])-1</f>
        <v>0.15591734502191623</v>
      </c>
      <c r="AI479">
        <v>33.385968255696802</v>
      </c>
      <c r="AJ479">
        <v>54.839389596155399</v>
      </c>
      <c r="AK479" t="str">
        <f>IF(AND(Table2[[#This Row],[20D EMA]]&gt;Table2[[#This Row],[50D EMA]],Table2[[#This Row],[50D EMA]]&gt;Table2[[#This Row],[200D EMA]]),"Uptrend","Downtrend/NoTrend")</f>
        <v>Downtrend/NoTrend</v>
      </c>
      <c r="AL479">
        <v>-0.09</v>
      </c>
      <c r="AM479" t="s">
        <v>3153</v>
      </c>
      <c r="AN479">
        <v>-7.68</v>
      </c>
      <c r="AO479" t="s">
        <v>3153</v>
      </c>
      <c r="AP479">
        <v>-6.4686467624130994E-2</v>
      </c>
      <c r="AQ479">
        <f>(Table2[[#This Row],[Sharpe Ratio]]-AVERAGE(Table2[Sharpe Ratio]))/_xlfn.STDEV.P(Table2[Sharpe Ratio])</f>
        <v>-1.425471753413613</v>
      </c>
      <c r="AR4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9">
        <f>_xlfn.RANK.AVG(Table2[[#This Row],[1Y Return vs Nifty Z-Score]],Table2[1Y Return vs Nifty Z-Score])</f>
        <v>436</v>
      </c>
      <c r="AT479">
        <f>_xlfn.RANK.AVG(Table2[[#This Row],[6M Return vs Nifty Z-Score]],Table2[6M Return vs Nifty Z-Score])</f>
        <v>204</v>
      </c>
      <c r="AU479">
        <f>_xlfn.RANK.AVG(Table2[[#This Row],[Sharpe Ratio Z-Score]],Table2[Sharpe Ratio Z-Score])</f>
        <v>684</v>
      </c>
      <c r="AV479">
        <f>(Table2[[#This Row],[Rank 1Y]]+Table2[[#This Row],[Rank 6M]]+Table2[[#This Row],[Rank Sharpe]])/3</f>
        <v>441.33333333333331</v>
      </c>
    </row>
    <row r="480" spans="1:48" hidden="1" x14ac:dyDescent="0.3">
      <c r="A480" t="s">
        <v>398</v>
      </c>
      <c r="B480" t="s">
        <v>399</v>
      </c>
      <c r="C480" t="s">
        <v>3107</v>
      </c>
      <c r="D480" t="s">
        <v>255</v>
      </c>
      <c r="E480">
        <v>54327.883484685</v>
      </c>
      <c r="F480">
        <v>5132.95</v>
      </c>
      <c r="G480">
        <v>-5.6308115604567002</v>
      </c>
      <c r="H480">
        <f>(Table2[[#This Row],[1Y Return vs Nifty]]-AVERAGE(Table2[1Y Return vs Nifty]))/_xlfn.STDEV.P(Table2[1Y Return vs Nifty])</f>
        <v>-0.41278216237607385</v>
      </c>
      <c r="I480">
        <v>3.6420886429730599</v>
      </c>
      <c r="J480">
        <f>(Table2[[#This Row],[1M Return vs Nifty]]-AVERAGE(Table2[1M Return vs Nifty]))/_xlfn.STDEV.P(Table2[1M Return vs Nifty])</f>
        <v>0.73291057352975253</v>
      </c>
      <c r="K480">
        <v>10.205872580644501</v>
      </c>
      <c r="L480">
        <f>(Table2[[#This Row],[6M Return vs Nifty]]-AVERAGE(Table2[6M Return vs Nifty]))/_xlfn.STDEV.P(Table2[6M Return vs Nifty])</f>
        <v>0.26741066906579175</v>
      </c>
      <c r="M480">
        <v>0.53934166472413203</v>
      </c>
      <c r="N480">
        <f>(Table2[[#This Row],[1W Return vs Nifty]]-AVERAGE(Table2[1W Return vs Nifty]))/_xlfn.STDEV.P(Table2[1W Return vs Nifty])</f>
        <v>0.68954660165543202</v>
      </c>
      <c r="O480">
        <v>5153.6899999999996</v>
      </c>
      <c r="P480">
        <v>5214.4052616652898</v>
      </c>
      <c r="Q480">
        <v>5093.9333501565297</v>
      </c>
      <c r="R480">
        <v>49.046967349200898</v>
      </c>
      <c r="S480" s="1">
        <f>(Table2[[#This Row],[Close Price]]-Table2[[#This Row],[20D EMA]])/Table2[[#This Row],[20D EMA]]</f>
        <v>-4.0243010347925049E-3</v>
      </c>
      <c r="T480" s="1">
        <f>(Table2[[#This Row],[Close Price]]-Table2[[#This Row],[50D EMA]])/Table2[[#This Row],[50D EMA]]</f>
        <v>-1.5621198886117293E-2</v>
      </c>
      <c r="U480" s="1">
        <f>(Table2[[#This Row],[Close Price]]-Table2[[#This Row],[200D EMA]])/Table2[[#This Row],[200D EMA]]</f>
        <v>7.6594346964259253E-3</v>
      </c>
      <c r="V480">
        <v>0.73720266700432502</v>
      </c>
      <c r="W480">
        <v>5088.1000000000004</v>
      </c>
      <c r="X480">
        <v>5236.45</v>
      </c>
      <c r="Y480">
        <v>5012.05</v>
      </c>
      <c r="Z480">
        <v>5236.45</v>
      </c>
      <c r="AA480">
        <v>4871</v>
      </c>
      <c r="AB480">
        <v>5370</v>
      </c>
      <c r="AC480" s="1">
        <f>(Table2[[#This Row],[Close Price]]/Table2[[#This Row],[Day Low]])-1</f>
        <v>8.8146852459660696E-3</v>
      </c>
      <c r="AD480" s="1">
        <f>(Table2[[#This Row],[Day High]]/Table2[[#This Row],[Close Price]])-1</f>
        <v>2.0163843403890658E-2</v>
      </c>
      <c r="AE480" s="1">
        <f>(Table2[[#This Row],[Close Price]]/Table2[[#This Row],[Current Week Low]])-1</f>
        <v>2.4121866302211581E-2</v>
      </c>
      <c r="AF480" s="1">
        <f>(Table2[[#This Row],[Current Week High]]/Table2[[#This Row],[Close Price]])-1</f>
        <v>2.0163843403890658E-2</v>
      </c>
      <c r="AG480" s="1">
        <f>(Table2[[#This Row],[Close Price]]/Table2[[#This Row],[Current Month Low]])-1</f>
        <v>5.3777458427427538E-2</v>
      </c>
      <c r="AH480" s="1">
        <f>(Table2[[#This Row],[Current Month High]]/Table2[[#This Row],[Close Price]])-1</f>
        <v>4.6182020085915543E-2</v>
      </c>
      <c r="AI480">
        <v>16.891845819655298</v>
      </c>
      <c r="AJ480">
        <v>22.2130952380952</v>
      </c>
      <c r="AK480" t="str">
        <f>IF(AND(Table2[[#This Row],[20D EMA]]&gt;Table2[[#This Row],[50D EMA]],Table2[[#This Row],[50D EMA]]&gt;Table2[[#This Row],[200D EMA]]),"Uptrend","Downtrend/NoTrend")</f>
        <v>Downtrend/NoTrend</v>
      </c>
      <c r="AL480">
        <v>-0.08</v>
      </c>
      <c r="AM480" t="s">
        <v>3153</v>
      </c>
      <c r="AN480">
        <v>3.78</v>
      </c>
      <c r="AO480" t="s">
        <v>3154</v>
      </c>
      <c r="AP480">
        <v>-4.0284627300463997E-2</v>
      </c>
      <c r="AQ480">
        <f>(Table2[[#This Row],[Sharpe Ratio]]-AVERAGE(Table2[Sharpe Ratio]))/_xlfn.STDEV.P(Table2[Sharpe Ratio])</f>
        <v>-1.1403610754650708</v>
      </c>
      <c r="AR4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0">
        <f>_xlfn.RANK.AVG(Table2[[#This Row],[1Y Return vs Nifty Z-Score]],Table2[1Y Return vs Nifty Z-Score])</f>
        <v>455</v>
      </c>
      <c r="AT480">
        <f>_xlfn.RANK.AVG(Table2[[#This Row],[6M Return vs Nifty Z-Score]],Table2[6M Return vs Nifty Z-Score])</f>
        <v>231</v>
      </c>
      <c r="AU480">
        <f>_xlfn.RANK.AVG(Table2[[#This Row],[Sharpe Ratio Z-Score]],Table2[Sharpe Ratio Z-Score])</f>
        <v>641</v>
      </c>
      <c r="AV480">
        <f>(Table2[[#This Row],[Rank 1Y]]+Table2[[#This Row],[Rank 6M]]+Table2[[#This Row],[Rank Sharpe]])/3</f>
        <v>442.33333333333331</v>
      </c>
    </row>
    <row r="481" spans="1:48" hidden="1" x14ac:dyDescent="0.3">
      <c r="A481" t="s">
        <v>687</v>
      </c>
      <c r="B481" t="s">
        <v>688</v>
      </c>
      <c r="C481" t="s">
        <v>3112</v>
      </c>
      <c r="D481" t="s">
        <v>252</v>
      </c>
      <c r="E481">
        <v>25335.700044969999</v>
      </c>
      <c r="F481">
        <v>3041.45</v>
      </c>
      <c r="G481">
        <v>-8.9076921600224992</v>
      </c>
      <c r="H481">
        <f>(Table2[[#This Row],[1Y Return vs Nifty]]-AVERAGE(Table2[1Y Return vs Nifty]))/_xlfn.STDEV.P(Table2[1Y Return vs Nifty])</f>
        <v>-0.48045301845684873</v>
      </c>
      <c r="I481">
        <v>-6.4157985138251101</v>
      </c>
      <c r="J481">
        <f>(Table2[[#This Row],[1M Return vs Nifty]]-AVERAGE(Table2[1M Return vs Nifty]))/_xlfn.STDEV.P(Table2[1M Return vs Nifty])</f>
        <v>-0.36858338055510081</v>
      </c>
      <c r="K481">
        <v>14.675558230068599</v>
      </c>
      <c r="L481">
        <f>(Table2[[#This Row],[6M Return vs Nifty]]-AVERAGE(Table2[6M Return vs Nifty]))/_xlfn.STDEV.P(Table2[6M Return vs Nifty])</f>
        <v>0.42188102603799149</v>
      </c>
      <c r="M481">
        <v>6.4257102361289196E-3</v>
      </c>
      <c r="N481">
        <f>(Table2[[#This Row],[1W Return vs Nifty]]-AVERAGE(Table2[1W Return vs Nifty]))/_xlfn.STDEV.P(Table2[1W Return vs Nifty])</f>
        <v>0.57997944810694824</v>
      </c>
      <c r="O481">
        <v>3088.08</v>
      </c>
      <c r="P481">
        <v>3173.1851787106598</v>
      </c>
      <c r="Q481">
        <v>2924.4916364646701</v>
      </c>
      <c r="R481">
        <v>47.983298321375997</v>
      </c>
      <c r="S481" s="1">
        <f>(Table2[[#This Row],[Close Price]]-Table2[[#This Row],[20D EMA]])/Table2[[#This Row],[20D EMA]]</f>
        <v>-1.5099997409393575E-2</v>
      </c>
      <c r="T481" s="1">
        <f>(Table2[[#This Row],[Close Price]]-Table2[[#This Row],[50D EMA]])/Table2[[#This Row],[50D EMA]]</f>
        <v>-4.1515124800938052E-2</v>
      </c>
      <c r="U481" s="1">
        <f>(Table2[[#This Row],[Close Price]]-Table2[[#This Row],[200D EMA]])/Table2[[#This Row],[200D EMA]]</f>
        <v>3.9992716025242979E-2</v>
      </c>
      <c r="V481">
        <v>0.71501435275118996</v>
      </c>
      <c r="W481">
        <v>2970.45</v>
      </c>
      <c r="X481">
        <v>3073.2</v>
      </c>
      <c r="Y481">
        <v>2918</v>
      </c>
      <c r="Z481">
        <v>3073.2</v>
      </c>
      <c r="AA481">
        <v>2918</v>
      </c>
      <c r="AB481">
        <v>3148.45</v>
      </c>
      <c r="AC481" s="1">
        <f>(Table2[[#This Row],[Close Price]]/Table2[[#This Row],[Day Low]])-1</f>
        <v>2.3902102375060963E-2</v>
      </c>
      <c r="AD481" s="1">
        <f>(Table2[[#This Row],[Day High]]/Table2[[#This Row],[Close Price]])-1</f>
        <v>1.043909977149049E-2</v>
      </c>
      <c r="AE481" s="1">
        <f>(Table2[[#This Row],[Close Price]]/Table2[[#This Row],[Current Week Low]])-1</f>
        <v>4.2306374228923804E-2</v>
      </c>
      <c r="AF481" s="1">
        <f>(Table2[[#This Row],[Current Week High]]/Table2[[#This Row],[Close Price]])-1</f>
        <v>1.043909977149049E-2</v>
      </c>
      <c r="AG481" s="1">
        <f>(Table2[[#This Row],[Close Price]]/Table2[[#This Row],[Current Month Low]])-1</f>
        <v>4.2306374228923804E-2</v>
      </c>
      <c r="AH481" s="1">
        <f>(Table2[[#This Row],[Current Month High]]/Table2[[#This Row],[Close Price]])-1</f>
        <v>3.5180588206283225E-2</v>
      </c>
      <c r="AI481">
        <v>20.138420819017199</v>
      </c>
      <c r="AJ481">
        <v>56.477337037608599</v>
      </c>
      <c r="AK481" t="str">
        <f>IF(AND(Table2[[#This Row],[20D EMA]]&gt;Table2[[#This Row],[50D EMA]],Table2[[#This Row],[50D EMA]]&gt;Table2[[#This Row],[200D EMA]]),"Uptrend","Downtrend/NoTrend")</f>
        <v>Downtrend/NoTrend</v>
      </c>
      <c r="AL481">
        <v>-0.05</v>
      </c>
      <c r="AM481" t="s">
        <v>3153</v>
      </c>
      <c r="AN481">
        <v>-2.2999999999999998</v>
      </c>
      <c r="AO481" t="s">
        <v>3153</v>
      </c>
      <c r="AP481">
        <v>-4.4604413380304998E-2</v>
      </c>
      <c r="AQ481">
        <f>(Table2[[#This Row],[Sharpe Ratio]]-AVERAGE(Table2[Sharpe Ratio]))/_xlfn.STDEV.P(Table2[Sharpe Ratio])</f>
        <v>-1.1908333808928551</v>
      </c>
      <c r="AR4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1">
        <f>_xlfn.RANK.AVG(Table2[[#This Row],[1Y Return vs Nifty Z-Score]],Table2[1Y Return vs Nifty Z-Score])</f>
        <v>482</v>
      </c>
      <c r="AT481">
        <f>_xlfn.RANK.AVG(Table2[[#This Row],[6M Return vs Nifty Z-Score]],Table2[6M Return vs Nifty Z-Score])</f>
        <v>192</v>
      </c>
      <c r="AU481">
        <f>_xlfn.RANK.AVG(Table2[[#This Row],[Sharpe Ratio Z-Score]],Table2[Sharpe Ratio Z-Score])</f>
        <v>653</v>
      </c>
      <c r="AV481">
        <f>(Table2[[#This Row],[Rank 1Y]]+Table2[[#This Row],[Rank 6M]]+Table2[[#This Row],[Rank Sharpe]])/3</f>
        <v>442.33333333333331</v>
      </c>
    </row>
    <row r="482" spans="1:48" hidden="1" x14ac:dyDescent="0.3">
      <c r="A482" t="s">
        <v>629</v>
      </c>
      <c r="B482" t="s">
        <v>630</v>
      </c>
      <c r="C482" t="s">
        <v>3111</v>
      </c>
      <c r="D482" t="s">
        <v>48</v>
      </c>
      <c r="E482">
        <v>28636.937999999998</v>
      </c>
      <c r="F482">
        <v>47.42</v>
      </c>
      <c r="G482">
        <v>7.0110703794188103</v>
      </c>
      <c r="H482">
        <f>(Table2[[#This Row],[1Y Return vs Nifty]]-AVERAGE(Table2[1Y Return vs Nifty]))/_xlfn.STDEV.P(Table2[1Y Return vs Nifty])</f>
        <v>-0.15171467842294503</v>
      </c>
      <c r="I482">
        <v>-12.0628968669745</v>
      </c>
      <c r="J482">
        <f>(Table2[[#This Row],[1M Return vs Nifty]]-AVERAGE(Table2[1M Return vs Nifty]))/_xlfn.STDEV.P(Table2[1M Return vs Nifty])</f>
        <v>-0.98702785076495936</v>
      </c>
      <c r="K482">
        <v>-35.868934145087302</v>
      </c>
      <c r="L482">
        <f>(Table2[[#This Row],[6M Return vs Nifty]]-AVERAGE(Table2[6M Return vs Nifty]))/_xlfn.STDEV.P(Table2[6M Return vs Nifty])</f>
        <v>-1.3249142505325076</v>
      </c>
      <c r="M482">
        <v>-7.0042966719317796</v>
      </c>
      <c r="N482">
        <f>(Table2[[#This Row],[1W Return vs Nifty]]-AVERAGE(Table2[1W Return vs Nifty]))/_xlfn.STDEV.P(Table2[1W Return vs Nifty])</f>
        <v>-0.86142024965735475</v>
      </c>
      <c r="O482">
        <v>51.51</v>
      </c>
      <c r="P482">
        <v>55.5310641666197</v>
      </c>
      <c r="Q482">
        <v>57.632779804653303</v>
      </c>
      <c r="R482">
        <v>23.401008943492801</v>
      </c>
      <c r="S482" s="1">
        <f>(Table2[[#This Row],[Close Price]]-Table2[[#This Row],[20D EMA]])/Table2[[#This Row],[20D EMA]]</f>
        <v>-7.9402057852844043E-2</v>
      </c>
      <c r="T482" s="1">
        <f>(Table2[[#This Row],[Close Price]]-Table2[[#This Row],[50D EMA]])/Table2[[#This Row],[50D EMA]]</f>
        <v>-0.14606354638338342</v>
      </c>
      <c r="U482" s="1">
        <f>(Table2[[#This Row],[Close Price]]-Table2[[#This Row],[200D EMA]])/Table2[[#This Row],[200D EMA]]</f>
        <v>-0.17720435903438264</v>
      </c>
      <c r="V482">
        <v>0.73484768572020798</v>
      </c>
      <c r="W482">
        <v>47.27</v>
      </c>
      <c r="X482">
        <v>48.83</v>
      </c>
      <c r="Y482">
        <v>47.15</v>
      </c>
      <c r="Z482">
        <v>48.83</v>
      </c>
      <c r="AA482">
        <v>47.15</v>
      </c>
      <c r="AB482">
        <v>53.59</v>
      </c>
      <c r="AC482" s="1">
        <f>(Table2[[#This Row],[Close Price]]/Table2[[#This Row],[Day Low]])-1</f>
        <v>3.1732599957690066E-3</v>
      </c>
      <c r="AD482" s="1">
        <f>(Table2[[#This Row],[Day High]]/Table2[[#This Row],[Close Price]])-1</f>
        <v>2.9734289329396812E-2</v>
      </c>
      <c r="AE482" s="1">
        <f>(Table2[[#This Row],[Close Price]]/Table2[[#This Row],[Current Week Low]])-1</f>
        <v>5.7264050901379981E-3</v>
      </c>
      <c r="AF482" s="1">
        <f>(Table2[[#This Row],[Current Week High]]/Table2[[#This Row],[Close Price]])-1</f>
        <v>2.9734289329396812E-2</v>
      </c>
      <c r="AG482" s="1">
        <f>(Table2[[#This Row],[Close Price]]/Table2[[#This Row],[Current Month Low]])-1</f>
        <v>5.7264050901379981E-3</v>
      </c>
      <c r="AH482" s="1">
        <f>(Table2[[#This Row],[Current Month High]]/Table2[[#This Row],[Close Price]])-1</f>
        <v>0.13011387600168711</v>
      </c>
      <c r="AI482">
        <v>64.803880219316696</v>
      </c>
      <c r="AJ482">
        <v>31.7222222222222</v>
      </c>
      <c r="AK482" t="str">
        <f>IF(AND(Table2[[#This Row],[20D EMA]]&gt;Table2[[#This Row],[50D EMA]],Table2[[#This Row],[50D EMA]]&gt;Table2[[#This Row],[200D EMA]]),"Uptrend","Downtrend/NoTrend")</f>
        <v>Downtrend/NoTrend</v>
      </c>
      <c r="AL482">
        <v>-0.16</v>
      </c>
      <c r="AM482" t="s">
        <v>3153</v>
      </c>
      <c r="AN482">
        <v>-8.5399999999999991</v>
      </c>
      <c r="AO482" t="s">
        <v>3153</v>
      </c>
      <c r="AP482">
        <v>8.8864284797550999E-2</v>
      </c>
      <c r="AQ482">
        <f>(Table2[[#This Row],[Sharpe Ratio]]-AVERAGE(Table2[Sharpe Ratio]))/_xlfn.STDEV.P(Table2[Sharpe Ratio])</f>
        <v>0.36861256734943726</v>
      </c>
      <c r="AR4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2">
        <f>_xlfn.RANK.AVG(Table2[[#This Row],[1Y Return vs Nifty Z-Score]],Table2[1Y Return vs Nifty Z-Score])</f>
        <v>364</v>
      </c>
      <c r="AT482">
        <f>_xlfn.RANK.AVG(Table2[[#This Row],[6M Return vs Nifty Z-Score]],Table2[6M Return vs Nifty Z-Score])</f>
        <v>712</v>
      </c>
      <c r="AU482">
        <f>_xlfn.RANK.AVG(Table2[[#This Row],[Sharpe Ratio Z-Score]],Table2[Sharpe Ratio Z-Score])</f>
        <v>255</v>
      </c>
      <c r="AV482">
        <f>(Table2[[#This Row],[Rank 1Y]]+Table2[[#This Row],[Rank 6M]]+Table2[[#This Row],[Rank Sharpe]])/3</f>
        <v>443.66666666666669</v>
      </c>
    </row>
    <row r="483" spans="1:48" hidden="1" x14ac:dyDescent="0.3">
      <c r="A483" t="s">
        <v>143</v>
      </c>
      <c r="B483" t="s">
        <v>144</v>
      </c>
      <c r="C483" t="s">
        <v>3106</v>
      </c>
      <c r="D483" t="s">
        <v>18</v>
      </c>
      <c r="E483">
        <v>187981.92535449599</v>
      </c>
      <c r="F483">
        <v>133.12</v>
      </c>
      <c r="G483">
        <v>11.484481224774999</v>
      </c>
      <c r="H483">
        <f>(Table2[[#This Row],[1Y Return vs Nifty]]-AVERAGE(Table2[1Y Return vs Nifty]))/_xlfn.STDEV.P(Table2[1Y Return vs Nifty])</f>
        <v>-5.9334278128107307E-2</v>
      </c>
      <c r="I483">
        <v>-13.808233743914</v>
      </c>
      <c r="J483">
        <f>(Table2[[#This Row],[1M Return vs Nifty]]-AVERAGE(Table2[1M Return vs Nifty]))/_xlfn.STDEV.P(Table2[1M Return vs Nifty])</f>
        <v>-1.1781691896783502</v>
      </c>
      <c r="K483">
        <v>-24.535727041958101</v>
      </c>
      <c r="L483">
        <f>(Table2[[#This Row],[6M Return vs Nifty]]-AVERAGE(Table2[6M Return vs Nifty]))/_xlfn.STDEV.P(Table2[6M Return vs Nifty])</f>
        <v>-0.93324363112646491</v>
      </c>
      <c r="M483">
        <v>-2.9326195808868101</v>
      </c>
      <c r="N483">
        <f>(Table2[[#This Row],[1W Return vs Nifty]]-AVERAGE(Table2[1W Return vs Nifty]))/_xlfn.STDEV.P(Table2[1W Return vs Nifty])</f>
        <v>-2.4286241419643646E-2</v>
      </c>
      <c r="O483">
        <v>143.47999999999999</v>
      </c>
      <c r="P483">
        <v>154.090567678166</v>
      </c>
      <c r="Q483">
        <v>156.074110342279</v>
      </c>
      <c r="R483">
        <v>19.656693269829699</v>
      </c>
      <c r="S483" s="1">
        <f>(Table2[[#This Row],[Close Price]]-Table2[[#This Row],[20D EMA]])/Table2[[#This Row],[20D EMA]]</f>
        <v>-7.2205185391692128E-2</v>
      </c>
      <c r="T483" s="1">
        <f>(Table2[[#This Row],[Close Price]]-Table2[[#This Row],[50D EMA]])/Table2[[#This Row],[50D EMA]]</f>
        <v>-0.13609248115669986</v>
      </c>
      <c r="U483" s="1">
        <f>(Table2[[#This Row],[Close Price]]-Table2[[#This Row],[200D EMA]])/Table2[[#This Row],[200D EMA]]</f>
        <v>-0.14707186407751666</v>
      </c>
      <c r="V483">
        <v>0.83348600076436796</v>
      </c>
      <c r="W483">
        <v>132.65</v>
      </c>
      <c r="X483">
        <v>136.68</v>
      </c>
      <c r="Y483">
        <v>132.65</v>
      </c>
      <c r="Z483">
        <v>136.68</v>
      </c>
      <c r="AA483">
        <v>132.65</v>
      </c>
      <c r="AB483">
        <v>145.74</v>
      </c>
      <c r="AC483" s="1">
        <f>(Table2[[#This Row],[Close Price]]/Table2[[#This Row],[Day Low]])-1</f>
        <v>3.5431586882774813E-3</v>
      </c>
      <c r="AD483" s="1">
        <f>(Table2[[#This Row],[Day High]]/Table2[[#This Row],[Close Price]])-1</f>
        <v>2.6742788461538547E-2</v>
      </c>
      <c r="AE483" s="1">
        <f>(Table2[[#This Row],[Close Price]]/Table2[[#This Row],[Current Week Low]])-1</f>
        <v>3.5431586882774813E-3</v>
      </c>
      <c r="AF483" s="1">
        <f>(Table2[[#This Row],[Current Week High]]/Table2[[#This Row],[Close Price]])-1</f>
        <v>2.6742788461538547E-2</v>
      </c>
      <c r="AG483" s="1">
        <f>(Table2[[#This Row],[Close Price]]/Table2[[#This Row],[Current Month Low]])-1</f>
        <v>3.5431586882774813E-3</v>
      </c>
      <c r="AH483" s="1">
        <f>(Table2[[#This Row],[Current Month High]]/Table2[[#This Row],[Close Price]])-1</f>
        <v>9.4801682692307709E-2</v>
      </c>
      <c r="AI483">
        <v>47.836538461538403</v>
      </c>
      <c r="AJ483">
        <v>32.655705032386599</v>
      </c>
      <c r="AK483" t="str">
        <f>IF(AND(Table2[[#This Row],[20D EMA]]&gt;Table2[[#This Row],[50D EMA]],Table2[[#This Row],[50D EMA]]&gt;Table2[[#This Row],[200D EMA]]),"Uptrend","Downtrend/NoTrend")</f>
        <v>Downtrend/NoTrend</v>
      </c>
      <c r="AL483">
        <v>-0.1</v>
      </c>
      <c r="AM483" t="s">
        <v>3153</v>
      </c>
      <c r="AN483">
        <v>-6.66</v>
      </c>
      <c r="AO483" t="s">
        <v>3153</v>
      </c>
      <c r="AP483">
        <v>5.3510497049403E-2</v>
      </c>
      <c r="AQ483">
        <f>(Table2[[#This Row],[Sharpe Ratio]]-AVERAGE(Table2[Sharpe Ratio]))/_xlfn.STDEV.P(Table2[Sharpe Ratio])</f>
        <v>-4.4460473832097898E-2</v>
      </c>
      <c r="AR4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3">
        <f>_xlfn.RANK.AVG(Table2[[#This Row],[1Y Return vs Nifty Z-Score]],Table2[1Y Return vs Nifty Z-Score])</f>
        <v>324</v>
      </c>
      <c r="AT483">
        <f>_xlfn.RANK.AVG(Table2[[#This Row],[6M Return vs Nifty Z-Score]],Table2[6M Return vs Nifty Z-Score])</f>
        <v>646</v>
      </c>
      <c r="AU483">
        <f>_xlfn.RANK.AVG(Table2[[#This Row],[Sharpe Ratio Z-Score]],Table2[Sharpe Ratio Z-Score])</f>
        <v>363</v>
      </c>
      <c r="AV483">
        <f>(Table2[[#This Row],[Rank 1Y]]+Table2[[#This Row],[Rank 6M]]+Table2[[#This Row],[Rank Sharpe]])/3</f>
        <v>444.33333333333331</v>
      </c>
    </row>
    <row r="484" spans="1:48" hidden="1" x14ac:dyDescent="0.3">
      <c r="A484" t="s">
        <v>385</v>
      </c>
      <c r="B484" t="s">
        <v>386</v>
      </c>
      <c r="C484" t="s">
        <v>3119</v>
      </c>
      <c r="D484" t="s">
        <v>387</v>
      </c>
      <c r="E484">
        <v>59070.670221749999</v>
      </c>
      <c r="F484">
        <v>4650.25</v>
      </c>
      <c r="G484">
        <v>-8.4907214018112906</v>
      </c>
      <c r="H484">
        <f>(Table2[[#This Row],[1Y Return vs Nifty]]-AVERAGE(Table2[1Y Return vs Nifty]))/_xlfn.STDEV.P(Table2[1Y Return vs Nifty])</f>
        <v>-0.47184215598827389</v>
      </c>
      <c r="I484">
        <v>-3.1858156360054002</v>
      </c>
      <c r="J484">
        <f>(Table2[[#This Row],[1M Return vs Nifty]]-AVERAGE(Table2[1M Return vs Nifty]))/_xlfn.STDEV.P(Table2[1M Return vs Nifty])</f>
        <v>-1.4850379155172715E-2</v>
      </c>
      <c r="K484">
        <v>-20.993331643485</v>
      </c>
      <c r="L484">
        <f>(Table2[[#This Row],[6M Return vs Nifty]]-AVERAGE(Table2[6M Return vs Nifty]))/_xlfn.STDEV.P(Table2[6M Return vs Nifty])</f>
        <v>-0.81082001464477305</v>
      </c>
      <c r="M484">
        <v>1.34115260125105</v>
      </c>
      <c r="N484">
        <f>(Table2[[#This Row],[1W Return vs Nifty]]-AVERAGE(Table2[1W Return vs Nifty]))/_xlfn.STDEV.P(Table2[1W Return vs Nifty])</f>
        <v>0.85439837848711253</v>
      </c>
      <c r="O484">
        <v>4628.13</v>
      </c>
      <c r="P484">
        <v>4869.08830036977</v>
      </c>
      <c r="Q484">
        <v>4901.5684114689402</v>
      </c>
      <c r="R484">
        <v>56.428047724050202</v>
      </c>
      <c r="S484" s="1">
        <f>(Table2[[#This Row],[Close Price]]-Table2[[#This Row],[20D EMA]])/Table2[[#This Row],[20D EMA]]</f>
        <v>4.7794681653280892E-3</v>
      </c>
      <c r="T484" s="1">
        <f>(Table2[[#This Row],[Close Price]]-Table2[[#This Row],[50D EMA]])/Table2[[#This Row],[50D EMA]]</f>
        <v>-4.4944409891509024E-2</v>
      </c>
      <c r="U484" s="1">
        <f>(Table2[[#This Row],[Close Price]]-Table2[[#This Row],[200D EMA]])/Table2[[#This Row],[200D EMA]]</f>
        <v>-5.1273060043575555E-2</v>
      </c>
      <c r="V484">
        <v>1.4029698383292899</v>
      </c>
      <c r="W484">
        <v>4512.55</v>
      </c>
      <c r="X484">
        <v>4682.3</v>
      </c>
      <c r="Y484">
        <v>4479.2</v>
      </c>
      <c r="Z484">
        <v>4684</v>
      </c>
      <c r="AA484">
        <v>4162.6000000000004</v>
      </c>
      <c r="AB484">
        <v>4781</v>
      </c>
      <c r="AC484" s="1">
        <f>(Table2[[#This Row],[Close Price]]/Table2[[#This Row],[Day Low]])-1</f>
        <v>3.0514897341857639E-2</v>
      </c>
      <c r="AD484" s="1">
        <f>(Table2[[#This Row],[Day High]]/Table2[[#This Row],[Close Price]])-1</f>
        <v>6.8921025751305098E-3</v>
      </c>
      <c r="AE484" s="1">
        <f>(Table2[[#This Row],[Close Price]]/Table2[[#This Row],[Current Week Low]])-1</f>
        <v>3.8187622789783937E-2</v>
      </c>
      <c r="AF484" s="1">
        <f>(Table2[[#This Row],[Current Week High]]/Table2[[#This Row],[Close Price]])-1</f>
        <v>7.257674318585039E-3</v>
      </c>
      <c r="AG484" s="1">
        <f>(Table2[[#This Row],[Close Price]]/Table2[[#This Row],[Current Month Low]])-1</f>
        <v>0.11715033873060099</v>
      </c>
      <c r="AH484" s="1">
        <f>(Table2[[#This Row],[Current Month High]]/Table2[[#This Row],[Close Price]])-1</f>
        <v>2.81167679157035E-2</v>
      </c>
      <c r="AI484">
        <v>38.917262512768097</v>
      </c>
      <c r="AJ484">
        <v>29.137739516800899</v>
      </c>
      <c r="AK484" t="str">
        <f>IF(AND(Table2[[#This Row],[20D EMA]]&gt;Table2[[#This Row],[50D EMA]],Table2[[#This Row],[50D EMA]]&gt;Table2[[#This Row],[200D EMA]]),"Uptrend","Downtrend/NoTrend")</f>
        <v>Downtrend/NoTrend</v>
      </c>
      <c r="AL484">
        <v>-0.05</v>
      </c>
      <c r="AM484" t="s">
        <v>3153</v>
      </c>
      <c r="AN484">
        <v>8.2799999999999994</v>
      </c>
      <c r="AO484" t="s">
        <v>3154</v>
      </c>
      <c r="AP484">
        <v>8.9322817860029005E-2</v>
      </c>
      <c r="AQ484">
        <f>(Table2[[#This Row],[Sharpe Ratio]]-AVERAGE(Table2[Sharpe Ratio]))/_xlfn.STDEV.P(Table2[Sharpe Ratio])</f>
        <v>0.37397005967669134</v>
      </c>
      <c r="AR4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4">
        <f>_xlfn.RANK.AVG(Table2[[#This Row],[1Y Return vs Nifty Z-Score]],Table2[1Y Return vs Nifty Z-Score])</f>
        <v>476</v>
      </c>
      <c r="AT484">
        <f>_xlfn.RANK.AVG(Table2[[#This Row],[6M Return vs Nifty Z-Score]],Table2[6M Return vs Nifty Z-Score])</f>
        <v>604</v>
      </c>
      <c r="AU484">
        <f>_xlfn.RANK.AVG(Table2[[#This Row],[Sharpe Ratio Z-Score]],Table2[Sharpe Ratio Z-Score])</f>
        <v>253</v>
      </c>
      <c r="AV484">
        <f>(Table2[[#This Row],[Rank 1Y]]+Table2[[#This Row],[Rank 6M]]+Table2[[#This Row],[Rank Sharpe]])/3</f>
        <v>444.33333333333331</v>
      </c>
    </row>
    <row r="485" spans="1:48" hidden="1" x14ac:dyDescent="0.3">
      <c r="A485" t="s">
        <v>525</v>
      </c>
      <c r="B485" t="s">
        <v>526</v>
      </c>
      <c r="C485" t="s">
        <v>3119</v>
      </c>
      <c r="D485" t="s">
        <v>527</v>
      </c>
      <c r="E485">
        <v>38428.895808050002</v>
      </c>
      <c r="F485">
        <v>3494.15</v>
      </c>
      <c r="G485">
        <v>-12.070878948912201</v>
      </c>
      <c r="H485">
        <f>(Table2[[#This Row],[1Y Return vs Nifty]]-AVERAGE(Table2[1Y Return vs Nifty]))/_xlfn.STDEV.P(Table2[1Y Return vs Nifty])</f>
        <v>-0.54577598383310533</v>
      </c>
      <c r="I485">
        <v>-4.3265698724227297</v>
      </c>
      <c r="J485">
        <f>(Table2[[#This Row],[1M Return vs Nifty]]-AVERAGE(Table2[1M Return vs Nifty]))/_xlfn.STDEV.P(Table2[1M Return vs Nifty])</f>
        <v>-0.13978058317531578</v>
      </c>
      <c r="K485">
        <v>-14.412078418282499</v>
      </c>
      <c r="L485">
        <f>(Table2[[#This Row],[6M Return vs Nifty]]-AVERAGE(Table2[6M Return vs Nifty]))/_xlfn.STDEV.P(Table2[6M Return vs Nifty])</f>
        <v>-0.58337481720623352</v>
      </c>
      <c r="M485">
        <v>-3.2483944885947902</v>
      </c>
      <c r="N485">
        <f>(Table2[[#This Row],[1W Return vs Nifty]]-AVERAGE(Table2[1W Return vs Nifty]))/_xlfn.STDEV.P(Table2[1W Return vs Nifty])</f>
        <v>-8.9209345162782575E-2</v>
      </c>
      <c r="O485">
        <v>3631.67</v>
      </c>
      <c r="P485">
        <v>3751.3644185899302</v>
      </c>
      <c r="Q485">
        <v>3607.67237964789</v>
      </c>
      <c r="R485">
        <v>35.412567526489397</v>
      </c>
      <c r="S485" s="1">
        <f>(Table2[[#This Row],[Close Price]]-Table2[[#This Row],[20D EMA]])/Table2[[#This Row],[20D EMA]]</f>
        <v>-3.7866876671063171E-2</v>
      </c>
      <c r="T485" s="1">
        <f>(Table2[[#This Row],[Close Price]]-Table2[[#This Row],[50D EMA]])/Table2[[#This Row],[50D EMA]]</f>
        <v>-6.8565564389132944E-2</v>
      </c>
      <c r="U485" s="1">
        <f>(Table2[[#This Row],[Close Price]]-Table2[[#This Row],[200D EMA]])/Table2[[#This Row],[200D EMA]]</f>
        <v>-3.1466931500850344E-2</v>
      </c>
      <c r="V485">
        <v>0.67566870349845798</v>
      </c>
      <c r="W485">
        <v>3440</v>
      </c>
      <c r="X485">
        <v>3533.45</v>
      </c>
      <c r="Y485">
        <v>3435</v>
      </c>
      <c r="Z485">
        <v>3537.9</v>
      </c>
      <c r="AA485">
        <v>3435</v>
      </c>
      <c r="AB485">
        <v>3825</v>
      </c>
      <c r="AC485" s="1">
        <f>(Table2[[#This Row],[Close Price]]/Table2[[#This Row],[Day Low]])-1</f>
        <v>1.5741279069767522E-2</v>
      </c>
      <c r="AD485" s="1">
        <f>(Table2[[#This Row],[Day High]]/Table2[[#This Row],[Close Price]])-1</f>
        <v>1.124737060515435E-2</v>
      </c>
      <c r="AE485" s="1">
        <f>(Table2[[#This Row],[Close Price]]/Table2[[#This Row],[Current Week Low]])-1</f>
        <v>1.7219796215429461E-2</v>
      </c>
      <c r="AF485" s="1">
        <f>(Table2[[#This Row],[Current Week High]]/Table2[[#This Row],[Close Price]])-1</f>
        <v>1.2520927836526807E-2</v>
      </c>
      <c r="AG485" s="1">
        <f>(Table2[[#This Row],[Close Price]]/Table2[[#This Row],[Current Month Low]])-1</f>
        <v>1.7219796215429461E-2</v>
      </c>
      <c r="AH485" s="1">
        <f>(Table2[[#This Row],[Current Month High]]/Table2[[#This Row],[Close Price]])-1</f>
        <v>9.4686833707768647E-2</v>
      </c>
      <c r="AI485">
        <v>26.497145228453199</v>
      </c>
      <c r="AJ485">
        <v>31.934375471983</v>
      </c>
      <c r="AK485" t="str">
        <f>IF(AND(Table2[[#This Row],[20D EMA]]&gt;Table2[[#This Row],[50D EMA]],Table2[[#This Row],[50D EMA]]&gt;Table2[[#This Row],[200D EMA]]),"Uptrend","Downtrend/NoTrend")</f>
        <v>Downtrend/NoTrend</v>
      </c>
      <c r="AL485">
        <v>0.02</v>
      </c>
      <c r="AM485" t="s">
        <v>3154</v>
      </c>
      <c r="AN485">
        <v>-6.7</v>
      </c>
      <c r="AO485" t="s">
        <v>3153</v>
      </c>
      <c r="AP485">
        <v>7.0216503008696002E-2</v>
      </c>
      <c r="AQ485">
        <f>(Table2[[#This Row],[Sharpe Ratio]]-AVERAGE(Table2[Sharpe Ratio]))/_xlfn.STDEV.P(Table2[Sharpe Ratio])</f>
        <v>0.15073220924790692</v>
      </c>
      <c r="AR4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5">
        <f>_xlfn.RANK.AVG(Table2[[#This Row],[1Y Return vs Nifty Z-Score]],Table2[1Y Return vs Nifty Z-Score])</f>
        <v>510</v>
      </c>
      <c r="AT485">
        <f>_xlfn.RANK.AVG(Table2[[#This Row],[6M Return vs Nifty Z-Score]],Table2[6M Return vs Nifty Z-Score])</f>
        <v>515</v>
      </c>
      <c r="AU485">
        <f>_xlfn.RANK.AVG(Table2[[#This Row],[Sharpe Ratio Z-Score]],Table2[Sharpe Ratio Z-Score])</f>
        <v>309</v>
      </c>
      <c r="AV485">
        <f>(Table2[[#This Row],[Rank 1Y]]+Table2[[#This Row],[Rank 6M]]+Table2[[#This Row],[Rank Sharpe]])/3</f>
        <v>444.66666666666669</v>
      </c>
    </row>
    <row r="486" spans="1:48" hidden="1" x14ac:dyDescent="0.3">
      <c r="A486" t="s">
        <v>1773</v>
      </c>
      <c r="B486" t="s">
        <v>1774</v>
      </c>
      <c r="C486" t="s">
        <v>3118</v>
      </c>
      <c r="D486" t="s">
        <v>69</v>
      </c>
      <c r="E486">
        <v>4345.4399999999996</v>
      </c>
      <c r="F486">
        <v>617.25</v>
      </c>
      <c r="G486">
        <v>22.141639129912999</v>
      </c>
      <c r="H486">
        <f>(Table2[[#This Row],[1Y Return vs Nifty]]-AVERAGE(Table2[1Y Return vs Nifty]))/_xlfn.STDEV.P(Table2[1Y Return vs Nifty])</f>
        <v>0.1607466729215726</v>
      </c>
      <c r="I486">
        <v>-3.6709172455796</v>
      </c>
      <c r="J486">
        <f>(Table2[[#This Row],[1M Return vs Nifty]]-AVERAGE(Table2[1M Return vs Nifty]))/_xlfn.STDEV.P(Table2[1M Return vs Nifty])</f>
        <v>-6.7976496174854295E-2</v>
      </c>
      <c r="K486">
        <v>-42.663511398975601</v>
      </c>
      <c r="L486">
        <f>(Table2[[#This Row],[6M Return vs Nifty]]-AVERAGE(Table2[6M Return vs Nifty]))/_xlfn.STDEV.P(Table2[6M Return vs Nifty])</f>
        <v>-1.5597318319475555</v>
      </c>
      <c r="M486">
        <v>3.9465933574240899</v>
      </c>
      <c r="N486">
        <f>(Table2[[#This Row],[1W Return vs Nifty]]-AVERAGE(Table2[1W Return vs Nifty]))/_xlfn.STDEV.P(Table2[1W Return vs Nifty])</f>
        <v>1.390075205178019</v>
      </c>
      <c r="O486">
        <v>637.41999999999996</v>
      </c>
      <c r="P486">
        <v>682.23320713282806</v>
      </c>
      <c r="Q486">
        <v>741.78712939709999</v>
      </c>
      <c r="R486">
        <v>45.061370507371301</v>
      </c>
      <c r="S486" s="1">
        <f>(Table2[[#This Row],[Close Price]]-Table2[[#This Row],[20D EMA]])/Table2[[#This Row],[20D EMA]]</f>
        <v>-3.164318659596492E-2</v>
      </c>
      <c r="T486" s="1">
        <f>(Table2[[#This Row],[Close Price]]-Table2[[#This Row],[50D EMA]])/Table2[[#This Row],[50D EMA]]</f>
        <v>-9.525072431746362E-2</v>
      </c>
      <c r="U486" s="1">
        <f>(Table2[[#This Row],[Close Price]]-Table2[[#This Row],[200D EMA]])/Table2[[#This Row],[200D EMA]]</f>
        <v>-0.16788796200645817</v>
      </c>
      <c r="V486">
        <v>0.99143503021235202</v>
      </c>
      <c r="W486">
        <v>610</v>
      </c>
      <c r="X486">
        <v>634</v>
      </c>
      <c r="Y486">
        <v>557.75</v>
      </c>
      <c r="Z486">
        <v>637.70000000000005</v>
      </c>
      <c r="AA486">
        <v>557.75</v>
      </c>
      <c r="AB486">
        <v>676.1</v>
      </c>
      <c r="AC486" s="1">
        <f>(Table2[[#This Row],[Close Price]]/Table2[[#This Row],[Day Low]])-1</f>
        <v>1.1885245901639419E-2</v>
      </c>
      <c r="AD486" s="1">
        <f>(Table2[[#This Row],[Day High]]/Table2[[#This Row],[Close Price]])-1</f>
        <v>2.7136492507087828E-2</v>
      </c>
      <c r="AE486" s="1">
        <f>(Table2[[#This Row],[Close Price]]/Table2[[#This Row],[Current Week Low]])-1</f>
        <v>0.10667861945315993</v>
      </c>
      <c r="AF486" s="1">
        <f>(Table2[[#This Row],[Current Week High]]/Table2[[#This Row],[Close Price]])-1</f>
        <v>3.3130822195220899E-2</v>
      </c>
      <c r="AG486" s="1">
        <f>(Table2[[#This Row],[Close Price]]/Table2[[#This Row],[Current Month Low]])-1</f>
        <v>0.10667861945315993</v>
      </c>
      <c r="AH486" s="1">
        <f>(Table2[[#This Row],[Current Month High]]/Table2[[#This Row],[Close Price]])-1</f>
        <v>9.5342243823410389E-2</v>
      </c>
      <c r="AI486">
        <v>88.740380720939598</v>
      </c>
      <c r="AJ486">
        <v>47.915168943206297</v>
      </c>
      <c r="AK486" t="str">
        <f>IF(AND(Table2[[#This Row],[20D EMA]]&gt;Table2[[#This Row],[50D EMA]],Table2[[#This Row],[50D EMA]]&gt;Table2[[#This Row],[200D EMA]]),"Uptrend","Downtrend/NoTrend")</f>
        <v>Downtrend/NoTrend</v>
      </c>
      <c r="AL486">
        <v>-0.23</v>
      </c>
      <c r="AM486" t="s">
        <v>3153</v>
      </c>
      <c r="AN486">
        <v>-7.13</v>
      </c>
      <c r="AO486" t="s">
        <v>3153</v>
      </c>
      <c r="AP486">
        <v>5.9974322767774001E-2</v>
      </c>
      <c r="AQ486">
        <f>(Table2[[#This Row],[Sharpe Ratio]]-AVERAGE(Table2[Sharpe Ratio]))/_xlfn.STDEV.P(Table2[Sharpe Ratio])</f>
        <v>3.1062753443451933E-2</v>
      </c>
      <c r="AR4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6">
        <f>_xlfn.RANK.AVG(Table2[[#This Row],[1Y Return vs Nifty Z-Score]],Table2[1Y Return vs Nifty Z-Score])</f>
        <v>260</v>
      </c>
      <c r="AT486">
        <f>_xlfn.RANK.AVG(Table2[[#This Row],[6M Return vs Nifty Z-Score]],Table2[6M Return vs Nifty Z-Score])</f>
        <v>731</v>
      </c>
      <c r="AU486">
        <f>_xlfn.RANK.AVG(Table2[[#This Row],[Sharpe Ratio Z-Score]],Table2[Sharpe Ratio Z-Score])</f>
        <v>345</v>
      </c>
      <c r="AV486">
        <f>(Table2[[#This Row],[Rank 1Y]]+Table2[[#This Row],[Rank 6M]]+Table2[[#This Row],[Rank Sharpe]])/3</f>
        <v>445.33333333333331</v>
      </c>
    </row>
    <row r="487" spans="1:48" hidden="1" x14ac:dyDescent="0.3">
      <c r="A487" t="s">
        <v>1200</v>
      </c>
      <c r="B487" t="s">
        <v>1201</v>
      </c>
      <c r="C487" t="s">
        <v>3120</v>
      </c>
      <c r="D487" t="s">
        <v>223</v>
      </c>
      <c r="E487">
        <v>9631.5260309719997</v>
      </c>
      <c r="F487">
        <v>121.64</v>
      </c>
      <c r="G487">
        <v>-13.854158717164999</v>
      </c>
      <c r="H487">
        <f>(Table2[[#This Row],[1Y Return vs Nifty]]-AVERAGE(Table2[1Y Return vs Nifty]))/_xlfn.STDEV.P(Table2[1Y Return vs Nifty])</f>
        <v>-0.58260249150786858</v>
      </c>
      <c r="I487">
        <v>3.6215405042504099</v>
      </c>
      <c r="J487">
        <f>(Table2[[#This Row],[1M Return vs Nifty]]-AVERAGE(Table2[1M Return vs Nifty]))/_xlfn.STDEV.P(Table2[1M Return vs Nifty])</f>
        <v>0.73066023504236977</v>
      </c>
      <c r="K487">
        <v>-23.175689114396501</v>
      </c>
      <c r="L487">
        <f>(Table2[[#This Row],[6M Return vs Nifty]]-AVERAGE(Table2[6M Return vs Nifty]))/_xlfn.STDEV.P(Table2[6M Return vs Nifty])</f>
        <v>-0.88624132254280874</v>
      </c>
      <c r="M487">
        <v>-0.89923738501838202</v>
      </c>
      <c r="N487">
        <f>(Table2[[#This Row],[1W Return vs Nifty]]-AVERAGE(Table2[1W Return vs Nifty]))/_xlfn.STDEV.P(Table2[1W Return vs Nifty])</f>
        <v>0.39377573890052803</v>
      </c>
      <c r="O487">
        <v>120.15</v>
      </c>
      <c r="P487">
        <v>122.73978455977699</v>
      </c>
      <c r="Q487">
        <v>128.31095294692</v>
      </c>
      <c r="R487">
        <v>56.306310729717197</v>
      </c>
      <c r="S487" s="1">
        <f>(Table2[[#This Row],[Close Price]]-Table2[[#This Row],[20D EMA]])/Table2[[#This Row],[20D EMA]]</f>
        <v>1.2401165210153931E-2</v>
      </c>
      <c r="T487" s="1">
        <f>(Table2[[#This Row],[Close Price]]-Table2[[#This Row],[50D EMA]])/Table2[[#This Row],[50D EMA]]</f>
        <v>-8.9602940376791434E-3</v>
      </c>
      <c r="U487" s="1">
        <f>(Table2[[#This Row],[Close Price]]-Table2[[#This Row],[200D EMA]])/Table2[[#This Row],[200D EMA]]</f>
        <v>-5.199051829721546E-2</v>
      </c>
      <c r="V487">
        <v>1.29219136643222</v>
      </c>
      <c r="W487">
        <v>120.5</v>
      </c>
      <c r="X487">
        <v>123.96</v>
      </c>
      <c r="Y487">
        <v>118.52</v>
      </c>
      <c r="Z487">
        <v>123.96</v>
      </c>
      <c r="AA487">
        <v>115.4</v>
      </c>
      <c r="AB487">
        <v>125.35</v>
      </c>
      <c r="AC487" s="1">
        <f>(Table2[[#This Row],[Close Price]]/Table2[[#This Row],[Day Low]])-1</f>
        <v>9.4605809128631702E-3</v>
      </c>
      <c r="AD487" s="1">
        <f>(Table2[[#This Row],[Day High]]/Table2[[#This Row],[Close Price]])-1</f>
        <v>1.9072673462676715E-2</v>
      </c>
      <c r="AE487" s="1">
        <f>(Table2[[#This Row],[Close Price]]/Table2[[#This Row],[Current Week Low]])-1</f>
        <v>2.6324670941613171E-2</v>
      </c>
      <c r="AF487" s="1">
        <f>(Table2[[#This Row],[Current Week High]]/Table2[[#This Row],[Close Price]])-1</f>
        <v>1.9072673462676715E-2</v>
      </c>
      <c r="AG487" s="1">
        <f>(Table2[[#This Row],[Close Price]]/Table2[[#This Row],[Current Month Low]])-1</f>
        <v>5.4072790294627415E-2</v>
      </c>
      <c r="AH487" s="1">
        <f>(Table2[[#This Row],[Current Month High]]/Table2[[#This Row],[Close Price]])-1</f>
        <v>3.0499835580401147E-2</v>
      </c>
      <c r="AI487">
        <v>29.891483064781301</v>
      </c>
      <c r="AJ487">
        <v>8.8014311270125205</v>
      </c>
      <c r="AK487" t="str">
        <f>IF(AND(Table2[[#This Row],[20D EMA]]&gt;Table2[[#This Row],[50D EMA]],Table2[[#This Row],[50D EMA]]&gt;Table2[[#This Row],[200D EMA]]),"Uptrend","Downtrend/NoTrend")</f>
        <v>Downtrend/NoTrend</v>
      </c>
      <c r="AL487">
        <v>-7.0000000000000007E-2</v>
      </c>
      <c r="AM487" t="s">
        <v>3153</v>
      </c>
      <c r="AN487">
        <v>3.3</v>
      </c>
      <c r="AO487" t="s">
        <v>3154</v>
      </c>
      <c r="AP487">
        <v>0.114435609008588</v>
      </c>
      <c r="AQ487">
        <f>(Table2[[#This Row],[Sharpe Ratio]]-AVERAGE(Table2[Sharpe Ratio]))/_xlfn.STDEV.P(Table2[Sharpe Ratio])</f>
        <v>0.66738747469852056</v>
      </c>
      <c r="AR4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7">
        <f>_xlfn.RANK.AVG(Table2[[#This Row],[1Y Return vs Nifty Z-Score]],Table2[1Y Return vs Nifty Z-Score])</f>
        <v>527</v>
      </c>
      <c r="AT487">
        <f>_xlfn.RANK.AVG(Table2[[#This Row],[6M Return vs Nifty Z-Score]],Table2[6M Return vs Nifty Z-Score])</f>
        <v>632</v>
      </c>
      <c r="AU487">
        <f>_xlfn.RANK.AVG(Table2[[#This Row],[Sharpe Ratio Z-Score]],Table2[Sharpe Ratio Z-Score])</f>
        <v>179</v>
      </c>
      <c r="AV487">
        <f>(Table2[[#This Row],[Rank 1Y]]+Table2[[#This Row],[Rank 6M]]+Table2[[#This Row],[Rank Sharpe]])/3</f>
        <v>446</v>
      </c>
    </row>
    <row r="488" spans="1:48" hidden="1" x14ac:dyDescent="0.3">
      <c r="A488" t="s">
        <v>1022</v>
      </c>
      <c r="B488" t="s">
        <v>1023</v>
      </c>
      <c r="C488" t="s">
        <v>3125</v>
      </c>
      <c r="D488" t="s">
        <v>1024</v>
      </c>
      <c r="E488">
        <v>12979.014151506</v>
      </c>
      <c r="F488">
        <v>84.78</v>
      </c>
      <c r="G488">
        <v>-16.7323165310466</v>
      </c>
      <c r="H488">
        <f>(Table2[[#This Row],[1Y Return vs Nifty]]-AVERAGE(Table2[1Y Return vs Nifty]))/_xlfn.STDEV.P(Table2[1Y Return vs Nifty])</f>
        <v>-0.64203932397187324</v>
      </c>
      <c r="I488">
        <v>8.4997631738005204</v>
      </c>
      <c r="J488">
        <f>(Table2[[#This Row],[1M Return vs Nifty]]-AVERAGE(Table2[1M Return vs Nifty]))/_xlfn.STDEV.P(Table2[1M Return vs Nifty])</f>
        <v>1.2649009451856787</v>
      </c>
      <c r="K488">
        <v>1.0207076141195901</v>
      </c>
      <c r="L488">
        <f>(Table2[[#This Row],[6M Return vs Nifty]]-AVERAGE(Table2[6M Return vs Nifty]))/_xlfn.STDEV.P(Table2[6M Return vs Nifty])</f>
        <v>-5.0024565201847948E-2</v>
      </c>
      <c r="M488">
        <v>6.4678737874974503</v>
      </c>
      <c r="N488">
        <f>(Table2[[#This Row],[1W Return vs Nifty]]-AVERAGE(Table2[1W Return vs Nifty]))/_xlfn.STDEV.P(Table2[1W Return vs Nifty])</f>
        <v>1.9084487267327273</v>
      </c>
      <c r="O488">
        <v>82.5</v>
      </c>
      <c r="P488">
        <v>83.442935555831099</v>
      </c>
      <c r="Q488">
        <v>85.621636750920899</v>
      </c>
      <c r="R488">
        <v>55.291307685000199</v>
      </c>
      <c r="S488" s="1">
        <f>(Table2[[#This Row],[Close Price]]-Table2[[#This Row],[20D EMA]])/Table2[[#This Row],[20D EMA]]</f>
        <v>2.763636363636365E-2</v>
      </c>
      <c r="T488" s="1">
        <f>(Table2[[#This Row],[Close Price]]-Table2[[#This Row],[50D EMA]])/Table2[[#This Row],[50D EMA]]</f>
        <v>1.6023698534362824E-2</v>
      </c>
      <c r="U488" s="1">
        <f>(Table2[[#This Row],[Close Price]]-Table2[[#This Row],[200D EMA]])/Table2[[#This Row],[200D EMA]]</f>
        <v>-9.82972041715666E-3</v>
      </c>
      <c r="V488">
        <v>0.74168838350213395</v>
      </c>
      <c r="W488">
        <v>80.8</v>
      </c>
      <c r="X488">
        <v>87.18</v>
      </c>
      <c r="Y488">
        <v>80.8</v>
      </c>
      <c r="Z488">
        <v>87.18</v>
      </c>
      <c r="AA488">
        <v>77.11</v>
      </c>
      <c r="AB488">
        <v>87.5</v>
      </c>
      <c r="AC488" s="1">
        <f>(Table2[[#This Row],[Close Price]]/Table2[[#This Row],[Day Low]])-1</f>
        <v>4.9257425742574412E-2</v>
      </c>
      <c r="AD488" s="1">
        <f>(Table2[[#This Row],[Day High]]/Table2[[#This Row],[Close Price]])-1</f>
        <v>2.8308563340410542E-2</v>
      </c>
      <c r="AE488" s="1">
        <f>(Table2[[#This Row],[Close Price]]/Table2[[#This Row],[Current Week Low]])-1</f>
        <v>4.9257425742574412E-2</v>
      </c>
      <c r="AF488" s="1">
        <f>(Table2[[#This Row],[Current Week High]]/Table2[[#This Row],[Close Price]])-1</f>
        <v>2.8308563340410542E-2</v>
      </c>
      <c r="AG488" s="1">
        <f>(Table2[[#This Row],[Close Price]]/Table2[[#This Row],[Current Month Low]])-1</f>
        <v>9.9468292050317819E-2</v>
      </c>
      <c r="AH488" s="1">
        <f>(Table2[[#This Row],[Current Month High]]/Table2[[#This Row],[Close Price]])-1</f>
        <v>3.2083038452465296E-2</v>
      </c>
      <c r="AI488">
        <v>60.061335220570797</v>
      </c>
      <c r="AJ488">
        <v>17.668285912560702</v>
      </c>
      <c r="AK488" t="str">
        <f>IF(AND(Table2[[#This Row],[20D EMA]]&gt;Table2[[#This Row],[50D EMA]],Table2[[#This Row],[50D EMA]]&gt;Table2[[#This Row],[200D EMA]]),"Uptrend","Downtrend/NoTrend")</f>
        <v>Downtrend/NoTrend</v>
      </c>
      <c r="AL488">
        <v>-0.04</v>
      </c>
      <c r="AM488" t="s">
        <v>3153</v>
      </c>
      <c r="AN488">
        <v>-2.58</v>
      </c>
      <c r="AO488" t="s">
        <v>3153</v>
      </c>
      <c r="AP488">
        <v>1.5050284733868999E-2</v>
      </c>
      <c r="AQ488">
        <f>(Table2[[#This Row],[Sharpe Ratio]]-AVERAGE(Table2[Sharpe Ratio]))/_xlfn.STDEV.P(Table2[Sharpe Ratio])</f>
        <v>-0.49382892563249636</v>
      </c>
      <c r="AR4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8">
        <f>_xlfn.RANK.AVG(Table2[[#This Row],[1Y Return vs Nifty Z-Score]],Table2[1Y Return vs Nifty Z-Score])</f>
        <v>552</v>
      </c>
      <c r="AT488">
        <f>_xlfn.RANK.AVG(Table2[[#This Row],[6M Return vs Nifty Z-Score]],Table2[6M Return vs Nifty Z-Score])</f>
        <v>317</v>
      </c>
      <c r="AU488">
        <f>_xlfn.RANK.AVG(Table2[[#This Row],[Sharpe Ratio Z-Score]],Table2[Sharpe Ratio Z-Score])</f>
        <v>472</v>
      </c>
      <c r="AV488">
        <f>(Table2[[#This Row],[Rank 1Y]]+Table2[[#This Row],[Rank 6M]]+Table2[[#This Row],[Rank Sharpe]])/3</f>
        <v>447</v>
      </c>
    </row>
    <row r="489" spans="1:48" hidden="1" x14ac:dyDescent="0.3">
      <c r="A489" t="s">
        <v>1538</v>
      </c>
      <c r="B489" t="s">
        <v>1539</v>
      </c>
      <c r="C489" t="s">
        <v>3120</v>
      </c>
      <c r="D489" t="s">
        <v>1540</v>
      </c>
      <c r="E489">
        <v>6257.6210877249996</v>
      </c>
      <c r="F489">
        <v>460.25</v>
      </c>
      <c r="G489">
        <v>-2.83185994640036</v>
      </c>
      <c r="H489">
        <f>(Table2[[#This Row],[1Y Return vs Nifty]]-AVERAGE(Table2[1Y Return vs Nifty]))/_xlfn.STDEV.P(Table2[1Y Return vs Nifty])</f>
        <v>-0.35498101701943291</v>
      </c>
      <c r="I489">
        <v>-4.4529973768964402</v>
      </c>
      <c r="J489">
        <f>(Table2[[#This Row],[1M Return vs Nifty]]-AVERAGE(Table2[1M Return vs Nifty]))/_xlfn.STDEV.P(Table2[1M Return vs Nifty])</f>
        <v>-0.15362634716499246</v>
      </c>
      <c r="K489">
        <v>-2.7516610278142601</v>
      </c>
      <c r="L489">
        <f>(Table2[[#This Row],[6M Return vs Nifty]]-AVERAGE(Table2[6M Return vs Nifty]))/_xlfn.STDEV.P(Table2[6M Return vs Nifty])</f>
        <v>-0.18039595515078882</v>
      </c>
      <c r="M489">
        <v>1.99225577035046</v>
      </c>
      <c r="N489">
        <f>(Table2[[#This Row],[1W Return vs Nifty]]-AVERAGE(Table2[1W Return vs Nifty]))/_xlfn.STDEV.P(Table2[1W Return vs Nifty])</f>
        <v>0.98826474203623649</v>
      </c>
      <c r="O489">
        <v>454.67</v>
      </c>
      <c r="P489">
        <v>468.60455888938299</v>
      </c>
      <c r="Q489">
        <v>463.49690759966501</v>
      </c>
      <c r="R489">
        <v>59.312713240008598</v>
      </c>
      <c r="S489" s="1">
        <f>(Table2[[#This Row],[Close Price]]-Table2[[#This Row],[20D EMA]])/Table2[[#This Row],[20D EMA]]</f>
        <v>1.2272637297380483E-2</v>
      </c>
      <c r="T489" s="1">
        <f>(Table2[[#This Row],[Close Price]]-Table2[[#This Row],[50D EMA]])/Table2[[#This Row],[50D EMA]]</f>
        <v>-1.7828590718758097E-2</v>
      </c>
      <c r="U489" s="1">
        <f>(Table2[[#This Row],[Close Price]]-Table2[[#This Row],[200D EMA]])/Table2[[#This Row],[200D EMA]]</f>
        <v>-7.0052411276699412E-3</v>
      </c>
      <c r="V489">
        <v>0.56697833020063904</v>
      </c>
      <c r="W489">
        <v>447.85</v>
      </c>
      <c r="X489">
        <v>464.7</v>
      </c>
      <c r="Y489">
        <v>429.15</v>
      </c>
      <c r="Z489">
        <v>464.7</v>
      </c>
      <c r="AA489">
        <v>428</v>
      </c>
      <c r="AB489">
        <v>469.55</v>
      </c>
      <c r="AC489" s="1">
        <f>(Table2[[#This Row],[Close Price]]/Table2[[#This Row],[Day Low]])-1</f>
        <v>2.7687841911354205E-2</v>
      </c>
      <c r="AD489" s="1">
        <f>(Table2[[#This Row],[Day High]]/Table2[[#This Row],[Close Price]])-1</f>
        <v>9.6686583378597923E-3</v>
      </c>
      <c r="AE489" s="1">
        <f>(Table2[[#This Row],[Close Price]]/Table2[[#This Row],[Current Week Low]])-1</f>
        <v>7.2468833741116123E-2</v>
      </c>
      <c r="AF489" s="1">
        <f>(Table2[[#This Row],[Current Week High]]/Table2[[#This Row],[Close Price]])-1</f>
        <v>9.6686583378597923E-3</v>
      </c>
      <c r="AG489" s="1">
        <f>(Table2[[#This Row],[Close Price]]/Table2[[#This Row],[Current Month Low]])-1</f>
        <v>7.5350467289719614E-2</v>
      </c>
      <c r="AH489" s="1">
        <f>(Table2[[#This Row],[Current Month High]]/Table2[[#This Row],[Close Price]])-1</f>
        <v>2.0206409560021843E-2</v>
      </c>
      <c r="AI489">
        <v>25.344921238457299</v>
      </c>
      <c r="AJ489">
        <v>21.759259259259199</v>
      </c>
      <c r="AK489" t="str">
        <f>IF(AND(Table2[[#This Row],[20D EMA]]&gt;Table2[[#This Row],[50D EMA]],Table2[[#This Row],[50D EMA]]&gt;Table2[[#This Row],[200D EMA]]),"Uptrend","Downtrend/NoTrend")</f>
        <v>Downtrend/NoTrend</v>
      </c>
      <c r="AL489">
        <v>-0.05</v>
      </c>
      <c r="AM489" t="s">
        <v>3153</v>
      </c>
      <c r="AN489">
        <v>5.36</v>
      </c>
      <c r="AO489" t="s">
        <v>3154</v>
      </c>
      <c r="AQ489">
        <f>(Table2[[#This Row],[Sharpe Ratio]]-AVERAGE(Table2[Sharpe Ratio]))/_xlfn.STDEV.P(Table2[Sharpe Ratio])</f>
        <v>-0.66967619071070472</v>
      </c>
      <c r="AR4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9">
        <f>_xlfn.RANK.AVG(Table2[[#This Row],[1Y Return vs Nifty Z-Score]],Table2[1Y Return vs Nifty Z-Score])</f>
        <v>433</v>
      </c>
      <c r="AT489">
        <f>_xlfn.RANK.AVG(Table2[[#This Row],[6M Return vs Nifty Z-Score]],Table2[6M Return vs Nifty Z-Score])</f>
        <v>369</v>
      </c>
      <c r="AU489">
        <f>_xlfn.RANK.AVG(Table2[[#This Row],[Sharpe Ratio Z-Score]],Table2[Sharpe Ratio Z-Score])</f>
        <v>539</v>
      </c>
      <c r="AV489">
        <f>(Table2[[#This Row],[Rank 1Y]]+Table2[[#This Row],[Rank 6M]]+Table2[[#This Row],[Rank Sharpe]])/3</f>
        <v>447</v>
      </c>
    </row>
    <row r="490" spans="1:48" hidden="1" x14ac:dyDescent="0.3">
      <c r="A490" t="s">
        <v>601</v>
      </c>
      <c r="B490" t="s">
        <v>602</v>
      </c>
      <c r="C490" t="s">
        <v>3116</v>
      </c>
      <c r="D490" t="s">
        <v>75</v>
      </c>
      <c r="E490">
        <v>30539.503525240001</v>
      </c>
      <c r="F490">
        <v>3952.4</v>
      </c>
      <c r="G490">
        <v>-6.8876403431606796</v>
      </c>
      <c r="H490">
        <f>(Table2[[#This Row],[1Y Return vs Nifty]]-AVERAGE(Table2[1Y Return vs Nifty]))/_xlfn.STDEV.P(Table2[1Y Return vs Nifty])</f>
        <v>-0.43873693158060517</v>
      </c>
      <c r="I490">
        <v>-3.0697878007318402</v>
      </c>
      <c r="J490">
        <f>(Table2[[#This Row],[1M Return vs Nifty]]-AVERAGE(Table2[1M Return vs Nifty]))/_xlfn.STDEV.P(Table2[1M Return vs Nifty])</f>
        <v>-2.1435395310080768E-3</v>
      </c>
      <c r="K490">
        <v>-2.6906434794253999</v>
      </c>
      <c r="L490">
        <f>(Table2[[#This Row],[6M Return vs Nifty]]-AVERAGE(Table2[6M Return vs Nifty]))/_xlfn.STDEV.P(Table2[6M Return vs Nifty])</f>
        <v>-0.17828721569560807</v>
      </c>
      <c r="M490">
        <v>-1.8740821754433501</v>
      </c>
      <c r="N490">
        <f>(Table2[[#This Row],[1W Return vs Nifty]]-AVERAGE(Table2[1W Return vs Nifty]))/_xlfn.STDEV.P(Table2[1W Return vs Nifty])</f>
        <v>0.19334832077030872</v>
      </c>
      <c r="O490">
        <v>4132.67</v>
      </c>
      <c r="P490">
        <v>4271.4329028069296</v>
      </c>
      <c r="Q490">
        <v>4185.8089018668998</v>
      </c>
      <c r="R490">
        <v>28.8935821135094</v>
      </c>
      <c r="S490" s="1">
        <f>(Table2[[#This Row],[Close Price]]-Table2[[#This Row],[20D EMA]])/Table2[[#This Row],[20D EMA]]</f>
        <v>-4.3620710097830209E-2</v>
      </c>
      <c r="T490" s="1">
        <f>(Table2[[#This Row],[Close Price]]-Table2[[#This Row],[50D EMA]])/Table2[[#This Row],[50D EMA]]</f>
        <v>-7.4689901507590167E-2</v>
      </c>
      <c r="U490" s="1">
        <f>(Table2[[#This Row],[Close Price]]-Table2[[#This Row],[200D EMA]])/Table2[[#This Row],[200D EMA]]</f>
        <v>-5.5761958402543818E-2</v>
      </c>
      <c r="V490">
        <v>0.88480389531345105</v>
      </c>
      <c r="W490">
        <v>3916.3</v>
      </c>
      <c r="X490">
        <v>4030</v>
      </c>
      <c r="Y490">
        <v>3891.45</v>
      </c>
      <c r="Z490">
        <v>4030</v>
      </c>
      <c r="AA490">
        <v>3891.45</v>
      </c>
      <c r="AB490">
        <v>4350</v>
      </c>
      <c r="AC490" s="1">
        <f>(Table2[[#This Row],[Close Price]]/Table2[[#This Row],[Day Low]])-1</f>
        <v>9.2178842274595052E-3</v>
      </c>
      <c r="AD490" s="1">
        <f>(Table2[[#This Row],[Day High]]/Table2[[#This Row],[Close Price]])-1</f>
        <v>1.9633640319805634E-2</v>
      </c>
      <c r="AE490" s="1">
        <f>(Table2[[#This Row],[Close Price]]/Table2[[#This Row],[Current Week Low]])-1</f>
        <v>1.5662542240039157E-2</v>
      </c>
      <c r="AF490" s="1">
        <f>(Table2[[#This Row],[Current Week High]]/Table2[[#This Row],[Close Price]])-1</f>
        <v>1.9633640319805634E-2</v>
      </c>
      <c r="AG490" s="1">
        <f>(Table2[[#This Row],[Close Price]]/Table2[[#This Row],[Current Month Low]])-1</f>
        <v>1.5662542240039157E-2</v>
      </c>
      <c r="AH490" s="1">
        <f>(Table2[[#This Row],[Current Month High]]/Table2[[#This Row],[Close Price]])-1</f>
        <v>0.10059710555611767</v>
      </c>
      <c r="AI490">
        <v>23.861451270114301</v>
      </c>
      <c r="AJ490">
        <v>13.774144333458</v>
      </c>
      <c r="AK490" t="str">
        <f>IF(AND(Table2[[#This Row],[20D EMA]]&gt;Table2[[#This Row],[50D EMA]],Table2[[#This Row],[50D EMA]]&gt;Table2[[#This Row],[200D EMA]]),"Uptrend","Downtrend/NoTrend")</f>
        <v>Downtrend/NoTrend</v>
      </c>
      <c r="AL490">
        <v>0</v>
      </c>
      <c r="AM490" t="s">
        <v>3155</v>
      </c>
      <c r="AN490">
        <v>-8.56</v>
      </c>
      <c r="AO490" t="s">
        <v>3153</v>
      </c>
      <c r="AP490">
        <v>1.2592476316629999E-3</v>
      </c>
      <c r="AQ490">
        <f>(Table2[[#This Row],[Sharpe Ratio]]-AVERAGE(Table2[Sharpe Ratio]))/_xlfn.STDEV.P(Table2[Sharpe Ratio])</f>
        <v>-0.65496316328300208</v>
      </c>
      <c r="AR4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0">
        <f>_xlfn.RANK.AVG(Table2[[#This Row],[1Y Return vs Nifty Z-Score]],Table2[1Y Return vs Nifty Z-Score])</f>
        <v>465</v>
      </c>
      <c r="AT490">
        <f>_xlfn.RANK.AVG(Table2[[#This Row],[6M Return vs Nifty Z-Score]],Table2[6M Return vs Nifty Z-Score])</f>
        <v>367</v>
      </c>
      <c r="AU490">
        <f>_xlfn.RANK.AVG(Table2[[#This Row],[Sharpe Ratio Z-Score]],Table2[Sharpe Ratio Z-Score])</f>
        <v>512</v>
      </c>
      <c r="AV490">
        <f>(Table2[[#This Row],[Rank 1Y]]+Table2[[#This Row],[Rank 6M]]+Table2[[#This Row],[Rank Sharpe]])/3</f>
        <v>448</v>
      </c>
    </row>
    <row r="491" spans="1:48" hidden="1" x14ac:dyDescent="0.3">
      <c r="A491" t="s">
        <v>1759</v>
      </c>
      <c r="B491" t="s">
        <v>1760</v>
      </c>
      <c r="C491" t="s">
        <v>3119</v>
      </c>
      <c r="D491" t="s">
        <v>1761</v>
      </c>
      <c r="E491">
        <v>4425.3128562040001</v>
      </c>
      <c r="F491">
        <v>65.569999999999993</v>
      </c>
      <c r="G491">
        <v>-25.467331527328099</v>
      </c>
      <c r="H491">
        <f>(Table2[[#This Row],[1Y Return vs Nifty]]-AVERAGE(Table2[1Y Return vs Nifty]))/_xlfn.STDEV.P(Table2[1Y Return vs Nifty])</f>
        <v>-0.82242610484973011</v>
      </c>
      <c r="I491">
        <v>9.4775551234371296</v>
      </c>
      <c r="J491">
        <f>(Table2[[#This Row],[1M Return vs Nifty]]-AVERAGE(Table2[1M Return vs Nifty]))/_xlfn.STDEV.P(Table2[1M Return vs Nifty])</f>
        <v>1.3719842623960528</v>
      </c>
      <c r="K491">
        <v>-2.7158921616813401</v>
      </c>
      <c r="L491">
        <f>(Table2[[#This Row],[6M Return vs Nifty]]-AVERAGE(Table2[6M Return vs Nifty]))/_xlfn.STDEV.P(Table2[6M Return vs Nifty])</f>
        <v>-0.17915979897484946</v>
      </c>
      <c r="M491">
        <v>-2.9355125837215899</v>
      </c>
      <c r="N491">
        <f>(Table2[[#This Row],[1W Return vs Nifty]]-AVERAGE(Table2[1W Return vs Nifty]))/_xlfn.STDEV.P(Table2[1W Return vs Nifty])</f>
        <v>-2.4881040811827446E-2</v>
      </c>
      <c r="O491">
        <v>64.53</v>
      </c>
      <c r="P491">
        <v>64.818123298730001</v>
      </c>
      <c r="Q491">
        <v>64.422921926493103</v>
      </c>
      <c r="R491">
        <v>53.5991277264636</v>
      </c>
      <c r="S491" s="1">
        <f>(Table2[[#This Row],[Close Price]]-Table2[[#This Row],[20D EMA]])/Table2[[#This Row],[20D EMA]]</f>
        <v>1.6116534944986705E-2</v>
      </c>
      <c r="T491" s="1">
        <f>(Table2[[#This Row],[Close Price]]-Table2[[#This Row],[50D EMA]])/Table2[[#This Row],[50D EMA]]</f>
        <v>1.1599791277584308E-2</v>
      </c>
      <c r="U491" s="1">
        <f>(Table2[[#This Row],[Close Price]]-Table2[[#This Row],[200D EMA]])/Table2[[#This Row],[200D EMA]]</f>
        <v>1.7805433830146856E-2</v>
      </c>
      <c r="V491">
        <v>1.15957427809925</v>
      </c>
      <c r="W491">
        <v>65</v>
      </c>
      <c r="X491">
        <v>67.739999999999995</v>
      </c>
      <c r="Y491">
        <v>62.65</v>
      </c>
      <c r="Z491">
        <v>67.739999999999995</v>
      </c>
      <c r="AA491">
        <v>62.65</v>
      </c>
      <c r="AB491">
        <v>71.7</v>
      </c>
      <c r="AC491" s="1">
        <f>(Table2[[#This Row],[Close Price]]/Table2[[#This Row],[Day Low]])-1</f>
        <v>8.7692307692306404E-3</v>
      </c>
      <c r="AD491" s="1">
        <f>(Table2[[#This Row],[Day High]]/Table2[[#This Row],[Close Price]])-1</f>
        <v>3.3094402928168343E-2</v>
      </c>
      <c r="AE491" s="1">
        <f>(Table2[[#This Row],[Close Price]]/Table2[[#This Row],[Current Week Low]])-1</f>
        <v>4.6608140462889081E-2</v>
      </c>
      <c r="AF491" s="1">
        <f>(Table2[[#This Row],[Current Week High]]/Table2[[#This Row],[Close Price]])-1</f>
        <v>3.3094402928168343E-2</v>
      </c>
      <c r="AG491" s="1">
        <f>(Table2[[#This Row],[Close Price]]/Table2[[#This Row],[Current Month Low]])-1</f>
        <v>4.6608140462889081E-2</v>
      </c>
      <c r="AH491" s="1">
        <f>(Table2[[#This Row],[Current Month High]]/Table2[[#This Row],[Close Price]])-1</f>
        <v>9.3487875552844546E-2</v>
      </c>
      <c r="AI491">
        <v>28.397132835137999</v>
      </c>
      <c r="AJ491">
        <v>50.389908256880702</v>
      </c>
      <c r="AK491" t="str">
        <f>IF(AND(Table2[[#This Row],[20D EMA]]&gt;Table2[[#This Row],[50D EMA]],Table2[[#This Row],[50D EMA]]&gt;Table2[[#This Row],[200D EMA]]),"Uptrend","Downtrend/NoTrend")</f>
        <v>Downtrend/NoTrend</v>
      </c>
      <c r="AL491">
        <v>0</v>
      </c>
      <c r="AM491" t="s">
        <v>3155</v>
      </c>
      <c r="AN491">
        <v>1.9</v>
      </c>
      <c r="AO491" t="s">
        <v>3154</v>
      </c>
      <c r="AP491">
        <v>5.0363000879316999E-2</v>
      </c>
      <c r="AQ491">
        <f>(Table2[[#This Row],[Sharpe Ratio]]-AVERAGE(Table2[Sharpe Ratio]))/_xlfn.STDEV.P(Table2[Sharpe Ratio])</f>
        <v>-8.1235764342596772E-2</v>
      </c>
      <c r="AR4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1">
        <f>_xlfn.RANK.AVG(Table2[[#This Row],[1Y Return vs Nifty Z-Score]],Table2[1Y Return vs Nifty Z-Score])</f>
        <v>599</v>
      </c>
      <c r="AT491">
        <f>_xlfn.RANK.AVG(Table2[[#This Row],[6M Return vs Nifty Z-Score]],Table2[6M Return vs Nifty Z-Score])</f>
        <v>368</v>
      </c>
      <c r="AU491">
        <f>_xlfn.RANK.AVG(Table2[[#This Row],[Sharpe Ratio Z-Score]],Table2[Sharpe Ratio Z-Score])</f>
        <v>378</v>
      </c>
      <c r="AV491">
        <f>(Table2[[#This Row],[Rank 1Y]]+Table2[[#This Row],[Rank 6M]]+Table2[[#This Row],[Rank Sharpe]])/3</f>
        <v>448.33333333333331</v>
      </c>
    </row>
    <row r="492" spans="1:48" hidden="1" x14ac:dyDescent="0.3">
      <c r="A492" t="s">
        <v>1767</v>
      </c>
      <c r="B492" t="s">
        <v>1768</v>
      </c>
      <c r="C492" t="s">
        <v>3119</v>
      </c>
      <c r="D492" t="s">
        <v>270</v>
      </c>
      <c r="E492">
        <v>4374.2140247249999</v>
      </c>
      <c r="F492">
        <v>480.45</v>
      </c>
      <c r="G492">
        <v>3.92306184585073</v>
      </c>
      <c r="H492">
        <f>(Table2[[#This Row],[1Y Return vs Nifty]]-AVERAGE(Table2[1Y Return vs Nifty]))/_xlfn.STDEV.P(Table2[1Y Return vs Nifty])</f>
        <v>-0.21548513776741413</v>
      </c>
      <c r="I492">
        <v>-0.931324564194417</v>
      </c>
      <c r="J492">
        <f>(Table2[[#This Row],[1M Return vs Nifty]]-AVERAGE(Table2[1M Return vs Nifty]))/_xlfn.STDEV.P(Table2[1M Return vs Nifty])</f>
        <v>0.23205120627965692</v>
      </c>
      <c r="K492">
        <v>2.4858066151358198E-2</v>
      </c>
      <c r="L492">
        <f>(Table2[[#This Row],[6M Return vs Nifty]]-AVERAGE(Table2[6M Return vs Nifty]))/_xlfn.STDEV.P(Table2[6M Return vs Nifty])</f>
        <v>-8.4440684640823882E-2</v>
      </c>
      <c r="M492">
        <v>-3.538145199688</v>
      </c>
      <c r="N492">
        <f>(Table2[[#This Row],[1W Return vs Nifty]]-AVERAGE(Table2[1W Return vs Nifty]))/_xlfn.STDEV.P(Table2[1W Return vs Nifty])</f>
        <v>-0.14878189198891958</v>
      </c>
      <c r="O492">
        <v>493.73</v>
      </c>
      <c r="P492">
        <v>501.47099772325299</v>
      </c>
      <c r="Q492">
        <v>485.56581605694299</v>
      </c>
      <c r="R492">
        <v>38.517557490960002</v>
      </c>
      <c r="S492" s="1">
        <f>(Table2[[#This Row],[Close Price]]-Table2[[#This Row],[20D EMA]])/Table2[[#This Row],[20D EMA]]</f>
        <v>-2.6897292042209364E-2</v>
      </c>
      <c r="T492" s="1">
        <f>(Table2[[#This Row],[Close Price]]-Table2[[#This Row],[50D EMA]])/Table2[[#This Row],[50D EMA]]</f>
        <v>-4.1918670907572349E-2</v>
      </c>
      <c r="U492" s="1">
        <f>(Table2[[#This Row],[Close Price]]-Table2[[#This Row],[200D EMA]])/Table2[[#This Row],[200D EMA]]</f>
        <v>-1.053578297271047E-2</v>
      </c>
      <c r="V492">
        <v>1.11455832753686</v>
      </c>
      <c r="W492">
        <v>471</v>
      </c>
      <c r="X492">
        <v>490.3</v>
      </c>
      <c r="Y492">
        <v>463.55</v>
      </c>
      <c r="Z492">
        <v>490.3</v>
      </c>
      <c r="AA492">
        <v>463.55</v>
      </c>
      <c r="AB492">
        <v>523.5</v>
      </c>
      <c r="AC492" s="1">
        <f>(Table2[[#This Row],[Close Price]]/Table2[[#This Row],[Day Low]])-1</f>
        <v>2.0063694267515864E-2</v>
      </c>
      <c r="AD492" s="1">
        <f>(Table2[[#This Row],[Day High]]/Table2[[#This Row],[Close Price]])-1</f>
        <v>2.0501613071079339E-2</v>
      </c>
      <c r="AE492" s="1">
        <f>(Table2[[#This Row],[Close Price]]/Table2[[#This Row],[Current Week Low]])-1</f>
        <v>3.6457771545679973E-2</v>
      </c>
      <c r="AF492" s="1">
        <f>(Table2[[#This Row],[Current Week High]]/Table2[[#This Row],[Close Price]])-1</f>
        <v>2.0501613071079339E-2</v>
      </c>
      <c r="AG492" s="1">
        <f>(Table2[[#This Row],[Close Price]]/Table2[[#This Row],[Current Month Low]])-1</f>
        <v>3.6457771545679973E-2</v>
      </c>
      <c r="AH492" s="1">
        <f>(Table2[[#This Row],[Current Month High]]/Table2[[#This Row],[Close Price]])-1</f>
        <v>8.9603496721823328E-2</v>
      </c>
      <c r="AI492">
        <v>27.765636382558</v>
      </c>
      <c r="AJ492">
        <v>33.421271868925203</v>
      </c>
      <c r="AK492" t="str">
        <f>IF(AND(Table2[[#This Row],[20D EMA]]&gt;Table2[[#This Row],[50D EMA]],Table2[[#This Row],[50D EMA]]&gt;Table2[[#This Row],[200D EMA]]),"Uptrend","Downtrend/NoTrend")</f>
        <v>Downtrend/NoTrend</v>
      </c>
      <c r="AL492">
        <v>0</v>
      </c>
      <c r="AM492" t="s">
        <v>3155</v>
      </c>
      <c r="AN492">
        <v>-5</v>
      </c>
      <c r="AO492" t="s">
        <v>3153</v>
      </c>
      <c r="AP492">
        <v>-3.6358039961638999E-2</v>
      </c>
      <c r="AQ492">
        <f>(Table2[[#This Row],[Sharpe Ratio]]-AVERAGE(Table2[Sharpe Ratio]))/_xlfn.STDEV.P(Table2[Sharpe Ratio])</f>
        <v>-1.0944828972888634</v>
      </c>
      <c r="AR4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2">
        <f>_xlfn.RANK.AVG(Table2[[#This Row],[1Y Return vs Nifty Z-Score]],Table2[1Y Return vs Nifty Z-Score])</f>
        <v>385</v>
      </c>
      <c r="AT492">
        <f>_xlfn.RANK.AVG(Table2[[#This Row],[6M Return vs Nifty Z-Score]],Table2[6M Return vs Nifty Z-Score])</f>
        <v>326</v>
      </c>
      <c r="AU492">
        <f>_xlfn.RANK.AVG(Table2[[#This Row],[Sharpe Ratio Z-Score]],Table2[Sharpe Ratio Z-Score])</f>
        <v>634</v>
      </c>
      <c r="AV492">
        <f>(Table2[[#This Row],[Rank 1Y]]+Table2[[#This Row],[Rank 6M]]+Table2[[#This Row],[Rank Sharpe]])/3</f>
        <v>448.33333333333331</v>
      </c>
    </row>
    <row r="493" spans="1:48" hidden="1" x14ac:dyDescent="0.3">
      <c r="A493" t="s">
        <v>760</v>
      </c>
      <c r="B493" t="s">
        <v>761</v>
      </c>
      <c r="C493" t="s">
        <v>3122</v>
      </c>
      <c r="D493" t="s">
        <v>166</v>
      </c>
      <c r="E493">
        <v>21444.932715675001</v>
      </c>
      <c r="F493">
        <v>7283.85</v>
      </c>
      <c r="G493">
        <v>-9.4308985944221604</v>
      </c>
      <c r="H493">
        <f>(Table2[[#This Row],[1Y Return vs Nifty]]-AVERAGE(Table2[1Y Return vs Nifty]))/_xlfn.STDEV.P(Table2[1Y Return vs Nifty])</f>
        <v>-0.49125775370642916</v>
      </c>
      <c r="I493">
        <v>-2.3195124794519599</v>
      </c>
      <c r="J493">
        <f>(Table2[[#This Row],[1M Return vs Nifty]]-AVERAGE(Table2[1M Return vs Nifty]))/_xlfn.STDEV.P(Table2[1M Return vs Nifty])</f>
        <v>8.0023193641204499E-2</v>
      </c>
      <c r="K493">
        <v>17.3701169074685</v>
      </c>
      <c r="L493">
        <f>(Table2[[#This Row],[6M Return vs Nifty]]-AVERAGE(Table2[6M Return vs Nifty]))/_xlfn.STDEV.P(Table2[6M Return vs Nifty])</f>
        <v>0.51500378084159393</v>
      </c>
      <c r="M493">
        <v>-3.0518228663769098</v>
      </c>
      <c r="N493">
        <f>(Table2[[#This Row],[1W Return vs Nifty]]-AVERAGE(Table2[1W Return vs Nifty]))/_xlfn.STDEV.P(Table2[1W Return vs Nifty])</f>
        <v>-4.8794354893794696E-2</v>
      </c>
      <c r="O493">
        <v>7572.23</v>
      </c>
      <c r="P493">
        <v>7632.4493705162804</v>
      </c>
      <c r="Q493">
        <v>7175.99294034791</v>
      </c>
      <c r="R493">
        <v>36.241923111512598</v>
      </c>
      <c r="S493" s="1">
        <f>(Table2[[#This Row],[Close Price]]-Table2[[#This Row],[20D EMA]])/Table2[[#This Row],[20D EMA]]</f>
        <v>-3.8083893384115275E-2</v>
      </c>
      <c r="T493" s="1">
        <f>(Table2[[#This Row],[Close Price]]-Table2[[#This Row],[50D EMA]])/Table2[[#This Row],[50D EMA]]</f>
        <v>-4.5673328913638088E-2</v>
      </c>
      <c r="U493" s="1">
        <f>(Table2[[#This Row],[Close Price]]-Table2[[#This Row],[200D EMA]])/Table2[[#This Row],[200D EMA]]</f>
        <v>1.5030262787139974E-2</v>
      </c>
      <c r="V493">
        <v>0.79501311824368603</v>
      </c>
      <c r="W493">
        <v>7230.05</v>
      </c>
      <c r="X493">
        <v>7370.75</v>
      </c>
      <c r="Y493">
        <v>7148</v>
      </c>
      <c r="Z493">
        <v>7370.75</v>
      </c>
      <c r="AA493">
        <v>7148</v>
      </c>
      <c r="AB493">
        <v>8097</v>
      </c>
      <c r="AC493" s="1">
        <f>(Table2[[#This Row],[Close Price]]/Table2[[#This Row],[Day Low]])-1</f>
        <v>7.4411656904171952E-3</v>
      </c>
      <c r="AD493" s="1">
        <f>(Table2[[#This Row],[Day High]]/Table2[[#This Row],[Close Price]])-1</f>
        <v>1.193050378577265E-2</v>
      </c>
      <c r="AE493" s="1">
        <f>(Table2[[#This Row],[Close Price]]/Table2[[#This Row],[Current Week Low]])-1</f>
        <v>1.9005316172356013E-2</v>
      </c>
      <c r="AF493" s="1">
        <f>(Table2[[#This Row],[Current Week High]]/Table2[[#This Row],[Close Price]])-1</f>
        <v>1.193050378577265E-2</v>
      </c>
      <c r="AG493" s="1">
        <f>(Table2[[#This Row],[Close Price]]/Table2[[#This Row],[Current Month Low]])-1</f>
        <v>1.9005316172356013E-2</v>
      </c>
      <c r="AH493" s="1">
        <f>(Table2[[#This Row],[Current Month High]]/Table2[[#This Row],[Close Price]])-1</f>
        <v>0.11163738956733038</v>
      </c>
      <c r="AI493">
        <v>12.3032462228079</v>
      </c>
      <c r="AJ493">
        <v>40.754804487086503</v>
      </c>
      <c r="AK493" t="str">
        <f>IF(AND(Table2[[#This Row],[20D EMA]]&gt;Table2[[#This Row],[50D EMA]],Table2[[#This Row],[50D EMA]]&gt;Table2[[#This Row],[200D EMA]]),"Uptrend","Downtrend/NoTrend")</f>
        <v>Downtrend/NoTrend</v>
      </c>
      <c r="AL493">
        <v>0.04</v>
      </c>
      <c r="AM493" t="s">
        <v>3154</v>
      </c>
      <c r="AN493">
        <v>-7.12</v>
      </c>
      <c r="AO493" t="s">
        <v>3153</v>
      </c>
      <c r="AP493">
        <v>-7.1449072088063004E-2</v>
      </c>
      <c r="AQ493">
        <f>(Table2[[#This Row],[Sharpe Ratio]]-AVERAGE(Table2[Sharpe Ratio]))/_xlfn.STDEV.P(Table2[Sharpe Ratio])</f>
        <v>-1.5044859063559821</v>
      </c>
      <c r="AR4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3">
        <f>_xlfn.RANK.AVG(Table2[[#This Row],[1Y Return vs Nifty Z-Score]],Table2[1Y Return vs Nifty Z-Score])</f>
        <v>486</v>
      </c>
      <c r="AT493">
        <f>_xlfn.RANK.AVG(Table2[[#This Row],[6M Return vs Nifty Z-Score]],Table2[6M Return vs Nifty Z-Score])</f>
        <v>176</v>
      </c>
      <c r="AU493">
        <f>_xlfn.RANK.AVG(Table2[[#This Row],[Sharpe Ratio Z-Score]],Table2[Sharpe Ratio Z-Score])</f>
        <v>690</v>
      </c>
      <c r="AV493">
        <f>(Table2[[#This Row],[Rank 1Y]]+Table2[[#This Row],[Rank 6M]]+Table2[[#This Row],[Rank Sharpe]])/3</f>
        <v>450.66666666666669</v>
      </c>
    </row>
    <row r="494" spans="1:48" hidden="1" x14ac:dyDescent="0.3">
      <c r="A494" t="s">
        <v>171</v>
      </c>
      <c r="B494" t="s">
        <v>172</v>
      </c>
      <c r="C494" t="s">
        <v>3108</v>
      </c>
      <c r="D494" t="s">
        <v>40</v>
      </c>
      <c r="E494">
        <v>146422.21349448001</v>
      </c>
      <c r="F494">
        <v>680.4</v>
      </c>
      <c r="G494">
        <v>-13.0984893379756</v>
      </c>
      <c r="H494">
        <f>(Table2[[#This Row],[1Y Return vs Nifty]]-AVERAGE(Table2[1Y Return vs Nifty]))/_xlfn.STDEV.P(Table2[1Y Return vs Nifty])</f>
        <v>-0.56699716435296699</v>
      </c>
      <c r="I494">
        <v>-2.08236157444769</v>
      </c>
      <c r="J494">
        <f>(Table2[[#This Row],[1M Return vs Nifty]]-AVERAGE(Table2[1M Return vs Nifty]))/_xlfn.STDEV.P(Table2[1M Return vs Nifty])</f>
        <v>0.10599487974144026</v>
      </c>
      <c r="K494">
        <v>16.0009671307544</v>
      </c>
      <c r="L494">
        <f>(Table2[[#This Row],[6M Return vs Nifty]]-AVERAGE(Table2[6M Return vs Nifty]))/_xlfn.STDEV.P(Table2[6M Return vs Nifty])</f>
        <v>0.46768657078574033</v>
      </c>
      <c r="M494">
        <v>-0.67316553387129396</v>
      </c>
      <c r="N494">
        <f>(Table2[[#This Row],[1W Return vs Nifty]]-AVERAGE(Table2[1W Return vs Nifty]))/_xlfn.STDEV.P(Table2[1W Return vs Nifty])</f>
        <v>0.44025595593854233</v>
      </c>
      <c r="O494">
        <v>706.39</v>
      </c>
      <c r="P494">
        <v>709.123943152734</v>
      </c>
      <c r="Q494">
        <v>665.65971175746495</v>
      </c>
      <c r="R494">
        <v>28.875340129423201</v>
      </c>
      <c r="S494" s="1">
        <f>(Table2[[#This Row],[Close Price]]-Table2[[#This Row],[20D EMA]])/Table2[[#This Row],[20D EMA]]</f>
        <v>-3.6792706578518963E-2</v>
      </c>
      <c r="T494" s="1">
        <f>(Table2[[#This Row],[Close Price]]-Table2[[#This Row],[50D EMA]])/Table2[[#This Row],[50D EMA]]</f>
        <v>-4.0506237915234715E-2</v>
      </c>
      <c r="U494" s="1">
        <f>(Table2[[#This Row],[Close Price]]-Table2[[#This Row],[200D EMA]])/Table2[[#This Row],[200D EMA]]</f>
        <v>2.2143879195599712E-2</v>
      </c>
      <c r="V494">
        <v>0.83430753157508297</v>
      </c>
      <c r="W494">
        <v>668.3</v>
      </c>
      <c r="X494">
        <v>693</v>
      </c>
      <c r="Y494">
        <v>668.3</v>
      </c>
      <c r="Z494">
        <v>693.95</v>
      </c>
      <c r="AA494">
        <v>668.3</v>
      </c>
      <c r="AB494">
        <v>727.6</v>
      </c>
      <c r="AC494" s="1">
        <f>(Table2[[#This Row],[Close Price]]/Table2[[#This Row],[Day Low]])-1</f>
        <v>1.8105641179111176E-2</v>
      </c>
      <c r="AD494" s="1">
        <f>(Table2[[#This Row],[Day High]]/Table2[[#This Row],[Close Price]])-1</f>
        <v>1.8518518518518601E-2</v>
      </c>
      <c r="AE494" s="1">
        <f>(Table2[[#This Row],[Close Price]]/Table2[[#This Row],[Current Week Low]])-1</f>
        <v>1.8105641179111176E-2</v>
      </c>
      <c r="AF494" s="1">
        <f>(Table2[[#This Row],[Current Week High]]/Table2[[#This Row],[Close Price]])-1</f>
        <v>1.9914756025867231E-2</v>
      </c>
      <c r="AG494" s="1">
        <f>(Table2[[#This Row],[Close Price]]/Table2[[#This Row],[Current Month Low]])-1</f>
        <v>1.8105641179111176E-2</v>
      </c>
      <c r="AH494" s="1">
        <f>(Table2[[#This Row],[Current Month High]]/Table2[[#This Row],[Close Price]])-1</f>
        <v>6.9370958259847182E-2</v>
      </c>
      <c r="AI494">
        <v>11.8753674309229</v>
      </c>
      <c r="AJ494">
        <v>33.0465389127884</v>
      </c>
      <c r="AK494" t="str">
        <f>IF(AND(Table2[[#This Row],[20D EMA]]&gt;Table2[[#This Row],[50D EMA]],Table2[[#This Row],[50D EMA]]&gt;Table2[[#This Row],[200D EMA]]),"Uptrend","Downtrend/NoTrend")</f>
        <v>Downtrend/NoTrend</v>
      </c>
      <c r="AL494">
        <v>-7.0000000000000007E-2</v>
      </c>
      <c r="AM494" t="s">
        <v>3153</v>
      </c>
      <c r="AN494">
        <v>-5.52</v>
      </c>
      <c r="AO494" t="s">
        <v>3153</v>
      </c>
      <c r="AP494">
        <v>-4.2998120231034997E-2</v>
      </c>
      <c r="AQ494">
        <f>(Table2[[#This Row],[Sharpe Ratio]]-AVERAGE(Table2[Sharpe Ratio]))/_xlfn.STDEV.P(Table2[Sharpe Ratio])</f>
        <v>-1.1720654796731962</v>
      </c>
      <c r="AR4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4">
        <f>_xlfn.RANK.AVG(Table2[[#This Row],[1Y Return vs Nifty Z-Score]],Table2[1Y Return vs Nifty Z-Score])</f>
        <v>522</v>
      </c>
      <c r="AT494">
        <f>_xlfn.RANK.AVG(Table2[[#This Row],[6M Return vs Nifty Z-Score]],Table2[6M Return vs Nifty Z-Score])</f>
        <v>183</v>
      </c>
      <c r="AU494">
        <f>_xlfn.RANK.AVG(Table2[[#This Row],[Sharpe Ratio Z-Score]],Table2[Sharpe Ratio Z-Score])</f>
        <v>649</v>
      </c>
      <c r="AV494">
        <f>(Table2[[#This Row],[Rank 1Y]]+Table2[[#This Row],[Rank 6M]]+Table2[[#This Row],[Rank Sharpe]])/3</f>
        <v>451.33333333333331</v>
      </c>
    </row>
    <row r="495" spans="1:48" hidden="1" x14ac:dyDescent="0.3">
      <c r="A495" t="s">
        <v>896</v>
      </c>
      <c r="B495" t="s">
        <v>897</v>
      </c>
      <c r="C495" t="s">
        <v>3119</v>
      </c>
      <c r="D495" t="s">
        <v>470</v>
      </c>
      <c r="E495">
        <v>16236.923145299999</v>
      </c>
      <c r="F495">
        <v>262.60000000000002</v>
      </c>
      <c r="G495">
        <v>10.751343163222</v>
      </c>
      <c r="H495">
        <f>(Table2[[#This Row],[1Y Return vs Nifty]]-AVERAGE(Table2[1Y Return vs Nifty]))/_xlfn.STDEV.P(Table2[1Y Return vs Nifty])</f>
        <v>-7.4474311078122371E-2</v>
      </c>
      <c r="I495">
        <v>-14.6078775162123</v>
      </c>
      <c r="J495">
        <f>(Table2[[#This Row],[1M Return vs Nifty]]-AVERAGE(Table2[1M Return vs Nifty]))/_xlfn.STDEV.P(Table2[1M Return vs Nifty])</f>
        <v>-1.2657425305676286</v>
      </c>
      <c r="K495">
        <v>-18.225921634818199</v>
      </c>
      <c r="L495">
        <f>(Table2[[#This Row],[6M Return vs Nifty]]-AVERAGE(Table2[6M Return vs Nifty]))/_xlfn.STDEV.P(Table2[6M Return vs Nifty])</f>
        <v>-0.71517955008944611</v>
      </c>
      <c r="M495">
        <v>-5.4025216913629404</v>
      </c>
      <c r="N495">
        <f>(Table2[[#This Row],[1W Return vs Nifty]]-AVERAGE(Table2[1W Return vs Nifty]))/_xlfn.STDEV.P(Table2[1W Return vs Nifty])</f>
        <v>-0.5320964158180802</v>
      </c>
      <c r="O495">
        <v>284.7</v>
      </c>
      <c r="P495">
        <v>292.92893999269</v>
      </c>
      <c r="Q495">
        <v>280.95194003836701</v>
      </c>
      <c r="R495">
        <v>20.840995515696999</v>
      </c>
      <c r="S495" s="1">
        <f>(Table2[[#This Row],[Close Price]]-Table2[[#This Row],[20D EMA]])/Table2[[#This Row],[20D EMA]]</f>
        <v>-7.7625570776255592E-2</v>
      </c>
      <c r="T495" s="1">
        <f>(Table2[[#This Row],[Close Price]]-Table2[[#This Row],[50D EMA]])/Table2[[#This Row],[50D EMA]]</f>
        <v>-0.10353685092857959</v>
      </c>
      <c r="U495" s="1">
        <f>(Table2[[#This Row],[Close Price]]-Table2[[#This Row],[200D EMA]])/Table2[[#This Row],[200D EMA]]</f>
        <v>-6.5320567054496348E-2</v>
      </c>
      <c r="V495">
        <v>0.36128622839630897</v>
      </c>
      <c r="W495">
        <v>261.10000000000002</v>
      </c>
      <c r="X495">
        <v>267.64999999999998</v>
      </c>
      <c r="Y495">
        <v>259.35000000000002</v>
      </c>
      <c r="Z495">
        <v>267.64999999999998</v>
      </c>
      <c r="AA495">
        <v>259.35000000000002</v>
      </c>
      <c r="AB495">
        <v>311.35000000000002</v>
      </c>
      <c r="AC495" s="1">
        <f>(Table2[[#This Row],[Close Price]]/Table2[[#This Row],[Day Low]])-1</f>
        <v>5.7449253159709279E-3</v>
      </c>
      <c r="AD495" s="1">
        <f>(Table2[[#This Row],[Day High]]/Table2[[#This Row],[Close Price]])-1</f>
        <v>1.9230769230769162E-2</v>
      </c>
      <c r="AE495" s="1">
        <f>(Table2[[#This Row],[Close Price]]/Table2[[#This Row],[Current Week Low]])-1</f>
        <v>1.2531328320801949E-2</v>
      </c>
      <c r="AF495" s="1">
        <f>(Table2[[#This Row],[Current Week High]]/Table2[[#This Row],[Close Price]])-1</f>
        <v>1.9230769230769162E-2</v>
      </c>
      <c r="AG495" s="1">
        <f>(Table2[[#This Row],[Close Price]]/Table2[[#This Row],[Current Month Low]])-1</f>
        <v>1.2531328320801949E-2</v>
      </c>
      <c r="AH495" s="1">
        <f>(Table2[[#This Row],[Current Month High]]/Table2[[#This Row],[Close Price]])-1</f>
        <v>0.18564356435643559</v>
      </c>
      <c r="AI495">
        <v>35.529322162985501</v>
      </c>
      <c r="AJ495">
        <v>32.626262626262601</v>
      </c>
      <c r="AK495" t="str">
        <f>IF(AND(Table2[[#This Row],[20D EMA]]&gt;Table2[[#This Row],[50D EMA]],Table2[[#This Row],[50D EMA]]&gt;Table2[[#This Row],[200D EMA]]),"Uptrend","Downtrend/NoTrend")</f>
        <v>Downtrend/NoTrend</v>
      </c>
      <c r="AL495">
        <v>-0.09</v>
      </c>
      <c r="AM495" t="s">
        <v>3153</v>
      </c>
      <c r="AN495">
        <v>-13.43</v>
      </c>
      <c r="AO495" t="s">
        <v>3153</v>
      </c>
      <c r="AP495">
        <v>2.2074029776042E-2</v>
      </c>
      <c r="AQ495">
        <f>(Table2[[#This Row],[Sharpe Ratio]]-AVERAGE(Table2[Sharpe Ratio]))/_xlfn.STDEV.P(Table2[Sharpe Ratio])</f>
        <v>-0.41176361071567769</v>
      </c>
      <c r="AR4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5">
        <f>_xlfn.RANK.AVG(Table2[[#This Row],[1Y Return vs Nifty Z-Score]],Table2[1Y Return vs Nifty Z-Score])</f>
        <v>332</v>
      </c>
      <c r="AT495">
        <f>_xlfn.RANK.AVG(Table2[[#This Row],[6M Return vs Nifty Z-Score]],Table2[6M Return vs Nifty Z-Score])</f>
        <v>575</v>
      </c>
      <c r="AU495">
        <f>_xlfn.RANK.AVG(Table2[[#This Row],[Sharpe Ratio Z-Score]],Table2[Sharpe Ratio Z-Score])</f>
        <v>449</v>
      </c>
      <c r="AV495">
        <f>(Table2[[#This Row],[Rank 1Y]]+Table2[[#This Row],[Rank 6M]]+Table2[[#This Row],[Rank Sharpe]])/3</f>
        <v>452</v>
      </c>
    </row>
    <row r="496" spans="1:48" hidden="1" x14ac:dyDescent="0.3">
      <c r="A496" t="s">
        <v>1779</v>
      </c>
      <c r="B496" t="s">
        <v>1780</v>
      </c>
      <c r="C496" t="s">
        <v>3111</v>
      </c>
      <c r="D496" t="s">
        <v>48</v>
      </c>
      <c r="E496">
        <v>4304.4269681639998</v>
      </c>
      <c r="F496">
        <v>53.32</v>
      </c>
      <c r="G496">
        <v>-16.414192968483999</v>
      </c>
      <c r="H496">
        <f>(Table2[[#This Row],[1Y Return vs Nifty]]-AVERAGE(Table2[1Y Return vs Nifty]))/_xlfn.STDEV.P(Table2[1Y Return vs Nifty])</f>
        <v>-0.63546975478435708</v>
      </c>
      <c r="I496">
        <v>0.64055931882869899</v>
      </c>
      <c r="J496">
        <f>(Table2[[#This Row],[1M Return vs Nifty]]-AVERAGE(Table2[1M Return vs Nifty]))/_xlfn.STDEV.P(Table2[1M Return vs Nifty])</f>
        <v>0.40419676395805165</v>
      </c>
      <c r="K496">
        <v>-18.6414440983202</v>
      </c>
      <c r="L496">
        <f>(Table2[[#This Row],[6M Return vs Nifty]]-AVERAGE(Table2[6M Return vs Nifty]))/_xlfn.STDEV.P(Table2[6M Return vs Nifty])</f>
        <v>-0.72953982244448112</v>
      </c>
      <c r="M496">
        <v>5.8375045328069897</v>
      </c>
      <c r="N496">
        <f>(Table2[[#This Row],[1W Return vs Nifty]]-AVERAGE(Table2[1W Return vs Nifty]))/_xlfn.STDEV.P(Table2[1W Return vs Nifty])</f>
        <v>1.7788452417192797</v>
      </c>
      <c r="O496">
        <v>51.72</v>
      </c>
      <c r="P496">
        <v>53.561138153033902</v>
      </c>
      <c r="Q496">
        <v>56.119297470110503</v>
      </c>
      <c r="R496">
        <v>63.302661036673598</v>
      </c>
      <c r="S496" s="1">
        <f>(Table2[[#This Row],[Close Price]]-Table2[[#This Row],[20D EMA]])/Table2[[#This Row],[20D EMA]]</f>
        <v>3.09358081979892E-2</v>
      </c>
      <c r="T496" s="1">
        <f>(Table2[[#This Row],[Close Price]]-Table2[[#This Row],[50D EMA]])/Table2[[#This Row],[50D EMA]]</f>
        <v>-4.5021103238121248E-3</v>
      </c>
      <c r="U496" s="1">
        <f>(Table2[[#This Row],[Close Price]]-Table2[[#This Row],[200D EMA]])/Table2[[#This Row],[200D EMA]]</f>
        <v>-4.9881192322505936E-2</v>
      </c>
      <c r="V496">
        <v>0.98509460075578903</v>
      </c>
      <c r="W496">
        <v>52.75</v>
      </c>
      <c r="X496">
        <v>54.4</v>
      </c>
      <c r="Y496">
        <v>51.06</v>
      </c>
      <c r="Z496">
        <v>54.4</v>
      </c>
      <c r="AA496">
        <v>46.9</v>
      </c>
      <c r="AB496">
        <v>54.4</v>
      </c>
      <c r="AC496" s="1">
        <f>(Table2[[#This Row],[Close Price]]/Table2[[#This Row],[Day Low]])-1</f>
        <v>1.0805687203791381E-2</v>
      </c>
      <c r="AD496" s="1">
        <f>(Table2[[#This Row],[Day High]]/Table2[[#This Row],[Close Price]])-1</f>
        <v>2.025506376594155E-2</v>
      </c>
      <c r="AE496" s="1">
        <f>(Table2[[#This Row],[Close Price]]/Table2[[#This Row],[Current Week Low]])-1</f>
        <v>4.4261652957304998E-2</v>
      </c>
      <c r="AF496" s="1">
        <f>(Table2[[#This Row],[Current Week High]]/Table2[[#This Row],[Close Price]])-1</f>
        <v>2.025506376594155E-2</v>
      </c>
      <c r="AG496" s="1">
        <f>(Table2[[#This Row],[Close Price]]/Table2[[#This Row],[Current Month Low]])-1</f>
        <v>0.13688699360341161</v>
      </c>
      <c r="AH496" s="1">
        <f>(Table2[[#This Row],[Current Month High]]/Table2[[#This Row],[Close Price]])-1</f>
        <v>2.025506376594155E-2</v>
      </c>
      <c r="AI496">
        <v>48.162040510127497</v>
      </c>
      <c r="AJ496">
        <v>15.2864864864864</v>
      </c>
      <c r="AK496" t="str">
        <f>IF(AND(Table2[[#This Row],[20D EMA]]&gt;Table2[[#This Row],[50D EMA]],Table2[[#This Row],[50D EMA]]&gt;Table2[[#This Row],[200D EMA]]),"Uptrend","Downtrend/NoTrend")</f>
        <v>Downtrend/NoTrend</v>
      </c>
      <c r="AL496">
        <v>0.05</v>
      </c>
      <c r="AM496" t="s">
        <v>3154</v>
      </c>
      <c r="AN496">
        <v>3.41</v>
      </c>
      <c r="AO496" t="s">
        <v>3154</v>
      </c>
      <c r="AP496">
        <v>9.7613405376944004E-2</v>
      </c>
      <c r="AQ496">
        <f>(Table2[[#This Row],[Sharpe Ratio]]-AVERAGE(Table2[Sharpe Ratio]))/_xlfn.STDEV.P(Table2[Sharpe Ratio])</f>
        <v>0.47083714003565935</v>
      </c>
      <c r="AR4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6">
        <f>_xlfn.RANK.AVG(Table2[[#This Row],[1Y Return vs Nifty Z-Score]],Table2[1Y Return vs Nifty Z-Score])</f>
        <v>548</v>
      </c>
      <c r="AT496">
        <f>_xlfn.RANK.AVG(Table2[[#This Row],[6M Return vs Nifty Z-Score]],Table2[6M Return vs Nifty Z-Score])</f>
        <v>583</v>
      </c>
      <c r="AU496">
        <f>_xlfn.RANK.AVG(Table2[[#This Row],[Sharpe Ratio Z-Score]],Table2[Sharpe Ratio Z-Score])</f>
        <v>225</v>
      </c>
      <c r="AV496">
        <f>(Table2[[#This Row],[Rank 1Y]]+Table2[[#This Row],[Rank 6M]]+Table2[[#This Row],[Rank Sharpe]])/3</f>
        <v>452</v>
      </c>
    </row>
    <row r="497" spans="1:48" hidden="1" x14ac:dyDescent="0.3">
      <c r="A497" t="s">
        <v>1802</v>
      </c>
      <c r="B497" t="s">
        <v>1803</v>
      </c>
      <c r="C497" t="s">
        <v>3112</v>
      </c>
      <c r="D497" t="s">
        <v>485</v>
      </c>
      <c r="E497">
        <v>4226.8509569999997</v>
      </c>
      <c r="F497">
        <v>377.8</v>
      </c>
      <c r="G497">
        <v>-0.29095583297871003</v>
      </c>
      <c r="H497">
        <f>(Table2[[#This Row],[1Y Return vs Nifty]]-AVERAGE(Table2[1Y Return vs Nifty]))/_xlfn.STDEV.P(Table2[1Y Return vs Nifty])</f>
        <v>-0.30250881019041731</v>
      </c>
      <c r="I497">
        <v>-15.199862650694101</v>
      </c>
      <c r="J497">
        <f>(Table2[[#This Row],[1M Return vs Nifty]]-AVERAGE(Table2[1M Return vs Nifty]))/_xlfn.STDEV.P(Table2[1M Return vs Nifty])</f>
        <v>-1.330574044023124</v>
      </c>
      <c r="K497">
        <v>-2.5591566882788199</v>
      </c>
      <c r="L497">
        <f>(Table2[[#This Row],[6M Return vs Nifty]]-AVERAGE(Table2[6M Return vs Nifty]))/_xlfn.STDEV.P(Table2[6M Return vs Nifty])</f>
        <v>-0.17374309041284725</v>
      </c>
      <c r="M497">
        <v>-8.0485029960649701</v>
      </c>
      <c r="N497">
        <f>(Table2[[#This Row],[1W Return vs Nifty]]-AVERAGE(Table2[1W Return vs Nifty]))/_xlfn.STDEV.P(Table2[1W Return vs Nifty])</f>
        <v>-1.0761083513909924</v>
      </c>
      <c r="O497">
        <v>435.9</v>
      </c>
      <c r="P497">
        <v>454.02393671896198</v>
      </c>
      <c r="Q497">
        <v>417.70453921493998</v>
      </c>
      <c r="R497">
        <v>19.579233772921501</v>
      </c>
      <c r="S497" s="1">
        <f>(Table2[[#This Row],[Close Price]]-Table2[[#This Row],[20D EMA]])/Table2[[#This Row],[20D EMA]]</f>
        <v>-0.13328745125028668</v>
      </c>
      <c r="T497" s="1">
        <f>(Table2[[#This Row],[Close Price]]-Table2[[#This Row],[50D EMA]])/Table2[[#This Row],[50D EMA]]</f>
        <v>-0.16788528215009976</v>
      </c>
      <c r="U497" s="1">
        <f>(Table2[[#This Row],[Close Price]]-Table2[[#This Row],[200D EMA]])/Table2[[#This Row],[200D EMA]]</f>
        <v>-9.5532931698417881E-2</v>
      </c>
      <c r="V497">
        <v>0.74110780128881604</v>
      </c>
      <c r="W497">
        <v>374</v>
      </c>
      <c r="X497">
        <v>394.25</v>
      </c>
      <c r="Y497">
        <v>367.05</v>
      </c>
      <c r="Z497">
        <v>394.25</v>
      </c>
      <c r="AA497">
        <v>367.05</v>
      </c>
      <c r="AB497">
        <v>505.7</v>
      </c>
      <c r="AC497" s="1">
        <f>(Table2[[#This Row],[Close Price]]/Table2[[#This Row],[Day Low]])-1</f>
        <v>1.0160427807486716E-2</v>
      </c>
      <c r="AD497" s="1">
        <f>(Table2[[#This Row],[Day High]]/Table2[[#This Row],[Close Price]])-1</f>
        <v>4.354155637903645E-2</v>
      </c>
      <c r="AE497" s="1">
        <f>(Table2[[#This Row],[Close Price]]/Table2[[#This Row],[Current Week Low]])-1</f>
        <v>2.928756300231572E-2</v>
      </c>
      <c r="AF497" s="1">
        <f>(Table2[[#This Row],[Current Week High]]/Table2[[#This Row],[Close Price]])-1</f>
        <v>4.354155637903645E-2</v>
      </c>
      <c r="AG497" s="1">
        <f>(Table2[[#This Row],[Close Price]]/Table2[[#This Row],[Current Month Low]])-1</f>
        <v>2.928756300231572E-2</v>
      </c>
      <c r="AH497" s="1">
        <f>(Table2[[#This Row],[Current Month High]]/Table2[[#This Row],[Close Price]])-1</f>
        <v>0.33853890947591303</v>
      </c>
      <c r="AI497">
        <v>51.1381683430386</v>
      </c>
      <c r="AJ497">
        <v>20.702875399361002</v>
      </c>
      <c r="AK497" t="str">
        <f>IF(AND(Table2[[#This Row],[20D EMA]]&gt;Table2[[#This Row],[50D EMA]],Table2[[#This Row],[50D EMA]]&gt;Table2[[#This Row],[200D EMA]]),"Uptrend","Downtrend/NoTrend")</f>
        <v>Downtrend/NoTrend</v>
      </c>
      <c r="AL497">
        <v>-0.1</v>
      </c>
      <c r="AM497" t="s">
        <v>3153</v>
      </c>
      <c r="AN497">
        <v>-20.149999999999999</v>
      </c>
      <c r="AO497" t="s">
        <v>3153</v>
      </c>
      <c r="AP497">
        <v>-5.8682755048269997E-3</v>
      </c>
      <c r="AQ497">
        <f>(Table2[[#This Row],[Sharpe Ratio]]-AVERAGE(Table2[Sharpe Ratio]))/_xlfn.STDEV.P(Table2[Sharpe Ratio])</f>
        <v>-0.73824101964892741</v>
      </c>
      <c r="AR4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7">
        <f>_xlfn.RANK.AVG(Table2[[#This Row],[1Y Return vs Nifty Z-Score]],Table2[1Y Return vs Nifty Z-Score])</f>
        <v>413</v>
      </c>
      <c r="AT497">
        <f>_xlfn.RANK.AVG(Table2[[#This Row],[6M Return vs Nifty Z-Score]],Table2[6M Return vs Nifty Z-Score])</f>
        <v>365</v>
      </c>
      <c r="AU497">
        <f>_xlfn.RANK.AVG(Table2[[#This Row],[Sharpe Ratio Z-Score]],Table2[Sharpe Ratio Z-Score])</f>
        <v>578</v>
      </c>
      <c r="AV497">
        <f>(Table2[[#This Row],[Rank 1Y]]+Table2[[#This Row],[Rank 6M]]+Table2[[#This Row],[Rank Sharpe]])/3</f>
        <v>452</v>
      </c>
    </row>
    <row r="498" spans="1:48" hidden="1" x14ac:dyDescent="0.3">
      <c r="A498" t="s">
        <v>689</v>
      </c>
      <c r="B498" t="s">
        <v>690</v>
      </c>
      <c r="C498" t="s">
        <v>3117</v>
      </c>
      <c r="D498" t="s">
        <v>287</v>
      </c>
      <c r="E498">
        <v>25149.479179319998</v>
      </c>
      <c r="F498">
        <v>390.7</v>
      </c>
      <c r="G498">
        <v>14.923231755397699</v>
      </c>
      <c r="H498">
        <f>(Table2[[#This Row],[1Y Return vs Nifty]]-AVERAGE(Table2[1Y Return vs Nifty]))/_xlfn.STDEV.P(Table2[1Y Return vs Nifty])</f>
        <v>1.1679353643001879E-2</v>
      </c>
      <c r="I498">
        <v>-0.740822226019209</v>
      </c>
      <c r="J498">
        <f>(Table2[[#This Row],[1M Return vs Nifty]]-AVERAGE(Table2[1M Return vs Nifty]))/_xlfn.STDEV.P(Table2[1M Return vs Nifty])</f>
        <v>0.25291415398107248</v>
      </c>
      <c r="K498">
        <v>-4.28326339136337</v>
      </c>
      <c r="L498">
        <f>(Table2[[#This Row],[6M Return vs Nifty]]-AVERAGE(Table2[6M Return vs Nifty]))/_xlfn.STDEV.P(Table2[6M Return vs Nifty])</f>
        <v>-0.23332745467746785</v>
      </c>
      <c r="M498">
        <v>-1.0710806404951001</v>
      </c>
      <c r="N498">
        <f>(Table2[[#This Row],[1W Return vs Nifty]]-AVERAGE(Table2[1W Return vs Nifty]))/_xlfn.STDEV.P(Table2[1W Return vs Nifty])</f>
        <v>0.35844488381817607</v>
      </c>
      <c r="O498">
        <v>394.07</v>
      </c>
      <c r="P498">
        <v>409.71884603215199</v>
      </c>
      <c r="Q498">
        <v>388.80278886998002</v>
      </c>
      <c r="R498">
        <v>50.540532973706398</v>
      </c>
      <c r="S498" s="1">
        <f>(Table2[[#This Row],[Close Price]]-Table2[[#This Row],[20D EMA]])/Table2[[#This Row],[20D EMA]]</f>
        <v>-8.5517801405841712E-3</v>
      </c>
      <c r="T498" s="1">
        <f>(Table2[[#This Row],[Close Price]]-Table2[[#This Row],[50D EMA]])/Table2[[#This Row],[50D EMA]]</f>
        <v>-4.6419260955009929E-2</v>
      </c>
      <c r="U498" s="1">
        <f>(Table2[[#This Row],[Close Price]]-Table2[[#This Row],[200D EMA]])/Table2[[#This Row],[200D EMA]]</f>
        <v>4.8796232545914612E-3</v>
      </c>
      <c r="V498">
        <v>1.06494144614887</v>
      </c>
      <c r="W498">
        <v>378</v>
      </c>
      <c r="X498">
        <v>395</v>
      </c>
      <c r="Y498">
        <v>374.35</v>
      </c>
      <c r="Z498">
        <v>397.55</v>
      </c>
      <c r="AA498">
        <v>369.8</v>
      </c>
      <c r="AB498">
        <v>406.1</v>
      </c>
      <c r="AC498" s="1">
        <f>(Table2[[#This Row],[Close Price]]/Table2[[#This Row],[Day Low]])-1</f>
        <v>3.3597883597883627E-2</v>
      </c>
      <c r="AD498" s="1">
        <f>(Table2[[#This Row],[Day High]]/Table2[[#This Row],[Close Price]])-1</f>
        <v>1.1005886869721149E-2</v>
      </c>
      <c r="AE498" s="1">
        <f>(Table2[[#This Row],[Close Price]]/Table2[[#This Row],[Current Week Low]])-1</f>
        <v>4.3675704554561046E-2</v>
      </c>
      <c r="AF498" s="1">
        <f>(Table2[[#This Row],[Current Week High]]/Table2[[#This Row],[Close Price]])-1</f>
        <v>1.7532633734323122E-2</v>
      </c>
      <c r="AG498" s="1">
        <f>(Table2[[#This Row],[Close Price]]/Table2[[#This Row],[Current Month Low]])-1</f>
        <v>5.6517036235803175E-2</v>
      </c>
      <c r="AH498" s="1">
        <f>(Table2[[#This Row],[Current Month High]]/Table2[[#This Row],[Close Price]])-1</f>
        <v>3.9416432045047411E-2</v>
      </c>
      <c r="AI498">
        <v>23.880214998720199</v>
      </c>
      <c r="AJ498">
        <v>49.550239234449698</v>
      </c>
      <c r="AK498" t="str">
        <f>IF(AND(Table2[[#This Row],[20D EMA]]&gt;Table2[[#This Row],[50D EMA]],Table2[[#This Row],[50D EMA]]&gt;Table2[[#This Row],[200D EMA]]),"Uptrend","Downtrend/NoTrend")</f>
        <v>Downtrend/NoTrend</v>
      </c>
      <c r="AL498">
        <v>-0.11</v>
      </c>
      <c r="AM498" t="s">
        <v>3153</v>
      </c>
      <c r="AN498">
        <v>-0.08</v>
      </c>
      <c r="AO498" t="s">
        <v>3153</v>
      </c>
      <c r="AP498">
        <v>-4.9585725488024E-2</v>
      </c>
      <c r="AQ498">
        <f>(Table2[[#This Row],[Sharpe Ratio]]-AVERAGE(Table2[Sharpe Ratio]))/_xlfn.STDEV.P(Table2[Sharpe Ratio])</f>
        <v>-1.2490349449252036</v>
      </c>
      <c r="AR4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8">
        <f>_xlfn.RANK.AVG(Table2[[#This Row],[1Y Return vs Nifty Z-Score]],Table2[1Y Return vs Nifty Z-Score])</f>
        <v>304</v>
      </c>
      <c r="AT498">
        <f>_xlfn.RANK.AVG(Table2[[#This Row],[6M Return vs Nifty Z-Score]],Table2[6M Return vs Nifty Z-Score])</f>
        <v>393</v>
      </c>
      <c r="AU498">
        <f>_xlfn.RANK.AVG(Table2[[#This Row],[Sharpe Ratio Z-Score]],Table2[Sharpe Ratio Z-Score])</f>
        <v>664</v>
      </c>
      <c r="AV498">
        <f>(Table2[[#This Row],[Rank 1Y]]+Table2[[#This Row],[Rank 6M]]+Table2[[#This Row],[Rank Sharpe]])/3</f>
        <v>453.66666666666669</v>
      </c>
    </row>
    <row r="499" spans="1:48" hidden="1" x14ac:dyDescent="0.3">
      <c r="A499" t="s">
        <v>145</v>
      </c>
      <c r="B499" t="s">
        <v>146</v>
      </c>
      <c r="C499" t="s">
        <v>3107</v>
      </c>
      <c r="D499" t="s">
        <v>21</v>
      </c>
      <c r="E499">
        <v>174297.94864803899</v>
      </c>
      <c r="F499">
        <v>5885.95</v>
      </c>
      <c r="G499">
        <v>-13.801768209411399</v>
      </c>
      <c r="H499">
        <f>(Table2[[#This Row],[1Y Return vs Nifty]]-AVERAGE(Table2[1Y Return vs Nifty]))/_xlfn.STDEV.P(Table2[1Y Return vs Nifty])</f>
        <v>-0.58152057521508016</v>
      </c>
      <c r="I499">
        <v>2.4647757198026299</v>
      </c>
      <c r="J499">
        <f>(Table2[[#This Row],[1M Return vs Nifty]]-AVERAGE(Table2[1M Return vs Nifty]))/_xlfn.STDEV.P(Table2[1M Return vs Nifty])</f>
        <v>0.60397662878354608</v>
      </c>
      <c r="K499">
        <v>20.122898480471299</v>
      </c>
      <c r="L499">
        <f>(Table2[[#This Row],[6M Return vs Nifty]]-AVERAGE(Table2[6M Return vs Nifty]))/_xlfn.STDEV.P(Table2[6M Return vs Nifty])</f>
        <v>0.61013869313750102</v>
      </c>
      <c r="M499">
        <v>-1.0185608672336399</v>
      </c>
      <c r="N499">
        <f>(Table2[[#This Row],[1W Return vs Nifty]]-AVERAGE(Table2[1W Return vs Nifty]))/_xlfn.STDEV.P(Table2[1W Return vs Nifty])</f>
        <v>0.3692429130623906</v>
      </c>
      <c r="O499">
        <v>5941.5</v>
      </c>
      <c r="P499">
        <v>5978.1159370620799</v>
      </c>
      <c r="Q499">
        <v>5635.35106009831</v>
      </c>
      <c r="R499">
        <v>46.402155271564602</v>
      </c>
      <c r="S499" s="1">
        <f>(Table2[[#This Row],[Close Price]]-Table2[[#This Row],[20D EMA]])/Table2[[#This Row],[20D EMA]]</f>
        <v>-9.3494908693091284E-3</v>
      </c>
      <c r="T499" s="1">
        <f>(Table2[[#This Row],[Close Price]]-Table2[[#This Row],[50D EMA]])/Table2[[#This Row],[50D EMA]]</f>
        <v>-1.5417221417651965E-2</v>
      </c>
      <c r="U499" s="1">
        <f>(Table2[[#This Row],[Close Price]]-Table2[[#This Row],[200D EMA]])/Table2[[#This Row],[200D EMA]]</f>
        <v>4.4469091140759934E-2</v>
      </c>
      <c r="V499">
        <v>0.444918893302714</v>
      </c>
      <c r="W499">
        <v>5832.5</v>
      </c>
      <c r="X499">
        <v>5965</v>
      </c>
      <c r="Y499">
        <v>5711.5</v>
      </c>
      <c r="Z499">
        <v>5984.95</v>
      </c>
      <c r="AA499">
        <v>5572.65</v>
      </c>
      <c r="AB499">
        <v>6037</v>
      </c>
      <c r="AC499" s="1">
        <f>(Table2[[#This Row],[Close Price]]/Table2[[#This Row],[Day Low]])-1</f>
        <v>9.1641663094728099E-3</v>
      </c>
      <c r="AD499" s="1">
        <f>(Table2[[#This Row],[Day High]]/Table2[[#This Row],[Close Price]])-1</f>
        <v>1.3430287379267547E-2</v>
      </c>
      <c r="AE499" s="1">
        <f>(Table2[[#This Row],[Close Price]]/Table2[[#This Row],[Current Week Low]])-1</f>
        <v>3.054364002451182E-2</v>
      </c>
      <c r="AF499" s="1">
        <f>(Table2[[#This Row],[Current Week High]]/Table2[[#This Row],[Close Price]])-1</f>
        <v>1.6819714744433778E-2</v>
      </c>
      <c r="AG499" s="1">
        <f>(Table2[[#This Row],[Close Price]]/Table2[[#This Row],[Current Month Low]])-1</f>
        <v>5.6221007958511704E-2</v>
      </c>
      <c r="AH499" s="1">
        <f>(Table2[[#This Row],[Current Month High]]/Table2[[#This Row],[Close Price]])-1</f>
        <v>2.5662807193401305E-2</v>
      </c>
      <c r="AI499">
        <v>11.7058418776917</v>
      </c>
      <c r="AJ499">
        <v>30.406221267073501</v>
      </c>
      <c r="AK499" t="str">
        <f>IF(AND(Table2[[#This Row],[20D EMA]]&gt;Table2[[#This Row],[50D EMA]],Table2[[#This Row],[50D EMA]]&gt;Table2[[#This Row],[200D EMA]]),"Uptrend","Downtrend/NoTrend")</f>
        <v>Downtrend/NoTrend</v>
      </c>
      <c r="AL499">
        <v>-0.02</v>
      </c>
      <c r="AM499" t="s">
        <v>3153</v>
      </c>
      <c r="AN499">
        <v>3.07</v>
      </c>
      <c r="AO499" t="s">
        <v>3154</v>
      </c>
      <c r="AP499">
        <v>-5.5836983761737E-2</v>
      </c>
      <c r="AQ499">
        <f>(Table2[[#This Row],[Sharpe Ratio]]-AVERAGE(Table2[Sharpe Ratio]))/_xlfn.STDEV.P(Table2[Sharpe Ratio])</f>
        <v>-1.3220745378743108</v>
      </c>
      <c r="AR4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9">
        <f>_xlfn.RANK.AVG(Table2[[#This Row],[1Y Return vs Nifty Z-Score]],Table2[1Y Return vs Nifty Z-Score])</f>
        <v>526</v>
      </c>
      <c r="AT499">
        <f>_xlfn.RANK.AVG(Table2[[#This Row],[6M Return vs Nifty Z-Score]],Table2[6M Return vs Nifty Z-Score])</f>
        <v>162</v>
      </c>
      <c r="AU499">
        <f>_xlfn.RANK.AVG(Table2[[#This Row],[Sharpe Ratio Z-Score]],Table2[Sharpe Ratio Z-Score])</f>
        <v>674</v>
      </c>
      <c r="AV499">
        <f>(Table2[[#This Row],[Rank 1Y]]+Table2[[#This Row],[Rank 6M]]+Table2[[#This Row],[Rank Sharpe]])/3</f>
        <v>454</v>
      </c>
    </row>
    <row r="500" spans="1:48" hidden="1" x14ac:dyDescent="0.3">
      <c r="A500" t="s">
        <v>945</v>
      </c>
      <c r="B500" t="s">
        <v>946</v>
      </c>
      <c r="C500" t="s">
        <v>3118</v>
      </c>
      <c r="D500" t="s">
        <v>947</v>
      </c>
      <c r="E500">
        <v>15157.042668227999</v>
      </c>
      <c r="F500">
        <v>193.88</v>
      </c>
      <c r="G500">
        <v>0.35660692734230098</v>
      </c>
      <c r="H500">
        <f>(Table2[[#This Row],[1Y Return vs Nifty]]-AVERAGE(Table2[1Y Return vs Nifty]))/_xlfn.STDEV.P(Table2[1Y Return vs Nifty])</f>
        <v>-0.28913599265084655</v>
      </c>
      <c r="I500">
        <v>14.5369036285687</v>
      </c>
      <c r="J500">
        <f>(Table2[[#This Row],[1M Return vs Nifty]]-AVERAGE(Table2[1M Return vs Nifty]))/_xlfn.STDEV.P(Table2[1M Return vs Nifty])</f>
        <v>1.9260610484180511</v>
      </c>
      <c r="K500">
        <v>-13.101330681340899</v>
      </c>
      <c r="L500">
        <f>(Table2[[#This Row],[6M Return vs Nifty]]-AVERAGE(Table2[6M Return vs Nifty]))/_xlfn.STDEV.P(Table2[6M Return vs Nifty])</f>
        <v>-0.53807595578586509</v>
      </c>
      <c r="M500">
        <v>2.1303002857247502</v>
      </c>
      <c r="N500">
        <f>(Table2[[#This Row],[1W Return vs Nifty]]-AVERAGE(Table2[1W Return vs Nifty]))/_xlfn.STDEV.P(Table2[1W Return vs Nifty])</f>
        <v>1.0166465994101115</v>
      </c>
      <c r="O500">
        <v>187.93</v>
      </c>
      <c r="P500">
        <v>188.10780604639399</v>
      </c>
      <c r="Q500">
        <v>193.20118342631201</v>
      </c>
      <c r="R500">
        <v>59.373974750389799</v>
      </c>
      <c r="S500" s="1">
        <f>(Table2[[#This Row],[Close Price]]-Table2[[#This Row],[20D EMA]])/Table2[[#This Row],[20D EMA]]</f>
        <v>3.1660724737934277E-2</v>
      </c>
      <c r="T500" s="1">
        <f>(Table2[[#This Row],[Close Price]]-Table2[[#This Row],[50D EMA]])/Table2[[#This Row],[50D EMA]]</f>
        <v>3.0685563108329383E-2</v>
      </c>
      <c r="U500" s="1">
        <f>(Table2[[#This Row],[Close Price]]-Table2[[#This Row],[200D EMA]])/Table2[[#This Row],[200D EMA]]</f>
        <v>3.5135218203613447E-3</v>
      </c>
      <c r="V500">
        <v>1.56963824725816</v>
      </c>
      <c r="W500">
        <v>190.53</v>
      </c>
      <c r="X500">
        <v>196.99</v>
      </c>
      <c r="Y500">
        <v>189.86</v>
      </c>
      <c r="Z500">
        <v>196.99</v>
      </c>
      <c r="AA500">
        <v>182.36</v>
      </c>
      <c r="AB500">
        <v>202.73</v>
      </c>
      <c r="AC500" s="1">
        <f>(Table2[[#This Row],[Close Price]]/Table2[[#This Row],[Day Low]])-1</f>
        <v>1.7582532934445894E-2</v>
      </c>
      <c r="AD500" s="1">
        <f>(Table2[[#This Row],[Day High]]/Table2[[#This Row],[Close Price]])-1</f>
        <v>1.6040850010315744E-2</v>
      </c>
      <c r="AE500" s="1">
        <f>(Table2[[#This Row],[Close Price]]/Table2[[#This Row],[Current Week Low]])-1</f>
        <v>2.1173496260402214E-2</v>
      </c>
      <c r="AF500" s="1">
        <f>(Table2[[#This Row],[Current Week High]]/Table2[[#This Row],[Close Price]])-1</f>
        <v>1.6040850010315744E-2</v>
      </c>
      <c r="AG500" s="1">
        <f>(Table2[[#This Row],[Close Price]]/Table2[[#This Row],[Current Month Low]])-1</f>
        <v>6.3171748190392618E-2</v>
      </c>
      <c r="AH500" s="1">
        <f>(Table2[[#This Row],[Current Month High]]/Table2[[#This Row],[Close Price]])-1</f>
        <v>4.5646791829997868E-2</v>
      </c>
      <c r="AI500">
        <v>22.524241799050898</v>
      </c>
      <c r="AJ500">
        <v>23.411839592616101</v>
      </c>
      <c r="AK500" t="str">
        <f>IF(AND(Table2[[#This Row],[20D EMA]]&gt;Table2[[#This Row],[50D EMA]],Table2[[#This Row],[50D EMA]]&gt;Table2[[#This Row],[200D EMA]]),"Uptrend","Downtrend/NoTrend")</f>
        <v>Downtrend/NoTrend</v>
      </c>
      <c r="AL500">
        <v>-0.01</v>
      </c>
      <c r="AM500" t="s">
        <v>3153</v>
      </c>
      <c r="AN500">
        <v>-0.3</v>
      </c>
      <c r="AO500" t="s">
        <v>3153</v>
      </c>
      <c r="AP500">
        <v>1.9145761856822999E-2</v>
      </c>
      <c r="AQ500">
        <f>(Table2[[#This Row],[Sharpe Ratio]]-AVERAGE(Table2[Sharpe Ratio]))/_xlfn.STDEV.P(Table2[Sharpe Ratio])</f>
        <v>-0.44597744215583174</v>
      </c>
      <c r="AR5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0">
        <f>_xlfn.RANK.AVG(Table2[[#This Row],[1Y Return vs Nifty Z-Score]],Table2[1Y Return vs Nifty Z-Score])</f>
        <v>410</v>
      </c>
      <c r="AT500">
        <f>_xlfn.RANK.AVG(Table2[[#This Row],[6M Return vs Nifty Z-Score]],Table2[6M Return vs Nifty Z-Score])</f>
        <v>498</v>
      </c>
      <c r="AU500">
        <f>_xlfn.RANK.AVG(Table2[[#This Row],[Sharpe Ratio Z-Score]],Table2[Sharpe Ratio Z-Score])</f>
        <v>455</v>
      </c>
      <c r="AV500">
        <f>(Table2[[#This Row],[Rank 1Y]]+Table2[[#This Row],[Rank 6M]]+Table2[[#This Row],[Rank Sharpe]])/3</f>
        <v>454.33333333333331</v>
      </c>
    </row>
    <row r="501" spans="1:48" hidden="1" x14ac:dyDescent="0.3">
      <c r="A501" t="s">
        <v>646</v>
      </c>
      <c r="B501" t="s">
        <v>647</v>
      </c>
      <c r="C501" t="s">
        <v>3122</v>
      </c>
      <c r="D501" t="s">
        <v>166</v>
      </c>
      <c r="E501">
        <v>27214.339397349999</v>
      </c>
      <c r="F501">
        <v>1068.25</v>
      </c>
      <c r="G501">
        <v>-7.1617566411237599</v>
      </c>
      <c r="H501">
        <f>(Table2[[#This Row],[1Y Return vs Nifty]]-AVERAGE(Table2[1Y Return vs Nifty]))/_xlfn.STDEV.P(Table2[1Y Return vs Nifty])</f>
        <v>-0.44439770681645369</v>
      </c>
      <c r="I501">
        <v>-1.0195143930516899</v>
      </c>
      <c r="J501">
        <f>(Table2[[#This Row],[1M Return vs Nifty]]-AVERAGE(Table2[1M Return vs Nifty]))/_xlfn.STDEV.P(Table2[1M Return vs Nifty])</f>
        <v>0.22239305822294439</v>
      </c>
      <c r="K501">
        <v>-6.0616609905338903</v>
      </c>
      <c r="L501">
        <f>(Table2[[#This Row],[6M Return vs Nifty]]-AVERAGE(Table2[6M Return vs Nifty]))/_xlfn.STDEV.P(Table2[6M Return vs Nifty])</f>
        <v>-0.29478808827208508</v>
      </c>
      <c r="M501">
        <v>-1.8199081418006799</v>
      </c>
      <c r="N501">
        <f>(Table2[[#This Row],[1W Return vs Nifty]]-AVERAGE(Table2[1W Return vs Nifty]))/_xlfn.STDEV.P(Table2[1W Return vs Nifty])</f>
        <v>0.20448646481061966</v>
      </c>
      <c r="O501">
        <v>1093.8800000000001</v>
      </c>
      <c r="P501">
        <v>1093.3367779115999</v>
      </c>
      <c r="Q501">
        <v>1073.0524550634</v>
      </c>
      <c r="R501">
        <v>41.029190799592598</v>
      </c>
      <c r="S501" s="1">
        <f>(Table2[[#This Row],[Close Price]]-Table2[[#This Row],[20D EMA]])/Table2[[#This Row],[20D EMA]]</f>
        <v>-2.3430357991735935E-2</v>
      </c>
      <c r="T501" s="1">
        <f>(Table2[[#This Row],[Close Price]]-Table2[[#This Row],[50D EMA]])/Table2[[#This Row],[50D EMA]]</f>
        <v>-2.2945151410271401E-2</v>
      </c>
      <c r="U501" s="1">
        <f>(Table2[[#This Row],[Close Price]]-Table2[[#This Row],[200D EMA]])/Table2[[#This Row],[200D EMA]]</f>
        <v>-4.4755082016155754E-3</v>
      </c>
      <c r="V501">
        <v>0.38654039669745299</v>
      </c>
      <c r="W501">
        <v>1061</v>
      </c>
      <c r="X501">
        <v>1086.5</v>
      </c>
      <c r="Y501">
        <v>1047.2</v>
      </c>
      <c r="Z501">
        <v>1086.5</v>
      </c>
      <c r="AA501">
        <v>1034.8</v>
      </c>
      <c r="AB501">
        <v>1163.8499999999999</v>
      </c>
      <c r="AC501" s="1">
        <f>(Table2[[#This Row],[Close Price]]/Table2[[#This Row],[Day Low]])-1</f>
        <v>6.8331762488218484E-3</v>
      </c>
      <c r="AD501" s="1">
        <f>(Table2[[#This Row],[Day High]]/Table2[[#This Row],[Close Price]])-1</f>
        <v>1.708401591387787E-2</v>
      </c>
      <c r="AE501" s="1">
        <f>(Table2[[#This Row],[Close Price]]/Table2[[#This Row],[Current Week Low]])-1</f>
        <v>2.0101222307104649E-2</v>
      </c>
      <c r="AF501" s="1">
        <f>(Table2[[#This Row],[Current Week High]]/Table2[[#This Row],[Close Price]])-1</f>
        <v>1.708401591387787E-2</v>
      </c>
      <c r="AG501" s="1">
        <f>(Table2[[#This Row],[Close Price]]/Table2[[#This Row],[Current Month Low]])-1</f>
        <v>3.2325086973328254E-2</v>
      </c>
      <c r="AH501" s="1">
        <f>(Table2[[#This Row],[Current Month High]]/Table2[[#This Row],[Close Price]])-1</f>
        <v>8.9492160074888805E-2</v>
      </c>
      <c r="AI501">
        <v>26.281301193540799</v>
      </c>
      <c r="AJ501">
        <v>14.4962486602358</v>
      </c>
      <c r="AK501" t="str">
        <f>IF(AND(Table2[[#This Row],[20D EMA]]&gt;Table2[[#This Row],[50D EMA]],Table2[[#This Row],[50D EMA]]&gt;Table2[[#This Row],[200D EMA]]),"Uptrend","Downtrend/NoTrend")</f>
        <v>Uptrend</v>
      </c>
      <c r="AL501">
        <v>0.12</v>
      </c>
      <c r="AM501" t="s">
        <v>3154</v>
      </c>
      <c r="AN501">
        <v>-7.02</v>
      </c>
      <c r="AO501" t="s">
        <v>3153</v>
      </c>
      <c r="AP501">
        <v>1.1757304047361999E-2</v>
      </c>
      <c r="AQ501">
        <f>(Table2[[#This Row],[Sharpe Ratio]]-AVERAGE(Table2[Sharpe Ratio]))/_xlfn.STDEV.P(Table2[Sharpe Ratio])</f>
        <v>-0.53230405470261311</v>
      </c>
      <c r="AR5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-0.84461032675758774</v>
      </c>
      <c r="AS501">
        <f>_xlfn.RANK.AVG(Table2[[#This Row],[1Y Return vs Nifty Z-Score]],Table2[1Y Return vs Nifty Z-Score])</f>
        <v>468</v>
      </c>
      <c r="AT501">
        <f>_xlfn.RANK.AVG(Table2[[#This Row],[6M Return vs Nifty Z-Score]],Table2[6M Return vs Nifty Z-Score])</f>
        <v>415</v>
      </c>
      <c r="AU501">
        <f>_xlfn.RANK.AVG(Table2[[#This Row],[Sharpe Ratio Z-Score]],Table2[Sharpe Ratio Z-Score])</f>
        <v>481</v>
      </c>
      <c r="AV501">
        <f>(Table2[[#This Row],[Rank 1Y]]+Table2[[#This Row],[Rank 6M]]+Table2[[#This Row],[Rank Sharpe]])/3</f>
        <v>454.66666666666669</v>
      </c>
    </row>
    <row r="502" spans="1:48" hidden="1" x14ac:dyDescent="0.3">
      <c r="A502" t="s">
        <v>19</v>
      </c>
      <c r="B502" t="s">
        <v>20</v>
      </c>
      <c r="C502" t="s">
        <v>3107</v>
      </c>
      <c r="D502" t="s">
        <v>21</v>
      </c>
      <c r="E502">
        <v>1461544.5433336899</v>
      </c>
      <c r="F502">
        <v>4039.55</v>
      </c>
      <c r="G502">
        <v>-4.7351462542171099</v>
      </c>
      <c r="H502">
        <f>(Table2[[#This Row],[1Y Return vs Nifty]]-AVERAGE(Table2[1Y Return vs Nifty]))/_xlfn.STDEV.P(Table2[1Y Return vs Nifty])</f>
        <v>-0.39428577955299704</v>
      </c>
      <c r="I502">
        <v>2.8230454754383798</v>
      </c>
      <c r="J502">
        <f>(Table2[[#This Row],[1M Return vs Nifty]]-AVERAGE(Table2[1M Return vs Nifty]))/_xlfn.STDEV.P(Table2[1M Return vs Nifty])</f>
        <v>0.64321269930333747</v>
      </c>
      <c r="K502">
        <v>1.44578340443464</v>
      </c>
      <c r="L502">
        <f>(Table2[[#This Row],[6M Return vs Nifty]]-AVERAGE(Table2[6M Return vs Nifty]))/_xlfn.STDEV.P(Table2[6M Return vs Nifty])</f>
        <v>-3.5334134102142777E-2</v>
      </c>
      <c r="M502">
        <v>-2.5838417442173198</v>
      </c>
      <c r="N502">
        <f>(Table2[[#This Row],[1W Return vs Nifty]]-AVERAGE(Table2[1W Return vs Nifty]))/_xlfn.STDEV.P(Table2[1W Return vs Nifty])</f>
        <v>4.7422241808989532E-2</v>
      </c>
      <c r="O502">
        <v>4105.82</v>
      </c>
      <c r="P502">
        <v>4163.1979762554802</v>
      </c>
      <c r="Q502">
        <v>4060.0309919989099</v>
      </c>
      <c r="R502">
        <v>39.111132465006598</v>
      </c>
      <c r="S502" s="1">
        <f>(Table2[[#This Row],[Close Price]]-Table2[[#This Row],[20D EMA]])/Table2[[#This Row],[20D EMA]]</f>
        <v>-1.6140502993311819E-2</v>
      </c>
      <c r="T502" s="1">
        <f>(Table2[[#This Row],[Close Price]]-Table2[[#This Row],[50D EMA]])/Table2[[#This Row],[50D EMA]]</f>
        <v>-2.9700239325801441E-2</v>
      </c>
      <c r="U502" s="1">
        <f>(Table2[[#This Row],[Close Price]]-Table2[[#This Row],[200D EMA]])/Table2[[#This Row],[200D EMA]]</f>
        <v>-5.0445408025878583E-3</v>
      </c>
      <c r="V502">
        <v>0.96947546214863101</v>
      </c>
      <c r="W502">
        <v>4014.1</v>
      </c>
      <c r="X502">
        <v>4132.1499999999996</v>
      </c>
      <c r="Y502">
        <v>3990.2</v>
      </c>
      <c r="Z502">
        <v>4213</v>
      </c>
      <c r="AA502">
        <v>3913.25</v>
      </c>
      <c r="AB502">
        <v>4234.3</v>
      </c>
      <c r="AC502" s="1">
        <f>(Table2[[#This Row],[Close Price]]/Table2[[#This Row],[Day Low]])-1</f>
        <v>6.3401509678384649E-3</v>
      </c>
      <c r="AD502" s="1">
        <f>(Table2[[#This Row],[Day High]]/Table2[[#This Row],[Close Price]])-1</f>
        <v>2.2923345422138475E-2</v>
      </c>
      <c r="AE502" s="1">
        <f>(Table2[[#This Row],[Close Price]]/Table2[[#This Row],[Current Week Low]])-1</f>
        <v>1.2367801112726173E-2</v>
      </c>
      <c r="AF502" s="1">
        <f>(Table2[[#This Row],[Current Week High]]/Table2[[#This Row],[Close Price]])-1</f>
        <v>4.293795100939457E-2</v>
      </c>
      <c r="AG502" s="1">
        <f>(Table2[[#This Row],[Close Price]]/Table2[[#This Row],[Current Month Low]])-1</f>
        <v>3.2274963265827683E-2</v>
      </c>
      <c r="AH502" s="1">
        <f>(Table2[[#This Row],[Current Month High]]/Table2[[#This Row],[Close Price]])-1</f>
        <v>4.8210815561139153E-2</v>
      </c>
      <c r="AI502">
        <v>13.682217078634901</v>
      </c>
      <c r="AJ502">
        <v>17.6682202155549</v>
      </c>
      <c r="AK502" t="str">
        <f>IF(AND(Table2[[#This Row],[20D EMA]]&gt;Table2[[#This Row],[50D EMA]],Table2[[#This Row],[50D EMA]]&gt;Table2[[#This Row],[200D EMA]]),"Uptrend","Downtrend/NoTrend")</f>
        <v>Downtrend/NoTrend</v>
      </c>
      <c r="AL502">
        <v>-0.09</v>
      </c>
      <c r="AM502" t="s">
        <v>3153</v>
      </c>
      <c r="AN502">
        <v>1.79</v>
      </c>
      <c r="AO502" t="s">
        <v>3154</v>
      </c>
      <c r="AP502">
        <v>-2.1554476014448001E-2</v>
      </c>
      <c r="AQ502">
        <f>(Table2[[#This Row],[Sharpe Ratio]]-AVERAGE(Table2[Sharpe Ratio]))/_xlfn.STDEV.P(Table2[Sharpe Ratio])</f>
        <v>-0.92151831359126957</v>
      </c>
      <c r="AR5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2">
        <f>_xlfn.RANK.AVG(Table2[[#This Row],[1Y Return vs Nifty Z-Score]],Table2[1Y Return vs Nifty Z-Score])</f>
        <v>446</v>
      </c>
      <c r="AT502">
        <f>_xlfn.RANK.AVG(Table2[[#This Row],[6M Return vs Nifty Z-Score]],Table2[6M Return vs Nifty Z-Score])</f>
        <v>312</v>
      </c>
      <c r="AU502">
        <f>_xlfn.RANK.AVG(Table2[[#This Row],[Sharpe Ratio Z-Score]],Table2[Sharpe Ratio Z-Score])</f>
        <v>607</v>
      </c>
      <c r="AV502">
        <f>(Table2[[#This Row],[Rank 1Y]]+Table2[[#This Row],[Rank 6M]]+Table2[[#This Row],[Rank Sharpe]])/3</f>
        <v>455</v>
      </c>
    </row>
    <row r="503" spans="1:48" hidden="1" x14ac:dyDescent="0.3">
      <c r="A503" t="s">
        <v>2072</v>
      </c>
      <c r="B503" t="s">
        <v>2073</v>
      </c>
      <c r="C503" t="s">
        <v>3106</v>
      </c>
      <c r="D503" t="s">
        <v>278</v>
      </c>
      <c r="E503">
        <v>2983.8725445</v>
      </c>
      <c r="F503">
        <v>1755.75</v>
      </c>
      <c r="G503">
        <v>17.586496185295601</v>
      </c>
      <c r="H503">
        <f>(Table2[[#This Row],[1Y Return vs Nifty]]-AVERAGE(Table2[1Y Return vs Nifty]))/_xlfn.STDEV.P(Table2[1Y Return vs Nifty])</f>
        <v>6.667842317411285E-2</v>
      </c>
      <c r="I503">
        <v>-8.8727305632533202</v>
      </c>
      <c r="J503">
        <f>(Table2[[#This Row],[1M Return vs Nifty]]-AVERAGE(Table2[1M Return vs Nifty]))/_xlfn.STDEV.P(Table2[1M Return vs Nifty])</f>
        <v>-0.63765537906258896</v>
      </c>
      <c r="K503">
        <v>-14.0678905181534</v>
      </c>
      <c r="L503">
        <f>(Table2[[#This Row],[6M Return vs Nifty]]-AVERAGE(Table2[6M Return vs Nifty]))/_xlfn.STDEV.P(Table2[6M Return vs Nifty])</f>
        <v>-0.57147983577609551</v>
      </c>
      <c r="M503">
        <v>-6.6872482488506604</v>
      </c>
      <c r="N503">
        <f>(Table2[[#This Row],[1W Return vs Nifty]]-AVERAGE(Table2[1W Return vs Nifty]))/_xlfn.STDEV.P(Table2[1W Return vs Nifty])</f>
        <v>-0.79623531202979192</v>
      </c>
      <c r="O503">
        <v>1899.71</v>
      </c>
      <c r="P503">
        <v>2048.3615266881102</v>
      </c>
      <c r="Q503">
        <v>1972.12025664063</v>
      </c>
      <c r="R503">
        <v>31.239160939769</v>
      </c>
      <c r="S503" s="1">
        <f>(Table2[[#This Row],[Close Price]]-Table2[[#This Row],[20D EMA]])/Table2[[#This Row],[20D EMA]]</f>
        <v>-7.5779987471772031E-2</v>
      </c>
      <c r="T503" s="1">
        <f>(Table2[[#This Row],[Close Price]]-Table2[[#This Row],[50D EMA]])/Table2[[#This Row],[50D EMA]]</f>
        <v>-0.14285150491047283</v>
      </c>
      <c r="U503" s="1">
        <f>(Table2[[#This Row],[Close Price]]-Table2[[#This Row],[200D EMA]])/Table2[[#This Row],[200D EMA]]</f>
        <v>-0.10971453485762665</v>
      </c>
      <c r="V503">
        <v>0.76402691144425205</v>
      </c>
      <c r="W503">
        <v>1750</v>
      </c>
      <c r="X503">
        <v>1799.35</v>
      </c>
      <c r="Y503">
        <v>1722</v>
      </c>
      <c r="Z503">
        <v>1809.95</v>
      </c>
      <c r="AA503">
        <v>1722</v>
      </c>
      <c r="AB503">
        <v>2051.9</v>
      </c>
      <c r="AC503" s="1">
        <f>(Table2[[#This Row],[Close Price]]/Table2[[#This Row],[Day Low]])-1</f>
        <v>3.2857142857143362E-3</v>
      </c>
      <c r="AD503" s="1">
        <f>(Table2[[#This Row],[Day High]]/Table2[[#This Row],[Close Price]])-1</f>
        <v>2.4832692581517879E-2</v>
      </c>
      <c r="AE503" s="1">
        <f>(Table2[[#This Row],[Close Price]]/Table2[[#This Row],[Current Week Low]])-1</f>
        <v>1.9599303135888535E-2</v>
      </c>
      <c r="AF503" s="1">
        <f>(Table2[[#This Row],[Current Week High]]/Table2[[#This Row],[Close Price]])-1</f>
        <v>3.0869998576107172E-2</v>
      </c>
      <c r="AG503" s="1">
        <f>(Table2[[#This Row],[Close Price]]/Table2[[#This Row],[Current Month Low]])-1</f>
        <v>1.9599303135888535E-2</v>
      </c>
      <c r="AH503" s="1">
        <f>(Table2[[#This Row],[Current Month High]]/Table2[[#This Row],[Close Price]])-1</f>
        <v>0.16867435568845224</v>
      </c>
      <c r="AI503">
        <v>59.476007404243099</v>
      </c>
      <c r="AJ503">
        <v>41.188532829399698</v>
      </c>
      <c r="AK503" t="str">
        <f>IF(AND(Table2[[#This Row],[20D EMA]]&gt;Table2[[#This Row],[50D EMA]],Table2[[#This Row],[50D EMA]]&gt;Table2[[#This Row],[200D EMA]]),"Uptrend","Downtrend/NoTrend")</f>
        <v>Downtrend/NoTrend</v>
      </c>
      <c r="AL503">
        <v>-0.25</v>
      </c>
      <c r="AM503" t="s">
        <v>3153</v>
      </c>
      <c r="AN503">
        <v>-9.4700000000000006</v>
      </c>
      <c r="AO503" t="s">
        <v>3153</v>
      </c>
      <c r="AP503">
        <v>-3.7382951809579999E-3</v>
      </c>
      <c r="AQ503">
        <f>(Table2[[#This Row],[Sharpe Ratio]]-AVERAGE(Table2[Sharpe Ratio]))/_xlfn.STDEV.P(Table2[Sharpe Ratio])</f>
        <v>-0.71335436658914342</v>
      </c>
      <c r="AR5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3">
        <f>_xlfn.RANK.AVG(Table2[[#This Row],[1Y Return vs Nifty Z-Score]],Table2[1Y Return vs Nifty Z-Score])</f>
        <v>286</v>
      </c>
      <c r="AT503">
        <f>_xlfn.RANK.AVG(Table2[[#This Row],[6M Return vs Nifty Z-Score]],Table2[6M Return vs Nifty Z-Score])</f>
        <v>509</v>
      </c>
      <c r="AU503">
        <f>_xlfn.RANK.AVG(Table2[[#This Row],[Sharpe Ratio Z-Score]],Table2[Sharpe Ratio Z-Score])</f>
        <v>570</v>
      </c>
      <c r="AV503">
        <f>(Table2[[#This Row],[Rank 1Y]]+Table2[[#This Row],[Rank 6M]]+Table2[[#This Row],[Rank Sharpe]])/3</f>
        <v>455</v>
      </c>
    </row>
    <row r="504" spans="1:48" hidden="1" x14ac:dyDescent="0.3">
      <c r="A504" t="s">
        <v>488</v>
      </c>
      <c r="B504" t="s">
        <v>489</v>
      </c>
      <c r="C504" t="s">
        <v>3114</v>
      </c>
      <c r="D504" t="s">
        <v>211</v>
      </c>
      <c r="E504">
        <v>42282.473121000003</v>
      </c>
      <c r="F504">
        <v>680.4</v>
      </c>
      <c r="G504">
        <v>-1.4762291635974401</v>
      </c>
      <c r="H504">
        <f>(Table2[[#This Row],[1Y Return vs Nifty]]-AVERAGE(Table2[1Y Return vs Nifty]))/_xlfn.STDEV.P(Table2[1Y Return vs Nifty])</f>
        <v>-0.32698588786706767</v>
      </c>
      <c r="I504">
        <v>10.351910224683101</v>
      </c>
      <c r="J504">
        <f>(Table2[[#This Row],[1M Return vs Nifty]]-AVERAGE(Table2[1M Return vs Nifty]))/_xlfn.STDEV.P(Table2[1M Return vs Nifty])</f>
        <v>1.4677396474716078</v>
      </c>
      <c r="K504">
        <v>2.4668434375127299</v>
      </c>
      <c r="L504">
        <f>(Table2[[#This Row],[6M Return vs Nifty]]-AVERAGE(Table2[6M Return vs Nifty]))/_xlfn.STDEV.P(Table2[6M Return vs Nifty])</f>
        <v>-4.6751460381232797E-5</v>
      </c>
      <c r="M504">
        <v>-2.8160433259964899</v>
      </c>
      <c r="N504">
        <f>(Table2[[#This Row],[1W Return vs Nifty]]-AVERAGE(Table2[1W Return vs Nifty]))/_xlfn.STDEV.P(Table2[1W Return vs Nifty])</f>
        <v>-3.1824362917323468E-4</v>
      </c>
      <c r="O504">
        <v>683.8</v>
      </c>
      <c r="P504">
        <v>687.78635240659003</v>
      </c>
      <c r="Q504">
        <v>662.49883471135001</v>
      </c>
      <c r="R504">
        <v>48.051054964059603</v>
      </c>
      <c r="S504" s="1">
        <f>(Table2[[#This Row],[Close Price]]-Table2[[#This Row],[20D EMA]])/Table2[[#This Row],[20D EMA]]</f>
        <v>-4.9722140976893496E-3</v>
      </c>
      <c r="T504" s="1">
        <f>(Table2[[#This Row],[Close Price]]-Table2[[#This Row],[50D EMA]])/Table2[[#This Row],[50D EMA]]</f>
        <v>-1.0739312259897172E-2</v>
      </c>
      <c r="U504" s="1">
        <f>(Table2[[#This Row],[Close Price]]-Table2[[#This Row],[200D EMA]])/Table2[[#This Row],[200D EMA]]</f>
        <v>2.7020674378166236E-2</v>
      </c>
      <c r="V504">
        <v>0.49171927978327201</v>
      </c>
      <c r="W504">
        <v>667.95</v>
      </c>
      <c r="X504">
        <v>696.6</v>
      </c>
      <c r="Y504">
        <v>658.65</v>
      </c>
      <c r="Z504">
        <v>696.6</v>
      </c>
      <c r="AA504">
        <v>658.65</v>
      </c>
      <c r="AB504">
        <v>720.9</v>
      </c>
      <c r="AC504" s="1">
        <f>(Table2[[#This Row],[Close Price]]/Table2[[#This Row],[Day Low]])-1</f>
        <v>1.8639119694587869E-2</v>
      </c>
      <c r="AD504" s="1">
        <f>(Table2[[#This Row],[Day High]]/Table2[[#This Row],[Close Price]])-1</f>
        <v>2.3809523809523947E-2</v>
      </c>
      <c r="AE504" s="1">
        <f>(Table2[[#This Row],[Close Price]]/Table2[[#This Row],[Current Week Low]])-1</f>
        <v>3.3022090639945434E-2</v>
      </c>
      <c r="AF504" s="1">
        <f>(Table2[[#This Row],[Current Week High]]/Table2[[#This Row],[Close Price]])-1</f>
        <v>2.3809523809523947E-2</v>
      </c>
      <c r="AG504" s="1">
        <f>(Table2[[#This Row],[Close Price]]/Table2[[#This Row],[Current Month Low]])-1</f>
        <v>3.3022090639945434E-2</v>
      </c>
      <c r="AH504" s="1">
        <f>(Table2[[#This Row],[Current Month High]]/Table2[[#This Row],[Close Price]])-1</f>
        <v>5.9523809523809534E-2</v>
      </c>
      <c r="AI504">
        <v>12.9703115814226</v>
      </c>
      <c r="AJ504">
        <v>27.9909706546275</v>
      </c>
      <c r="AK504" t="str">
        <f>IF(AND(Table2[[#This Row],[20D EMA]]&gt;Table2[[#This Row],[50D EMA]],Table2[[#This Row],[50D EMA]]&gt;Table2[[#This Row],[200D EMA]]),"Uptrend","Downtrend/NoTrend")</f>
        <v>Downtrend/NoTrend</v>
      </c>
      <c r="AL504">
        <v>0.12</v>
      </c>
      <c r="AM504" t="s">
        <v>3154</v>
      </c>
      <c r="AN504">
        <v>-0.77</v>
      </c>
      <c r="AO504" t="s">
        <v>3153</v>
      </c>
      <c r="AP504">
        <v>-4.1044313464626003E-2</v>
      </c>
      <c r="AQ504">
        <f>(Table2[[#This Row],[Sharpe Ratio]]-AVERAGE(Table2[Sharpe Ratio]))/_xlfn.STDEV.P(Table2[Sharpe Ratio])</f>
        <v>-1.1492372353947906</v>
      </c>
      <c r="AR5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4">
        <f>_xlfn.RANK.AVG(Table2[[#This Row],[1Y Return vs Nifty Z-Score]],Table2[1Y Return vs Nifty Z-Score])</f>
        <v>424</v>
      </c>
      <c r="AT504">
        <f>_xlfn.RANK.AVG(Table2[[#This Row],[6M Return vs Nifty Z-Score]],Table2[6M Return vs Nifty Z-Score])</f>
        <v>305</v>
      </c>
      <c r="AU504">
        <f>_xlfn.RANK.AVG(Table2[[#This Row],[Sharpe Ratio Z-Score]],Table2[Sharpe Ratio Z-Score])</f>
        <v>643</v>
      </c>
      <c r="AV504">
        <f>(Table2[[#This Row],[Rank 1Y]]+Table2[[#This Row],[Rank 6M]]+Table2[[#This Row],[Rank Sharpe]])/3</f>
        <v>457.33333333333331</v>
      </c>
    </row>
    <row r="505" spans="1:48" hidden="1" x14ac:dyDescent="0.3">
      <c r="A505" t="s">
        <v>1104</v>
      </c>
      <c r="B505" t="s">
        <v>1105</v>
      </c>
      <c r="C505" t="s">
        <v>3111</v>
      </c>
      <c r="D505" t="s">
        <v>305</v>
      </c>
      <c r="E505">
        <v>11116.33111476</v>
      </c>
      <c r="F505">
        <v>476.1</v>
      </c>
      <c r="G505">
        <v>38.477803129439401</v>
      </c>
      <c r="H505">
        <f>(Table2[[#This Row],[1Y Return vs Nifty]]-AVERAGE(Table2[1Y Return vs Nifty]))/_xlfn.STDEV.P(Table2[1Y Return vs Nifty])</f>
        <v>0.49810476984776786</v>
      </c>
      <c r="I505">
        <v>-19.181579839126002</v>
      </c>
      <c r="J505">
        <f>(Table2[[#This Row],[1M Return vs Nifty]]-AVERAGE(Table2[1M Return vs Nifty]))/_xlfn.STDEV.P(Table2[1M Return vs Nifty])</f>
        <v>-1.7666335604563612</v>
      </c>
      <c r="K505">
        <v>-44.3036230560867</v>
      </c>
      <c r="L505">
        <f>(Table2[[#This Row],[6M Return vs Nifty]]-AVERAGE(Table2[6M Return vs Nifty]))/_xlfn.STDEV.P(Table2[6M Return vs Nifty])</f>
        <v>-1.6164133646143686</v>
      </c>
      <c r="M505">
        <v>-9.5016965608021806</v>
      </c>
      <c r="N505">
        <f>(Table2[[#This Row],[1W Return vs Nifty]]-AVERAGE(Table2[1W Return vs Nifty]))/_xlfn.STDEV.P(Table2[1W Return vs Nifty])</f>
        <v>-1.3748839483727013</v>
      </c>
      <c r="O505">
        <v>543.1</v>
      </c>
      <c r="P505">
        <v>587.71030743653205</v>
      </c>
      <c r="Q505">
        <v>597.78144452381298</v>
      </c>
      <c r="R505">
        <v>20.4083952000043</v>
      </c>
      <c r="S505" s="1">
        <f>(Table2[[#This Row],[Close Price]]-Table2[[#This Row],[20D EMA]])/Table2[[#This Row],[20D EMA]]</f>
        <v>-0.12336586264039771</v>
      </c>
      <c r="T505" s="1">
        <f>(Table2[[#This Row],[Close Price]]-Table2[[#This Row],[50D EMA]])/Table2[[#This Row],[50D EMA]]</f>
        <v>-0.1899070103489465</v>
      </c>
      <c r="U505" s="1">
        <f>(Table2[[#This Row],[Close Price]]-Table2[[#This Row],[200D EMA]])/Table2[[#This Row],[200D EMA]]</f>
        <v>-0.20355507123635</v>
      </c>
      <c r="V505">
        <v>0.653937374744475</v>
      </c>
      <c r="W505">
        <v>472.1</v>
      </c>
      <c r="X505">
        <v>500.9</v>
      </c>
      <c r="Y505">
        <v>472.1</v>
      </c>
      <c r="Z505">
        <v>500.9</v>
      </c>
      <c r="AA505">
        <v>468.35</v>
      </c>
      <c r="AB505">
        <v>603.35</v>
      </c>
      <c r="AC505" s="1">
        <f>(Table2[[#This Row],[Close Price]]/Table2[[#This Row],[Day Low]])-1</f>
        <v>8.4727811904257155E-3</v>
      </c>
      <c r="AD505" s="1">
        <f>(Table2[[#This Row],[Day High]]/Table2[[#This Row],[Close Price]])-1</f>
        <v>5.2089897080445091E-2</v>
      </c>
      <c r="AE505" s="1">
        <f>(Table2[[#This Row],[Close Price]]/Table2[[#This Row],[Current Week Low]])-1</f>
        <v>8.4727811904257155E-3</v>
      </c>
      <c r="AF505" s="1">
        <f>(Table2[[#This Row],[Current Week High]]/Table2[[#This Row],[Close Price]])-1</f>
        <v>5.2089897080445091E-2</v>
      </c>
      <c r="AG505" s="1">
        <f>(Table2[[#This Row],[Close Price]]/Table2[[#This Row],[Current Month Low]])-1</f>
        <v>1.6547453827265857E-2</v>
      </c>
      <c r="AH505" s="1">
        <f>(Table2[[#This Row],[Current Month High]]/Table2[[#This Row],[Close Price]])-1</f>
        <v>0.26727578239865579</v>
      </c>
      <c r="AI505">
        <v>73.913043478260803</v>
      </c>
      <c r="AJ505">
        <v>59.550938337801597</v>
      </c>
      <c r="AK505" t="str">
        <f>IF(AND(Table2[[#This Row],[20D EMA]]&gt;Table2[[#This Row],[50D EMA]],Table2[[#This Row],[50D EMA]]&gt;Table2[[#This Row],[200D EMA]]),"Uptrend","Downtrend/NoTrend")</f>
        <v>Downtrend/NoTrend</v>
      </c>
      <c r="AL505">
        <v>-0.2</v>
      </c>
      <c r="AM505" t="s">
        <v>3153</v>
      </c>
      <c r="AN505">
        <v>-18.57</v>
      </c>
      <c r="AO505" t="s">
        <v>3153</v>
      </c>
      <c r="AP505">
        <v>1.5311666895066E-2</v>
      </c>
      <c r="AQ505">
        <f>(Table2[[#This Row],[Sharpe Ratio]]-AVERAGE(Table2[Sharpe Ratio]))/_xlfn.STDEV.P(Table2[Sharpe Ratio])</f>
        <v>-0.49077494100699032</v>
      </c>
      <c r="AR5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5">
        <f>_xlfn.RANK.AVG(Table2[[#This Row],[1Y Return vs Nifty Z-Score]],Table2[1Y Return vs Nifty Z-Score])</f>
        <v>170</v>
      </c>
      <c r="AT505">
        <f>_xlfn.RANK.AVG(Table2[[#This Row],[6M Return vs Nifty Z-Score]],Table2[6M Return vs Nifty Z-Score])</f>
        <v>732</v>
      </c>
      <c r="AU505">
        <f>_xlfn.RANK.AVG(Table2[[#This Row],[Sharpe Ratio Z-Score]],Table2[Sharpe Ratio Z-Score])</f>
        <v>471</v>
      </c>
      <c r="AV505">
        <f>(Table2[[#This Row],[Rank 1Y]]+Table2[[#This Row],[Rank 6M]]+Table2[[#This Row],[Rank Sharpe]])/3</f>
        <v>457.66666666666669</v>
      </c>
    </row>
    <row r="506" spans="1:48" hidden="1" x14ac:dyDescent="0.3">
      <c r="A506" t="s">
        <v>585</v>
      </c>
      <c r="B506" t="s">
        <v>586</v>
      </c>
      <c r="C506" t="s">
        <v>3108</v>
      </c>
      <c r="D506" t="s">
        <v>54</v>
      </c>
      <c r="E506">
        <v>32075.409414000002</v>
      </c>
      <c r="F506">
        <v>259.8</v>
      </c>
      <c r="G506">
        <v>-25.200944392015199</v>
      </c>
      <c r="H506">
        <f>(Table2[[#This Row],[1Y Return vs Nifty]]-AVERAGE(Table2[1Y Return vs Nifty]))/_xlfn.STDEV.P(Table2[1Y Return vs Nifty])</f>
        <v>-0.81692494453955045</v>
      </c>
      <c r="I506">
        <v>-6.3783184989295796</v>
      </c>
      <c r="J506">
        <f>(Table2[[#This Row],[1M Return vs Nifty]]-AVERAGE(Table2[1M Return vs Nifty]))/_xlfn.STDEV.P(Table2[1M Return vs Nifty])</f>
        <v>-0.36447874017061083</v>
      </c>
      <c r="K506">
        <v>-5.6628051690267203</v>
      </c>
      <c r="L506">
        <f>(Table2[[#This Row],[6M Return vs Nifty]]-AVERAGE(Table2[6M Return vs Nifty]))/_xlfn.STDEV.P(Table2[6M Return vs Nifty])</f>
        <v>-0.28100380768479349</v>
      </c>
      <c r="M506">
        <v>-2.79292972998552</v>
      </c>
      <c r="N506">
        <f>(Table2[[#This Row],[1W Return vs Nifty]]-AVERAGE(Table2[1W Return vs Nifty]))/_xlfn.STDEV.P(Table2[1W Return vs Nifty])</f>
        <v>4.4338958064430905E-3</v>
      </c>
      <c r="O506">
        <v>271.57</v>
      </c>
      <c r="P506">
        <v>285.65714224700002</v>
      </c>
      <c r="Q506">
        <v>289.93800333061</v>
      </c>
      <c r="R506">
        <v>32.374597406936502</v>
      </c>
      <c r="S506" s="1">
        <f>(Table2[[#This Row],[Close Price]]-Table2[[#This Row],[20D EMA]])/Table2[[#This Row],[20D EMA]]</f>
        <v>-4.3340575173988226E-2</v>
      </c>
      <c r="T506" s="1">
        <f>(Table2[[#This Row],[Close Price]]-Table2[[#This Row],[50D EMA]])/Table2[[#This Row],[50D EMA]]</f>
        <v>-9.0518101678137078E-2</v>
      </c>
      <c r="U506" s="1">
        <f>(Table2[[#This Row],[Close Price]]-Table2[[#This Row],[200D EMA]])/Table2[[#This Row],[200D EMA]]</f>
        <v>-0.10394637123938624</v>
      </c>
      <c r="V506">
        <v>0.36860048203408702</v>
      </c>
      <c r="W506">
        <v>258</v>
      </c>
      <c r="X506">
        <v>264.45</v>
      </c>
      <c r="Y506">
        <v>254.3</v>
      </c>
      <c r="Z506">
        <v>264.45</v>
      </c>
      <c r="AA506">
        <v>254.3</v>
      </c>
      <c r="AB506">
        <v>280</v>
      </c>
      <c r="AC506" s="1">
        <f>(Table2[[#This Row],[Close Price]]/Table2[[#This Row],[Day Low]])-1</f>
        <v>6.9767441860466572E-3</v>
      </c>
      <c r="AD506" s="1">
        <f>(Table2[[#This Row],[Day High]]/Table2[[#This Row],[Close Price]])-1</f>
        <v>1.7898383371824478E-2</v>
      </c>
      <c r="AE506" s="1">
        <f>(Table2[[#This Row],[Close Price]]/Table2[[#This Row],[Current Week Low]])-1</f>
        <v>2.1627998427054651E-2</v>
      </c>
      <c r="AF506" s="1">
        <f>(Table2[[#This Row],[Current Week High]]/Table2[[#This Row],[Close Price]])-1</f>
        <v>1.7898383371824478E-2</v>
      </c>
      <c r="AG506" s="1">
        <f>(Table2[[#This Row],[Close Price]]/Table2[[#This Row],[Current Month Low]])-1</f>
        <v>2.1627998427054651E-2</v>
      </c>
      <c r="AH506" s="1">
        <f>(Table2[[#This Row],[Current Month High]]/Table2[[#This Row],[Close Price]])-1</f>
        <v>7.7752117013087041E-2</v>
      </c>
      <c r="AI506">
        <v>32.024634334103098</v>
      </c>
      <c r="AJ506">
        <v>5.5239642567018699</v>
      </c>
      <c r="AK506" t="str">
        <f>IF(AND(Table2[[#This Row],[20D EMA]]&gt;Table2[[#This Row],[50D EMA]],Table2[[#This Row],[50D EMA]]&gt;Table2[[#This Row],[200D EMA]]),"Uptrend","Downtrend/NoTrend")</f>
        <v>Downtrend/NoTrend</v>
      </c>
      <c r="AL506">
        <v>-0.17</v>
      </c>
      <c r="AM506" t="s">
        <v>3153</v>
      </c>
      <c r="AN506">
        <v>-3.99</v>
      </c>
      <c r="AO506" t="s">
        <v>3153</v>
      </c>
      <c r="AP506">
        <v>5.3206792386808997E-2</v>
      </c>
      <c r="AQ506">
        <f>(Table2[[#This Row],[Sharpe Ratio]]-AVERAGE(Table2[Sharpe Ratio]))/_xlfn.STDEV.P(Table2[Sharpe Ratio])</f>
        <v>-4.8008953827859836E-2</v>
      </c>
      <c r="AR5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6">
        <f>_xlfn.RANK.AVG(Table2[[#This Row],[1Y Return vs Nifty Z-Score]],Table2[1Y Return vs Nifty Z-Score])</f>
        <v>597</v>
      </c>
      <c r="AT506">
        <f>_xlfn.RANK.AVG(Table2[[#This Row],[6M Return vs Nifty Z-Score]],Table2[6M Return vs Nifty Z-Score])</f>
        <v>412</v>
      </c>
      <c r="AU506">
        <f>_xlfn.RANK.AVG(Table2[[#This Row],[Sharpe Ratio Z-Score]],Table2[Sharpe Ratio Z-Score])</f>
        <v>368</v>
      </c>
      <c r="AV506">
        <f>(Table2[[#This Row],[Rank 1Y]]+Table2[[#This Row],[Rank 6M]]+Table2[[#This Row],[Rank Sharpe]])/3</f>
        <v>459</v>
      </c>
    </row>
    <row r="507" spans="1:48" hidden="1" x14ac:dyDescent="0.3">
      <c r="A507" t="s">
        <v>1150</v>
      </c>
      <c r="B507" t="s">
        <v>1151</v>
      </c>
      <c r="C507" t="s">
        <v>3112</v>
      </c>
      <c r="D507" t="s">
        <v>252</v>
      </c>
      <c r="E507">
        <v>10359.59058552</v>
      </c>
      <c r="F507">
        <v>2020.7</v>
      </c>
      <c r="G507">
        <v>4.1886107131634898</v>
      </c>
      <c r="H507">
        <f>(Table2[[#This Row],[1Y Return vs Nifty]]-AVERAGE(Table2[1Y Return vs Nifty]))/_xlfn.STDEV.P(Table2[1Y Return vs Nifty])</f>
        <v>-0.21000128852838004</v>
      </c>
      <c r="I507">
        <v>-3.0496719838663702</v>
      </c>
      <c r="J507">
        <f>(Table2[[#This Row],[1M Return vs Nifty]]-AVERAGE(Table2[1M Return vs Nifty]))/_xlfn.STDEV.P(Table2[1M Return vs Nifty])</f>
        <v>5.9453037248871293E-5</v>
      </c>
      <c r="K507">
        <v>1.9028600397931299</v>
      </c>
      <c r="L507">
        <f>(Table2[[#This Row],[6M Return vs Nifty]]-AVERAGE(Table2[6M Return vs Nifty]))/_xlfn.STDEV.P(Table2[6M Return vs Nifty])</f>
        <v>-1.9537767966959413E-2</v>
      </c>
      <c r="M507">
        <v>-4.8860654794503002</v>
      </c>
      <c r="N507">
        <f>(Table2[[#This Row],[1W Return vs Nifty]]-AVERAGE(Table2[1W Return vs Nifty]))/_xlfn.STDEV.P(Table2[1W Return vs Nifty])</f>
        <v>-0.42591337401730345</v>
      </c>
      <c r="O507">
        <v>2114.29</v>
      </c>
      <c r="P507">
        <v>2134.20719981099</v>
      </c>
      <c r="Q507">
        <v>1972.37551616217</v>
      </c>
      <c r="R507">
        <v>30.930242687766</v>
      </c>
      <c r="S507" s="1">
        <f>(Table2[[#This Row],[Close Price]]-Table2[[#This Row],[20D EMA]])/Table2[[#This Row],[20D EMA]]</f>
        <v>-4.4265450813275341E-2</v>
      </c>
      <c r="T507" s="1">
        <f>(Table2[[#This Row],[Close Price]]-Table2[[#This Row],[50D EMA]])/Table2[[#This Row],[50D EMA]]</f>
        <v>-5.3184714127589114E-2</v>
      </c>
      <c r="U507" s="1">
        <f>(Table2[[#This Row],[Close Price]]-Table2[[#This Row],[200D EMA]])/Table2[[#This Row],[200D EMA]]</f>
        <v>2.450065083542477E-2</v>
      </c>
      <c r="V507">
        <v>1.3682551869653199</v>
      </c>
      <c r="W507">
        <v>2011.15</v>
      </c>
      <c r="X507">
        <v>2059.65</v>
      </c>
      <c r="Y507">
        <v>1996.55</v>
      </c>
      <c r="Z507">
        <v>2059.65</v>
      </c>
      <c r="AA507">
        <v>1996.55</v>
      </c>
      <c r="AB507">
        <v>2235.9499999999998</v>
      </c>
      <c r="AC507" s="1">
        <f>(Table2[[#This Row],[Close Price]]/Table2[[#This Row],[Day Low]])-1</f>
        <v>4.7485269621858617E-3</v>
      </c>
      <c r="AD507" s="1">
        <f>(Table2[[#This Row],[Day High]]/Table2[[#This Row],[Close Price]])-1</f>
        <v>1.9275498589597762E-2</v>
      </c>
      <c r="AE507" s="1">
        <f>(Table2[[#This Row],[Close Price]]/Table2[[#This Row],[Current Week Low]])-1</f>
        <v>1.2095865367759417E-2</v>
      </c>
      <c r="AF507" s="1">
        <f>(Table2[[#This Row],[Current Week High]]/Table2[[#This Row],[Close Price]])-1</f>
        <v>1.9275498589597762E-2</v>
      </c>
      <c r="AG507" s="1">
        <f>(Table2[[#This Row],[Close Price]]/Table2[[#This Row],[Current Month Low]])-1</f>
        <v>1.2095865367759417E-2</v>
      </c>
      <c r="AH507" s="1">
        <f>(Table2[[#This Row],[Current Month High]]/Table2[[#This Row],[Close Price]])-1</f>
        <v>0.10652249220567112</v>
      </c>
      <c r="AI507">
        <v>14.727569654080201</v>
      </c>
      <c r="AJ507">
        <v>39.358620689655098</v>
      </c>
      <c r="AK507" t="str">
        <f>IF(AND(Table2[[#This Row],[20D EMA]]&gt;Table2[[#This Row],[50D EMA]],Table2[[#This Row],[50D EMA]]&gt;Table2[[#This Row],[200D EMA]]),"Uptrend","Downtrend/NoTrend")</f>
        <v>Downtrend/NoTrend</v>
      </c>
      <c r="AL507">
        <v>0.01</v>
      </c>
      <c r="AM507" t="s">
        <v>3154</v>
      </c>
      <c r="AN507">
        <v>-5.85</v>
      </c>
      <c r="AO507" t="s">
        <v>3153</v>
      </c>
      <c r="AP507">
        <v>-7.5435641895317998E-2</v>
      </c>
      <c r="AQ507">
        <f>(Table2[[#This Row],[Sharpe Ratio]]-AVERAGE(Table2[Sharpe Ratio]))/_xlfn.STDEV.P(Table2[Sharpe Ratio])</f>
        <v>-1.5510649186501195</v>
      </c>
      <c r="AR5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7">
        <f>_xlfn.RANK.AVG(Table2[[#This Row],[1Y Return vs Nifty Z-Score]],Table2[1Y Return vs Nifty Z-Score])</f>
        <v>382</v>
      </c>
      <c r="AT507">
        <f>_xlfn.RANK.AVG(Table2[[#This Row],[6M Return vs Nifty Z-Score]],Table2[6M Return vs Nifty Z-Score])</f>
        <v>310</v>
      </c>
      <c r="AU507">
        <f>_xlfn.RANK.AVG(Table2[[#This Row],[Sharpe Ratio Z-Score]],Table2[Sharpe Ratio Z-Score])</f>
        <v>692</v>
      </c>
      <c r="AV507">
        <f>(Table2[[#This Row],[Rank 1Y]]+Table2[[#This Row],[Rank 6M]]+Table2[[#This Row],[Rank Sharpe]])/3</f>
        <v>461.33333333333331</v>
      </c>
    </row>
    <row r="508" spans="1:48" hidden="1" x14ac:dyDescent="0.3">
      <c r="A508" t="s">
        <v>430</v>
      </c>
      <c r="B508" t="s">
        <v>431</v>
      </c>
      <c r="C508" t="s">
        <v>3108</v>
      </c>
      <c r="D508" t="s">
        <v>34</v>
      </c>
      <c r="E508">
        <v>50788.910331647901</v>
      </c>
      <c r="F508">
        <v>42.48</v>
      </c>
      <c r="G508">
        <v>-11.6094325550797</v>
      </c>
      <c r="H508">
        <f>(Table2[[#This Row],[1Y Return vs Nifty]]-AVERAGE(Table2[1Y Return vs Nifty]))/_xlfn.STDEV.P(Table2[1Y Return vs Nifty])</f>
        <v>-0.53624665508363256</v>
      </c>
      <c r="I508">
        <v>-7.32658289460361</v>
      </c>
      <c r="J508">
        <f>(Table2[[#This Row],[1M Return vs Nifty]]-AVERAGE(Table2[1M Return vs Nifty]))/_xlfn.STDEV.P(Table2[1M Return vs Nifty])</f>
        <v>-0.46832833426780496</v>
      </c>
      <c r="K508">
        <v>-29.176699176990301</v>
      </c>
      <c r="L508">
        <f>(Table2[[#This Row],[6M Return vs Nifty]]-AVERAGE(Table2[6M Return vs Nifty]))/_xlfn.STDEV.P(Table2[6M Return vs Nifty])</f>
        <v>-1.0936335731996449</v>
      </c>
      <c r="M508">
        <v>-5.2625473850499001</v>
      </c>
      <c r="N508">
        <f>(Table2[[#This Row],[1W Return vs Nifty]]-AVERAGE(Table2[1W Return vs Nifty]))/_xlfn.STDEV.P(Table2[1W Return vs Nifty])</f>
        <v>-0.50331779475506866</v>
      </c>
      <c r="O508">
        <v>44.28</v>
      </c>
      <c r="P508">
        <v>46.233865420453903</v>
      </c>
      <c r="Q508">
        <v>48.311540580648497</v>
      </c>
      <c r="R508">
        <v>37.5268425234811</v>
      </c>
      <c r="S508" s="1">
        <f>(Table2[[#This Row],[Close Price]]-Table2[[#This Row],[20D EMA]])/Table2[[#This Row],[20D EMA]]</f>
        <v>-4.0650406504065137E-2</v>
      </c>
      <c r="T508" s="1">
        <f>(Table2[[#This Row],[Close Price]]-Table2[[#This Row],[50D EMA]])/Table2[[#This Row],[50D EMA]]</f>
        <v>-8.1192982380253076E-2</v>
      </c>
      <c r="U508" s="1">
        <f>(Table2[[#This Row],[Close Price]]-Table2[[#This Row],[200D EMA]])/Table2[[#This Row],[200D EMA]]</f>
        <v>-0.12070698865240415</v>
      </c>
      <c r="V508">
        <v>0.94759073563052798</v>
      </c>
      <c r="W508">
        <v>41.71</v>
      </c>
      <c r="X508">
        <v>43.17</v>
      </c>
      <c r="Y508">
        <v>40.6</v>
      </c>
      <c r="Z508">
        <v>43.17</v>
      </c>
      <c r="AA508">
        <v>40.200000000000003</v>
      </c>
      <c r="AB508">
        <v>47.79</v>
      </c>
      <c r="AC508" s="1">
        <f>(Table2[[#This Row],[Close Price]]/Table2[[#This Row],[Day Low]])-1</f>
        <v>1.8460800767202024E-2</v>
      </c>
      <c r="AD508" s="1">
        <f>(Table2[[#This Row],[Day High]]/Table2[[#This Row],[Close Price]])-1</f>
        <v>1.6242937853107486E-2</v>
      </c>
      <c r="AE508" s="1">
        <f>(Table2[[#This Row],[Close Price]]/Table2[[#This Row],[Current Week Low]])-1</f>
        <v>4.6305418719211788E-2</v>
      </c>
      <c r="AF508" s="1">
        <f>(Table2[[#This Row],[Current Week High]]/Table2[[#This Row],[Close Price]])-1</f>
        <v>1.6242937853107486E-2</v>
      </c>
      <c r="AG508" s="1">
        <f>(Table2[[#This Row],[Close Price]]/Table2[[#This Row],[Current Month Low]])-1</f>
        <v>5.671641791044757E-2</v>
      </c>
      <c r="AH508" s="1">
        <f>(Table2[[#This Row],[Current Month High]]/Table2[[#This Row],[Close Price]])-1</f>
        <v>0.125</v>
      </c>
      <c r="AI508">
        <v>66.313559322033896</v>
      </c>
      <c r="AJ508">
        <v>15.5918367346938</v>
      </c>
      <c r="AK508" t="str">
        <f>IF(AND(Table2[[#This Row],[20D EMA]]&gt;Table2[[#This Row],[50D EMA]],Table2[[#This Row],[50D EMA]]&gt;Table2[[#This Row],[200D EMA]]),"Uptrend","Downtrend/NoTrend")</f>
        <v>Downtrend/NoTrend</v>
      </c>
      <c r="AL508">
        <v>-0.16</v>
      </c>
      <c r="AM508" t="s">
        <v>3153</v>
      </c>
      <c r="AN508">
        <v>-7.87</v>
      </c>
      <c r="AO508" t="s">
        <v>3153</v>
      </c>
      <c r="AP508">
        <v>0.110007095805791</v>
      </c>
      <c r="AQ508">
        <f>(Table2[[#This Row],[Sharpe Ratio]]-AVERAGE(Table2[Sharpe Ratio]))/_xlfn.STDEV.P(Table2[Sharpe Ratio])</f>
        <v>0.61564480345708439</v>
      </c>
      <c r="AR5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8">
        <f>_xlfn.RANK.AVG(Table2[[#This Row],[1Y Return vs Nifty Z-Score]],Table2[1Y Return vs Nifty Z-Score])</f>
        <v>505</v>
      </c>
      <c r="AT508">
        <f>_xlfn.RANK.AVG(Table2[[#This Row],[6M Return vs Nifty Z-Score]],Table2[6M Return vs Nifty Z-Score])</f>
        <v>685</v>
      </c>
      <c r="AU508">
        <f>_xlfn.RANK.AVG(Table2[[#This Row],[Sharpe Ratio Z-Score]],Table2[Sharpe Ratio Z-Score])</f>
        <v>196</v>
      </c>
      <c r="AV508">
        <f>(Table2[[#This Row],[Rank 1Y]]+Table2[[#This Row],[Rank 6M]]+Table2[[#This Row],[Rank Sharpe]])/3</f>
        <v>462</v>
      </c>
    </row>
    <row r="509" spans="1:48" hidden="1" x14ac:dyDescent="0.3">
      <c r="A509" t="s">
        <v>199</v>
      </c>
      <c r="B509" t="s">
        <v>200</v>
      </c>
      <c r="C509" t="s">
        <v>3110</v>
      </c>
      <c r="D509" t="s">
        <v>201</v>
      </c>
      <c r="E509">
        <v>121257.12010491001</v>
      </c>
      <c r="F509">
        <v>1185.3</v>
      </c>
      <c r="G509">
        <v>-0.46543493546228698</v>
      </c>
      <c r="H509">
        <f>(Table2[[#This Row],[1Y Return vs Nifty]]-AVERAGE(Table2[1Y Return vs Nifty]))/_xlfn.STDEV.P(Table2[1Y Return vs Nifty])</f>
        <v>-0.30611197785994831</v>
      </c>
      <c r="I509">
        <v>-5.9361503217757701</v>
      </c>
      <c r="J509">
        <f>(Table2[[#This Row],[1M Return vs Nifty]]-AVERAGE(Table2[1M Return vs Nifty]))/_xlfn.STDEV.P(Table2[1M Return vs Nifty])</f>
        <v>-0.31605449696417903</v>
      </c>
      <c r="K509">
        <v>-11.9038262326725</v>
      </c>
      <c r="L509">
        <f>(Table2[[#This Row],[6M Return vs Nifty]]-AVERAGE(Table2[6M Return vs Nifty]))/_xlfn.STDEV.P(Table2[6M Return vs Nifty])</f>
        <v>-0.49669073226674826</v>
      </c>
      <c r="M509">
        <v>-1.31549910652876</v>
      </c>
      <c r="N509">
        <f>(Table2[[#This Row],[1W Return vs Nifty]]-AVERAGE(Table2[1W Return vs Nifty]))/_xlfn.STDEV.P(Table2[1W Return vs Nifty])</f>
        <v>0.30819261538360865</v>
      </c>
      <c r="O509">
        <v>1245.83</v>
      </c>
      <c r="P509">
        <v>1309.95936168971</v>
      </c>
      <c r="Q509">
        <v>1303.3540491773299</v>
      </c>
      <c r="R509">
        <v>26.734496717091499</v>
      </c>
      <c r="S509" s="1">
        <f>(Table2[[#This Row],[Close Price]]-Table2[[#This Row],[20D EMA]])/Table2[[#This Row],[20D EMA]]</f>
        <v>-4.8586083173466667E-2</v>
      </c>
      <c r="T509" s="1">
        <f>(Table2[[#This Row],[Close Price]]-Table2[[#This Row],[50D EMA]])/Table2[[#This Row],[50D EMA]]</f>
        <v>-9.5162770186177817E-2</v>
      </c>
      <c r="U509" s="1">
        <f>(Table2[[#This Row],[Close Price]]-Table2[[#This Row],[200D EMA]])/Table2[[#This Row],[200D EMA]]</f>
        <v>-9.0577114677201503E-2</v>
      </c>
      <c r="V509">
        <v>0.84381244835233205</v>
      </c>
      <c r="W509">
        <v>1177</v>
      </c>
      <c r="X509">
        <v>1198.8499999999999</v>
      </c>
      <c r="Y509">
        <v>1163.4000000000001</v>
      </c>
      <c r="Z509">
        <v>1198.8499999999999</v>
      </c>
      <c r="AA509">
        <v>1162.25</v>
      </c>
      <c r="AB509">
        <v>1314</v>
      </c>
      <c r="AC509" s="1">
        <f>(Table2[[#This Row],[Close Price]]/Table2[[#This Row],[Day Low]])-1</f>
        <v>7.0518266779948657E-3</v>
      </c>
      <c r="AD509" s="1">
        <f>(Table2[[#This Row],[Day High]]/Table2[[#This Row],[Close Price]])-1</f>
        <v>1.1431705053572827E-2</v>
      </c>
      <c r="AE509" s="1">
        <f>(Table2[[#This Row],[Close Price]]/Table2[[#This Row],[Current Week Low]])-1</f>
        <v>1.882413615265599E-2</v>
      </c>
      <c r="AF509" s="1">
        <f>(Table2[[#This Row],[Current Week High]]/Table2[[#This Row],[Close Price]])-1</f>
        <v>1.1431705053572827E-2</v>
      </c>
      <c r="AG509" s="1">
        <f>(Table2[[#This Row],[Close Price]]/Table2[[#This Row],[Current Month Low]])-1</f>
        <v>1.9832221983222098E-2</v>
      </c>
      <c r="AH509" s="1">
        <f>(Table2[[#This Row],[Current Month High]]/Table2[[#This Row],[Close Price]])-1</f>
        <v>0.10858010630220205</v>
      </c>
      <c r="AI509">
        <v>30.080992153884999</v>
      </c>
      <c r="AJ509">
        <v>19.509981851179599</v>
      </c>
      <c r="AK509" t="str">
        <f>IF(AND(Table2[[#This Row],[20D EMA]]&gt;Table2[[#This Row],[50D EMA]],Table2[[#This Row],[50D EMA]]&gt;Table2[[#This Row],[200D EMA]]),"Uptrend","Downtrend/NoTrend")</f>
        <v>Downtrend/NoTrend</v>
      </c>
      <c r="AL509">
        <v>-0.1</v>
      </c>
      <c r="AM509" t="s">
        <v>3153</v>
      </c>
      <c r="AN509">
        <v>-7.63</v>
      </c>
      <c r="AO509" t="s">
        <v>3153</v>
      </c>
      <c r="AP509">
        <v>9.4135972828920007E-3</v>
      </c>
      <c r="AQ509">
        <f>(Table2[[#This Row],[Sharpe Ratio]]-AVERAGE(Table2[Sharpe Ratio]))/_xlfn.STDEV.P(Table2[Sharpe Ratio])</f>
        <v>-0.55968788377728051</v>
      </c>
      <c r="AR5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9">
        <f>_xlfn.RANK.AVG(Table2[[#This Row],[1Y Return vs Nifty Z-Score]],Table2[1Y Return vs Nifty Z-Score])</f>
        <v>414</v>
      </c>
      <c r="AT509">
        <f>_xlfn.RANK.AVG(Table2[[#This Row],[6M Return vs Nifty Z-Score]],Table2[6M Return vs Nifty Z-Score])</f>
        <v>488</v>
      </c>
      <c r="AU509">
        <f>_xlfn.RANK.AVG(Table2[[#This Row],[Sharpe Ratio Z-Score]],Table2[Sharpe Ratio Z-Score])</f>
        <v>486</v>
      </c>
      <c r="AV509">
        <f>(Table2[[#This Row],[Rank 1Y]]+Table2[[#This Row],[Rank 6M]]+Table2[[#This Row],[Rank Sharpe]])/3</f>
        <v>462.66666666666669</v>
      </c>
    </row>
    <row r="510" spans="1:48" hidden="1" x14ac:dyDescent="0.3">
      <c r="A510" t="s">
        <v>583</v>
      </c>
      <c r="B510" t="s">
        <v>584</v>
      </c>
      <c r="C510" t="s">
        <v>3119</v>
      </c>
      <c r="D510" t="s">
        <v>270</v>
      </c>
      <c r="E510">
        <v>32171.73095565</v>
      </c>
      <c r="F510">
        <v>3447.45</v>
      </c>
      <c r="G510">
        <v>-21.164131006264899</v>
      </c>
      <c r="H510">
        <f>(Table2[[#This Row],[1Y Return vs Nifty]]-AVERAGE(Table2[1Y Return vs Nifty]))/_xlfn.STDEV.P(Table2[1Y Return vs Nifty])</f>
        <v>-0.73356071769275877</v>
      </c>
      <c r="I510">
        <v>-12.1362042619304</v>
      </c>
      <c r="J510">
        <f>(Table2[[#This Row],[1M Return vs Nifty]]-AVERAGE(Table2[1M Return vs Nifty]))/_xlfn.STDEV.P(Table2[1M Return vs Nifty])</f>
        <v>-0.99505614250007368</v>
      </c>
      <c r="K510">
        <v>-12.2068970630802</v>
      </c>
      <c r="L510">
        <f>(Table2[[#This Row],[6M Return vs Nifty]]-AVERAGE(Table2[6M Return vs Nifty]))/_xlfn.STDEV.P(Table2[6M Return vs Nifty])</f>
        <v>-0.50716472597298812</v>
      </c>
      <c r="M510">
        <v>-4.2049106411997101</v>
      </c>
      <c r="N510">
        <f>(Table2[[#This Row],[1W Return vs Nifty]]-AVERAGE(Table2[1W Return vs Nifty]))/_xlfn.STDEV.P(Table2[1W Return vs Nifty])</f>
        <v>-0.28586840796895613</v>
      </c>
      <c r="O510">
        <v>3712.33</v>
      </c>
      <c r="P510">
        <v>3949.0689653396698</v>
      </c>
      <c r="Q510">
        <v>3982.4419587716402</v>
      </c>
      <c r="R510">
        <v>17.777489141484399</v>
      </c>
      <c r="S510" s="1">
        <f>(Table2[[#This Row],[Close Price]]-Table2[[#This Row],[20D EMA]])/Table2[[#This Row],[20D EMA]]</f>
        <v>-7.1351415418349148E-2</v>
      </c>
      <c r="T510" s="1">
        <f>(Table2[[#This Row],[Close Price]]-Table2[[#This Row],[50D EMA]])/Table2[[#This Row],[50D EMA]]</f>
        <v>-0.12702208286112432</v>
      </c>
      <c r="U510" s="1">
        <f>(Table2[[#This Row],[Close Price]]-Table2[[#This Row],[200D EMA]])/Table2[[#This Row],[200D EMA]]</f>
        <v>-0.1343376662636046</v>
      </c>
      <c r="V510">
        <v>1.25929221505623</v>
      </c>
      <c r="W510">
        <v>3411.95</v>
      </c>
      <c r="X510">
        <v>3489.75</v>
      </c>
      <c r="Y510">
        <v>3366.5</v>
      </c>
      <c r="Z510">
        <v>3560</v>
      </c>
      <c r="AA510">
        <v>3366.5</v>
      </c>
      <c r="AB510">
        <v>3870</v>
      </c>
      <c r="AC510" s="1">
        <f>(Table2[[#This Row],[Close Price]]/Table2[[#This Row],[Day Low]])-1</f>
        <v>1.040460733598092E-2</v>
      </c>
      <c r="AD510" s="1">
        <f>(Table2[[#This Row],[Day High]]/Table2[[#This Row],[Close Price]])-1</f>
        <v>1.22699386503069E-2</v>
      </c>
      <c r="AE510" s="1">
        <f>(Table2[[#This Row],[Close Price]]/Table2[[#This Row],[Current Week Low]])-1</f>
        <v>2.4045744838853356E-2</v>
      </c>
      <c r="AF510" s="1">
        <f>(Table2[[#This Row],[Current Week High]]/Table2[[#This Row],[Close Price]])-1</f>
        <v>3.2647319032908406E-2</v>
      </c>
      <c r="AG510" s="1">
        <f>(Table2[[#This Row],[Close Price]]/Table2[[#This Row],[Current Month Low]])-1</f>
        <v>2.4045744838853356E-2</v>
      </c>
      <c r="AH510" s="1">
        <f>(Table2[[#This Row],[Current Month High]]/Table2[[#This Row],[Close Price]])-1</f>
        <v>0.12256885524083017</v>
      </c>
      <c r="AI510">
        <v>43.582938113678203</v>
      </c>
      <c r="AJ510">
        <v>2.4045744838853298</v>
      </c>
      <c r="AK510" t="str">
        <f>IF(AND(Table2[[#This Row],[20D EMA]]&gt;Table2[[#This Row],[50D EMA]],Table2[[#This Row],[50D EMA]]&gt;Table2[[#This Row],[200D EMA]]),"Uptrend","Downtrend/NoTrend")</f>
        <v>Downtrend/NoTrend</v>
      </c>
      <c r="AL510">
        <v>-0.1</v>
      </c>
      <c r="AM510" t="s">
        <v>3153</v>
      </c>
      <c r="AN510">
        <v>-9.75</v>
      </c>
      <c r="AO510" t="s">
        <v>3153</v>
      </c>
      <c r="AP510">
        <v>6.7562779009259E-2</v>
      </c>
      <c r="AQ510">
        <f>(Table2[[#This Row],[Sharpe Ratio]]-AVERAGE(Table2[Sharpe Ratio]))/_xlfn.STDEV.P(Table2[Sharpe Ratio])</f>
        <v>0.11972614419165868</v>
      </c>
      <c r="AR5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0">
        <f>_xlfn.RANK.AVG(Table2[[#This Row],[1Y Return vs Nifty Z-Score]],Table2[1Y Return vs Nifty Z-Score])</f>
        <v>577</v>
      </c>
      <c r="AT510">
        <f>_xlfn.RANK.AVG(Table2[[#This Row],[6M Return vs Nifty Z-Score]],Table2[6M Return vs Nifty Z-Score])</f>
        <v>493</v>
      </c>
      <c r="AU510">
        <f>_xlfn.RANK.AVG(Table2[[#This Row],[Sharpe Ratio Z-Score]],Table2[Sharpe Ratio Z-Score])</f>
        <v>318</v>
      </c>
      <c r="AV510">
        <f>(Table2[[#This Row],[Rank 1Y]]+Table2[[#This Row],[Rank 6M]]+Table2[[#This Row],[Rank Sharpe]])/3</f>
        <v>462.66666666666669</v>
      </c>
    </row>
    <row r="511" spans="1:48" hidden="1" x14ac:dyDescent="0.3">
      <c r="A511" t="s">
        <v>838</v>
      </c>
      <c r="B511" t="s">
        <v>839</v>
      </c>
      <c r="C511" t="s">
        <v>3119</v>
      </c>
      <c r="D511" t="s">
        <v>270</v>
      </c>
      <c r="E511">
        <v>17610.967505069999</v>
      </c>
      <c r="F511">
        <v>556.65</v>
      </c>
      <c r="G511">
        <v>-11.263912014529099</v>
      </c>
      <c r="H511">
        <f>(Table2[[#This Row],[1Y Return vs Nifty]]-AVERAGE(Table2[1Y Return vs Nifty]))/_xlfn.STDEV.P(Table2[1Y Return vs Nifty])</f>
        <v>-0.5291113109470017</v>
      </c>
      <c r="I511">
        <v>-9.4404816814414207</v>
      </c>
      <c r="J511">
        <f>(Table2[[#This Row],[1M Return vs Nifty]]-AVERAGE(Table2[1M Return vs Nifty]))/_xlfn.STDEV.P(Table2[1M Return vs Nifty])</f>
        <v>-0.6998328935206245</v>
      </c>
      <c r="K511">
        <v>-19.782284389569401</v>
      </c>
      <c r="L511">
        <f>(Table2[[#This Row],[6M Return vs Nifty]]-AVERAGE(Table2[6M Return vs Nifty]))/_xlfn.STDEV.P(Table2[6M Return vs Nifty])</f>
        <v>-0.76896675777274937</v>
      </c>
      <c r="M511">
        <v>-9.1233144508977198</v>
      </c>
      <c r="N511">
        <f>(Table2[[#This Row],[1W Return vs Nifty]]-AVERAGE(Table2[1W Return vs Nifty]))/_xlfn.STDEV.P(Table2[1W Return vs Nifty])</f>
        <v>-1.2970888469373687</v>
      </c>
      <c r="O511">
        <v>615.62</v>
      </c>
      <c r="P511">
        <v>643.72520292468698</v>
      </c>
      <c r="Q511">
        <v>639.41448953449299</v>
      </c>
      <c r="R511">
        <v>24.151131348903299</v>
      </c>
      <c r="S511" s="1">
        <f>(Table2[[#This Row],[Close Price]]-Table2[[#This Row],[20D EMA]])/Table2[[#This Row],[20D EMA]]</f>
        <v>-9.5789610473993744E-2</v>
      </c>
      <c r="T511" s="1">
        <f>(Table2[[#This Row],[Close Price]]-Table2[[#This Row],[50D EMA]])/Table2[[#This Row],[50D EMA]]</f>
        <v>-0.13526766161876441</v>
      </c>
      <c r="U511" s="1">
        <f>(Table2[[#This Row],[Close Price]]-Table2[[#This Row],[200D EMA]])/Table2[[#This Row],[200D EMA]]</f>
        <v>-0.12943793249781887</v>
      </c>
      <c r="V511">
        <v>0.47599148223110999</v>
      </c>
      <c r="W511">
        <v>546.79999999999995</v>
      </c>
      <c r="X511">
        <v>568.95000000000005</v>
      </c>
      <c r="Y511">
        <v>546.79999999999995</v>
      </c>
      <c r="Z511">
        <v>590</v>
      </c>
      <c r="AA511">
        <v>546.79999999999995</v>
      </c>
      <c r="AB511">
        <v>668.7</v>
      </c>
      <c r="AC511" s="1">
        <f>(Table2[[#This Row],[Close Price]]/Table2[[#This Row],[Day Low]])-1</f>
        <v>1.8013899049012405E-2</v>
      </c>
      <c r="AD511" s="1">
        <f>(Table2[[#This Row],[Day High]]/Table2[[#This Row],[Close Price]])-1</f>
        <v>2.2096469954190345E-2</v>
      </c>
      <c r="AE511" s="1">
        <f>(Table2[[#This Row],[Close Price]]/Table2[[#This Row],[Current Week Low]])-1</f>
        <v>1.8013899049012405E-2</v>
      </c>
      <c r="AF511" s="1">
        <f>(Table2[[#This Row],[Current Week High]]/Table2[[#This Row],[Close Price]])-1</f>
        <v>5.9911973412377639E-2</v>
      </c>
      <c r="AG511" s="1">
        <f>(Table2[[#This Row],[Close Price]]/Table2[[#This Row],[Current Month Low]])-1</f>
        <v>1.8013899049012405E-2</v>
      </c>
      <c r="AH511" s="1">
        <f>(Table2[[#This Row],[Current Month High]]/Table2[[#This Row],[Close Price]])-1</f>
        <v>0.20129345189975756</v>
      </c>
      <c r="AI511">
        <v>43.5282493487829</v>
      </c>
      <c r="AJ511">
        <v>10.644007155635</v>
      </c>
      <c r="AK511" t="str">
        <f>IF(AND(Table2[[#This Row],[20D EMA]]&gt;Table2[[#This Row],[50D EMA]],Table2[[#This Row],[50D EMA]]&gt;Table2[[#This Row],[200D EMA]]),"Uptrend","Downtrend/NoTrend")</f>
        <v>Downtrend/NoTrend</v>
      </c>
      <c r="AL511">
        <v>-0.1</v>
      </c>
      <c r="AM511" t="s">
        <v>3153</v>
      </c>
      <c r="AN511">
        <v>-15.98</v>
      </c>
      <c r="AO511" t="s">
        <v>3153</v>
      </c>
      <c r="AP511">
        <v>7.7305055287687996E-2</v>
      </c>
      <c r="AQ511">
        <f>(Table2[[#This Row],[Sharpe Ratio]]-AVERAGE(Table2[Sharpe Ratio]))/_xlfn.STDEV.P(Table2[Sharpe Ratio])</f>
        <v>0.23355473079260089</v>
      </c>
      <c r="AR5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1">
        <f>_xlfn.RANK.AVG(Table2[[#This Row],[1Y Return vs Nifty Z-Score]],Table2[1Y Return vs Nifty Z-Score])</f>
        <v>504</v>
      </c>
      <c r="AT511">
        <f>_xlfn.RANK.AVG(Table2[[#This Row],[6M Return vs Nifty Z-Score]],Table2[6M Return vs Nifty Z-Score])</f>
        <v>596</v>
      </c>
      <c r="AU511">
        <f>_xlfn.RANK.AVG(Table2[[#This Row],[Sharpe Ratio Z-Score]],Table2[Sharpe Ratio Z-Score])</f>
        <v>288</v>
      </c>
      <c r="AV511">
        <f>(Table2[[#This Row],[Rank 1Y]]+Table2[[#This Row],[Rank 6M]]+Table2[[#This Row],[Rank Sharpe]])/3</f>
        <v>462.66666666666669</v>
      </c>
    </row>
    <row r="512" spans="1:48" hidden="1" x14ac:dyDescent="0.3">
      <c r="A512" t="s">
        <v>81</v>
      </c>
      <c r="B512" t="s">
        <v>82</v>
      </c>
      <c r="C512" t="s">
        <v>3114</v>
      </c>
      <c r="D512" t="s">
        <v>60</v>
      </c>
      <c r="E512">
        <v>288295.27566136001</v>
      </c>
      <c r="F512">
        <v>783.2</v>
      </c>
      <c r="G512">
        <v>-4.4641952002123304</v>
      </c>
      <c r="H512">
        <f>(Table2[[#This Row],[1Y Return vs Nifty]]-AVERAGE(Table2[1Y Return vs Nifty]))/_xlfn.STDEV.P(Table2[1Y Return vs Nifty])</f>
        <v>-0.388690369765127</v>
      </c>
      <c r="I512">
        <v>-9.9268803524565996</v>
      </c>
      <c r="J512">
        <f>(Table2[[#This Row],[1M Return vs Nifty]]-AVERAGE(Table2[1M Return vs Nifty]))/_xlfn.STDEV.P(Table2[1M Return vs Nifty])</f>
        <v>-0.75310105879686751</v>
      </c>
      <c r="K512">
        <v>-21.966618653367899</v>
      </c>
      <c r="L512">
        <f>(Table2[[#This Row],[6M Return vs Nifty]]-AVERAGE(Table2[6M Return vs Nifty]))/_xlfn.STDEV.P(Table2[6M Return vs Nifty])</f>
        <v>-0.8444563827576822</v>
      </c>
      <c r="M512">
        <v>-2.9082843348002498</v>
      </c>
      <c r="N512">
        <f>(Table2[[#This Row],[1W Return vs Nifty]]-AVERAGE(Table2[1W Return vs Nifty]))/_xlfn.STDEV.P(Table2[1W Return vs Nifty])</f>
        <v>-1.9282931569091392E-2</v>
      </c>
      <c r="O512">
        <v>827.18</v>
      </c>
      <c r="P512">
        <v>891.42549690616397</v>
      </c>
      <c r="Q512">
        <v>917.425830230815</v>
      </c>
      <c r="R512">
        <v>29.320773311852101</v>
      </c>
      <c r="S512" s="1">
        <f>(Table2[[#This Row],[Close Price]]-Table2[[#This Row],[20D EMA]])/Table2[[#This Row],[20D EMA]]</f>
        <v>-5.3168596919654615E-2</v>
      </c>
      <c r="T512" s="1">
        <f>(Table2[[#This Row],[Close Price]]-Table2[[#This Row],[50D EMA]])/Table2[[#This Row],[50D EMA]]</f>
        <v>-0.1214072261583026</v>
      </c>
      <c r="U512" s="1">
        <f>(Table2[[#This Row],[Close Price]]-Table2[[#This Row],[200D EMA]])/Table2[[#This Row],[200D EMA]]</f>
        <v>-0.14630701012314543</v>
      </c>
      <c r="V512">
        <v>1.14206085167242</v>
      </c>
      <c r="W512">
        <v>771.9</v>
      </c>
      <c r="X512">
        <v>799.9</v>
      </c>
      <c r="Y512">
        <v>759.2</v>
      </c>
      <c r="Z512">
        <v>799.9</v>
      </c>
      <c r="AA512">
        <v>759.2</v>
      </c>
      <c r="AB512">
        <v>847.95</v>
      </c>
      <c r="AC512" s="1">
        <f>(Table2[[#This Row],[Close Price]]/Table2[[#This Row],[Day Low]])-1</f>
        <v>1.4639201969167015E-2</v>
      </c>
      <c r="AD512" s="1">
        <f>(Table2[[#This Row],[Day High]]/Table2[[#This Row],[Close Price]])-1</f>
        <v>2.1322778345250093E-2</v>
      </c>
      <c r="AE512" s="1">
        <f>(Table2[[#This Row],[Close Price]]/Table2[[#This Row],[Current Week Low]])-1</f>
        <v>3.1612223393045369E-2</v>
      </c>
      <c r="AF512" s="1">
        <f>(Table2[[#This Row],[Current Week High]]/Table2[[#This Row],[Close Price]])-1</f>
        <v>2.1322778345250093E-2</v>
      </c>
      <c r="AG512" s="1">
        <f>(Table2[[#This Row],[Close Price]]/Table2[[#This Row],[Current Month Low]])-1</f>
        <v>3.1612223393045369E-2</v>
      </c>
      <c r="AH512" s="1">
        <f>(Table2[[#This Row],[Current Month High]]/Table2[[#This Row],[Close Price]])-1</f>
        <v>8.2673646578141025E-2</v>
      </c>
      <c r="AI512">
        <v>50.536261491317603</v>
      </c>
      <c r="AJ512">
        <v>16.773520202773199</v>
      </c>
      <c r="AK512" t="str">
        <f>IF(AND(Table2[[#This Row],[20D EMA]]&gt;Table2[[#This Row],[50D EMA]],Table2[[#This Row],[50D EMA]]&gt;Table2[[#This Row],[200D EMA]]),"Uptrend","Downtrend/NoTrend")</f>
        <v>Downtrend/NoTrend</v>
      </c>
      <c r="AL512">
        <v>-0.21</v>
      </c>
      <c r="AM512" t="s">
        <v>3153</v>
      </c>
      <c r="AN512">
        <v>-6.1</v>
      </c>
      <c r="AO512" t="s">
        <v>3153</v>
      </c>
      <c r="AP512">
        <v>6.4639061430652997E-2</v>
      </c>
      <c r="AQ512">
        <f>(Table2[[#This Row],[Sharpe Ratio]]-AVERAGE(Table2[Sharpe Ratio]))/_xlfn.STDEV.P(Table2[Sharpe Ratio])</f>
        <v>8.5565478852088067E-2</v>
      </c>
      <c r="AR5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2">
        <f>_xlfn.RANK.AVG(Table2[[#This Row],[1Y Return vs Nifty Z-Score]],Table2[1Y Return vs Nifty Z-Score])</f>
        <v>444</v>
      </c>
      <c r="AT512">
        <f>_xlfn.RANK.AVG(Table2[[#This Row],[6M Return vs Nifty Z-Score]],Table2[6M Return vs Nifty Z-Score])</f>
        <v>619</v>
      </c>
      <c r="AU512">
        <f>_xlfn.RANK.AVG(Table2[[#This Row],[Sharpe Ratio Z-Score]],Table2[Sharpe Ratio Z-Score])</f>
        <v>326</v>
      </c>
      <c r="AV512">
        <f>(Table2[[#This Row],[Rank 1Y]]+Table2[[#This Row],[Rank 6M]]+Table2[[#This Row],[Rank Sharpe]])/3</f>
        <v>463</v>
      </c>
    </row>
    <row r="513" spans="1:48" hidden="1" x14ac:dyDescent="0.3">
      <c r="A513" t="s">
        <v>1568</v>
      </c>
      <c r="B513" t="s">
        <v>1569</v>
      </c>
      <c r="C513" t="s">
        <v>3108</v>
      </c>
      <c r="D513" t="s">
        <v>24</v>
      </c>
      <c r="E513">
        <v>5999.1312667550001</v>
      </c>
      <c r="F513">
        <v>22.93</v>
      </c>
      <c r="G513">
        <v>-19.258053025147198</v>
      </c>
      <c r="H513">
        <f>(Table2[[#This Row],[1Y Return vs Nifty]]-AVERAGE(Table2[1Y Return vs Nifty]))/_xlfn.STDEV.P(Table2[1Y Return vs Nifty])</f>
        <v>-0.69419830431827034</v>
      </c>
      <c r="I513">
        <v>-3.51696842530328</v>
      </c>
      <c r="J513">
        <f>(Table2[[#This Row],[1M Return vs Nifty]]-AVERAGE(Table2[1M Return vs Nifty]))/_xlfn.STDEV.P(Table2[1M Return vs Nifty])</f>
        <v>-5.1116723130150123E-2</v>
      </c>
      <c r="K513">
        <v>-23.1279209792954</v>
      </c>
      <c r="L513">
        <f>(Table2[[#This Row],[6M Return vs Nifty]]-AVERAGE(Table2[6M Return vs Nifty]))/_xlfn.STDEV.P(Table2[6M Return vs Nifty])</f>
        <v>-0.88459047694432369</v>
      </c>
      <c r="M513">
        <v>-2.7860549047593701</v>
      </c>
      <c r="N513">
        <f>(Table2[[#This Row],[1W Return vs Nifty]]-AVERAGE(Table2[1W Return vs Nifty]))/_xlfn.STDEV.P(Table2[1W Return vs Nifty])</f>
        <v>5.8473551424395942E-3</v>
      </c>
      <c r="O513">
        <v>23.66</v>
      </c>
      <c r="P513">
        <v>24.267081088263499</v>
      </c>
      <c r="Q513">
        <v>25.329640706237399</v>
      </c>
      <c r="R513">
        <v>38.0935453238842</v>
      </c>
      <c r="S513" s="1">
        <f>(Table2[[#This Row],[Close Price]]-Table2[[#This Row],[20D EMA]])/Table2[[#This Row],[20D EMA]]</f>
        <v>-3.0853761622992412E-2</v>
      </c>
      <c r="T513" s="1">
        <f>(Table2[[#This Row],[Close Price]]-Table2[[#This Row],[50D EMA]])/Table2[[#This Row],[50D EMA]]</f>
        <v>-5.5098554432661595E-2</v>
      </c>
      <c r="U513" s="1">
        <f>(Table2[[#This Row],[Close Price]]-Table2[[#This Row],[200D EMA]])/Table2[[#This Row],[200D EMA]]</f>
        <v>-9.4736468395561962E-2</v>
      </c>
      <c r="V513">
        <v>0.81085910426979901</v>
      </c>
      <c r="W513">
        <v>22.77</v>
      </c>
      <c r="X513">
        <v>23.27</v>
      </c>
      <c r="Y513">
        <v>22.27</v>
      </c>
      <c r="Z513">
        <v>23.27</v>
      </c>
      <c r="AA513">
        <v>22.27</v>
      </c>
      <c r="AB513">
        <v>24.95</v>
      </c>
      <c r="AC513" s="1">
        <f>(Table2[[#This Row],[Close Price]]/Table2[[#This Row],[Day Low]])-1</f>
        <v>7.0267896354851977E-3</v>
      </c>
      <c r="AD513" s="1">
        <f>(Table2[[#This Row],[Day High]]/Table2[[#This Row],[Close Price]])-1</f>
        <v>1.4827736589620555E-2</v>
      </c>
      <c r="AE513" s="1">
        <f>(Table2[[#This Row],[Close Price]]/Table2[[#This Row],[Current Week Low]])-1</f>
        <v>2.9636281993713487E-2</v>
      </c>
      <c r="AF513" s="1">
        <f>(Table2[[#This Row],[Current Week High]]/Table2[[#This Row],[Close Price]])-1</f>
        <v>1.4827736589620555E-2</v>
      </c>
      <c r="AG513" s="1">
        <f>(Table2[[#This Row],[Close Price]]/Table2[[#This Row],[Current Month Low]])-1</f>
        <v>2.9636281993713487E-2</v>
      </c>
      <c r="AH513" s="1">
        <f>(Table2[[#This Row],[Current Month High]]/Table2[[#This Row],[Close Price]])-1</f>
        <v>8.8094199738333989E-2</v>
      </c>
      <c r="AI513">
        <v>60.844854197058197</v>
      </c>
      <c r="AJ513">
        <v>3.1485226787723399</v>
      </c>
      <c r="AK513" t="str">
        <f>IF(AND(Table2[[#This Row],[20D EMA]]&gt;Table2[[#This Row],[50D EMA]],Table2[[#This Row],[50D EMA]]&gt;Table2[[#This Row],[200D EMA]]),"Uptrend","Downtrend/NoTrend")</f>
        <v>Downtrend/NoTrend</v>
      </c>
      <c r="AL513">
        <v>-0.09</v>
      </c>
      <c r="AM513" t="s">
        <v>3153</v>
      </c>
      <c r="AN513">
        <v>-6.41</v>
      </c>
      <c r="AO513" t="s">
        <v>3153</v>
      </c>
      <c r="AP513">
        <v>0.11043542798977</v>
      </c>
      <c r="AQ513">
        <f>(Table2[[#This Row],[Sharpe Ratio]]-AVERAGE(Table2[Sharpe Ratio]))/_xlfn.STDEV.P(Table2[Sharpe Ratio])</f>
        <v>0.62064942924520528</v>
      </c>
      <c r="AR5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3">
        <f>_xlfn.RANK.AVG(Table2[[#This Row],[1Y Return vs Nifty Z-Score]],Table2[1Y Return vs Nifty Z-Score])</f>
        <v>566</v>
      </c>
      <c r="AT513">
        <f>_xlfn.RANK.AVG(Table2[[#This Row],[6M Return vs Nifty Z-Score]],Table2[6M Return vs Nifty Z-Score])</f>
        <v>629</v>
      </c>
      <c r="AU513">
        <f>_xlfn.RANK.AVG(Table2[[#This Row],[Sharpe Ratio Z-Score]],Table2[Sharpe Ratio Z-Score])</f>
        <v>194</v>
      </c>
      <c r="AV513">
        <f>(Table2[[#This Row],[Rank 1Y]]+Table2[[#This Row],[Rank 6M]]+Table2[[#This Row],[Rank Sharpe]])/3</f>
        <v>463</v>
      </c>
    </row>
    <row r="514" spans="1:48" hidden="1" x14ac:dyDescent="0.3">
      <c r="A514" t="s">
        <v>540</v>
      </c>
      <c r="B514" t="s">
        <v>541</v>
      </c>
      <c r="C514" t="s">
        <v>3124</v>
      </c>
      <c r="D514" t="s">
        <v>542</v>
      </c>
      <c r="E514">
        <v>35937.713663299997</v>
      </c>
      <c r="F514">
        <v>31901.9</v>
      </c>
      <c r="G514">
        <v>-15.1235762366577</v>
      </c>
      <c r="H514">
        <f>(Table2[[#This Row],[1Y Return vs Nifty]]-AVERAGE(Table2[1Y Return vs Nifty]))/_xlfn.STDEV.P(Table2[1Y Return vs Nifty])</f>
        <v>-0.60881723069592053</v>
      </c>
      <c r="I514">
        <v>-1.83338009849072</v>
      </c>
      <c r="J514">
        <f>(Table2[[#This Row],[1M Return vs Nifty]]-AVERAGE(Table2[1M Return vs Nifty]))/_xlfn.STDEV.P(Table2[1M Return vs Nifty])</f>
        <v>0.13326219604458231</v>
      </c>
      <c r="K514">
        <v>-3.1330746048206901</v>
      </c>
      <c r="L514">
        <f>(Table2[[#This Row],[6M Return vs Nifty]]-AVERAGE(Table2[6M Return vs Nifty]))/_xlfn.STDEV.P(Table2[6M Return vs Nifty])</f>
        <v>-0.19357743949115133</v>
      </c>
      <c r="M514">
        <v>-8.56330019637325</v>
      </c>
      <c r="N514">
        <f>(Table2[[#This Row],[1W Return vs Nifty]]-AVERAGE(Table2[1W Return vs Nifty]))/_xlfn.STDEV.P(Table2[1W Return vs Nifty])</f>
        <v>-1.1819503015474624</v>
      </c>
      <c r="O514">
        <v>34095.269999999997</v>
      </c>
      <c r="P514">
        <v>34617.1941869234</v>
      </c>
      <c r="Q514">
        <v>33931.5606119929</v>
      </c>
      <c r="R514">
        <v>23.6675868610888</v>
      </c>
      <c r="S514" s="1">
        <f>(Table2[[#This Row],[Close Price]]-Table2[[#This Row],[20D EMA]])/Table2[[#This Row],[20D EMA]]</f>
        <v>-6.4330624159890673E-2</v>
      </c>
      <c r="T514" s="1">
        <f>(Table2[[#This Row],[Close Price]]-Table2[[#This Row],[50D EMA]])/Table2[[#This Row],[50D EMA]]</f>
        <v>-7.8437731615726883E-2</v>
      </c>
      <c r="U514" s="1">
        <f>(Table2[[#This Row],[Close Price]]-Table2[[#This Row],[200D EMA]])/Table2[[#This Row],[200D EMA]]</f>
        <v>-5.9816305981385584E-2</v>
      </c>
      <c r="V514">
        <v>0.90634335444468905</v>
      </c>
      <c r="W514">
        <v>31325</v>
      </c>
      <c r="X514">
        <v>32218.85</v>
      </c>
      <c r="Y514">
        <v>31325</v>
      </c>
      <c r="Z514">
        <v>32830.449999999997</v>
      </c>
      <c r="AA514">
        <v>31325</v>
      </c>
      <c r="AB514">
        <v>37133.75</v>
      </c>
      <c r="AC514" s="1">
        <f>(Table2[[#This Row],[Close Price]]/Table2[[#This Row],[Day Low]])-1</f>
        <v>1.841660015961688E-2</v>
      </c>
      <c r="AD514" s="1">
        <f>(Table2[[#This Row],[Day High]]/Table2[[#This Row],[Close Price]])-1</f>
        <v>9.9351449286717575E-3</v>
      </c>
      <c r="AE514" s="1">
        <f>(Table2[[#This Row],[Close Price]]/Table2[[#This Row],[Current Week Low]])-1</f>
        <v>1.841660015961688E-2</v>
      </c>
      <c r="AF514" s="1">
        <f>(Table2[[#This Row],[Current Week High]]/Table2[[#This Row],[Close Price]])-1</f>
        <v>2.9106416859183692E-2</v>
      </c>
      <c r="AG514" s="1">
        <f>(Table2[[#This Row],[Close Price]]/Table2[[#This Row],[Current Month Low]])-1</f>
        <v>1.841660015961688E-2</v>
      </c>
      <c r="AH514" s="1">
        <f>(Table2[[#This Row],[Current Month High]]/Table2[[#This Row],[Close Price]])-1</f>
        <v>0.16399806908052494</v>
      </c>
      <c r="AI514">
        <v>28.069174563270501</v>
      </c>
      <c r="AJ514">
        <v>11.940615356004299</v>
      </c>
      <c r="AK514" t="str">
        <f>IF(AND(Table2[[#This Row],[20D EMA]]&gt;Table2[[#This Row],[50D EMA]],Table2[[#This Row],[50D EMA]]&gt;Table2[[#This Row],[200D EMA]]),"Uptrend","Downtrend/NoTrend")</f>
        <v>Downtrend/NoTrend</v>
      </c>
      <c r="AL514">
        <v>0</v>
      </c>
      <c r="AM514">
        <v>0</v>
      </c>
      <c r="AN514">
        <v>-11.5</v>
      </c>
      <c r="AO514" t="s">
        <v>3153</v>
      </c>
      <c r="AP514">
        <v>1.3528851097327E-2</v>
      </c>
      <c r="AQ514">
        <f>(Table2[[#This Row],[Sharpe Ratio]]-AVERAGE(Table2[Sharpe Ratio]))/_xlfn.STDEV.P(Table2[Sharpe Ratio])</f>
        <v>-0.51160532978130513</v>
      </c>
      <c r="AR5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4">
        <f>_xlfn.RANK.AVG(Table2[[#This Row],[1Y Return vs Nifty Z-Score]],Table2[1Y Return vs Nifty Z-Score])</f>
        <v>540</v>
      </c>
      <c r="AT514">
        <f>_xlfn.RANK.AVG(Table2[[#This Row],[6M Return vs Nifty Z-Score]],Table2[6M Return vs Nifty Z-Score])</f>
        <v>376</v>
      </c>
      <c r="AU514">
        <f>_xlfn.RANK.AVG(Table2[[#This Row],[Sharpe Ratio Z-Score]],Table2[Sharpe Ratio Z-Score])</f>
        <v>475</v>
      </c>
      <c r="AV514">
        <f>(Table2[[#This Row],[Rank 1Y]]+Table2[[#This Row],[Rank 6M]]+Table2[[#This Row],[Rank Sharpe]])/3</f>
        <v>463.66666666666669</v>
      </c>
    </row>
    <row r="515" spans="1:48" hidden="1" x14ac:dyDescent="0.3">
      <c r="A515" t="s">
        <v>1350</v>
      </c>
      <c r="B515" t="s">
        <v>1351</v>
      </c>
      <c r="C515" t="s">
        <v>3107</v>
      </c>
      <c r="D515" t="s">
        <v>255</v>
      </c>
      <c r="E515">
        <v>8159.4109154999996</v>
      </c>
      <c r="F515">
        <v>692.25</v>
      </c>
      <c r="G515">
        <v>-22.2419988262745</v>
      </c>
      <c r="H515">
        <f>(Table2[[#This Row],[1Y Return vs Nifty]]-AVERAGE(Table2[1Y Return vs Nifty]))/_xlfn.STDEV.P(Table2[1Y Return vs Nifty])</f>
        <v>-0.75581976433963172</v>
      </c>
      <c r="I515">
        <v>0.49890655919378901</v>
      </c>
      <c r="J515">
        <f>(Table2[[#This Row],[1M Return vs Nifty]]-AVERAGE(Table2[1M Return vs Nifty]))/_xlfn.STDEV.P(Table2[1M Return vs Nifty])</f>
        <v>0.38868359942509828</v>
      </c>
      <c r="K515">
        <v>-14.4809474246322</v>
      </c>
      <c r="L515">
        <f>(Table2[[#This Row],[6M Return vs Nifty]]-AVERAGE(Table2[6M Return vs Nifty]))/_xlfn.STDEV.P(Table2[6M Return vs Nifty])</f>
        <v>-0.58575489957209959</v>
      </c>
      <c r="M515">
        <v>-12.309149066115801</v>
      </c>
      <c r="N515">
        <f>(Table2[[#This Row],[1W Return vs Nifty]]-AVERAGE(Table2[1W Return vs Nifty]))/_xlfn.STDEV.P(Table2[1W Return vs Nifty])</f>
        <v>-1.9520942516846045</v>
      </c>
      <c r="O515">
        <v>749.03</v>
      </c>
      <c r="P515">
        <v>749.21432712992601</v>
      </c>
      <c r="Q515">
        <v>727.57755545984799</v>
      </c>
      <c r="R515">
        <v>28.3920522678279</v>
      </c>
      <c r="S515" s="1">
        <f>(Table2[[#This Row],[Close Price]]-Table2[[#This Row],[20D EMA]])/Table2[[#This Row],[20D EMA]]</f>
        <v>-7.5804707421598561E-2</v>
      </c>
      <c r="T515" s="1">
        <f>(Table2[[#This Row],[Close Price]]-Table2[[#This Row],[50D EMA]])/Table2[[#This Row],[50D EMA]]</f>
        <v>-7.6032084634771624E-2</v>
      </c>
      <c r="U515" s="1">
        <f>(Table2[[#This Row],[Close Price]]-Table2[[#This Row],[200D EMA]])/Table2[[#This Row],[200D EMA]]</f>
        <v>-4.8555037459230101E-2</v>
      </c>
      <c r="V515">
        <v>1.7672278329351401</v>
      </c>
      <c r="W515">
        <v>688.55</v>
      </c>
      <c r="X515">
        <v>713.7</v>
      </c>
      <c r="Y515">
        <v>688.55</v>
      </c>
      <c r="Z515">
        <v>716.55</v>
      </c>
      <c r="AA515">
        <v>688.55</v>
      </c>
      <c r="AB515">
        <v>854</v>
      </c>
      <c r="AC515" s="1">
        <f>(Table2[[#This Row],[Close Price]]/Table2[[#This Row],[Day Low]])-1</f>
        <v>5.3736112119673329E-3</v>
      </c>
      <c r="AD515" s="1">
        <f>(Table2[[#This Row],[Day High]]/Table2[[#This Row],[Close Price]])-1</f>
        <v>3.0985915492957705E-2</v>
      </c>
      <c r="AE515" s="1">
        <f>(Table2[[#This Row],[Close Price]]/Table2[[#This Row],[Current Week Low]])-1</f>
        <v>5.3736112119673329E-3</v>
      </c>
      <c r="AF515" s="1">
        <f>(Table2[[#This Row],[Current Week High]]/Table2[[#This Row],[Close Price]])-1</f>
        <v>3.5102925243770233E-2</v>
      </c>
      <c r="AG515" s="1">
        <f>(Table2[[#This Row],[Close Price]]/Table2[[#This Row],[Current Month Low]])-1</f>
        <v>5.3736112119673329E-3</v>
      </c>
      <c r="AH515" s="1">
        <f>(Table2[[#This Row],[Current Month High]]/Table2[[#This Row],[Close Price]])-1</f>
        <v>0.23365836041892374</v>
      </c>
      <c r="AI515">
        <v>33.145539906103203</v>
      </c>
      <c r="AJ515">
        <v>8.9214066556525893</v>
      </c>
      <c r="AK515" t="str">
        <f>IF(AND(Table2[[#This Row],[20D EMA]]&gt;Table2[[#This Row],[50D EMA]],Table2[[#This Row],[50D EMA]]&gt;Table2[[#This Row],[200D EMA]]),"Uptrend","Downtrend/NoTrend")</f>
        <v>Downtrend/NoTrend</v>
      </c>
      <c r="AL515">
        <v>-0.04</v>
      </c>
      <c r="AM515" t="s">
        <v>3153</v>
      </c>
      <c r="AN515">
        <v>-8.01</v>
      </c>
      <c r="AO515" t="s">
        <v>3153</v>
      </c>
      <c r="AP515">
        <v>7.7062508813701996E-2</v>
      </c>
      <c r="AQ515">
        <f>(Table2[[#This Row],[Sharpe Ratio]]-AVERAGE(Table2[Sharpe Ratio]))/_xlfn.STDEV.P(Table2[Sharpe Ratio])</f>
        <v>0.23072082200888072</v>
      </c>
      <c r="AR5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5">
        <f>_xlfn.RANK.AVG(Table2[[#This Row],[1Y Return vs Nifty Z-Score]],Table2[1Y Return vs Nifty Z-Score])</f>
        <v>585</v>
      </c>
      <c r="AT515">
        <f>_xlfn.RANK.AVG(Table2[[#This Row],[6M Return vs Nifty Z-Score]],Table2[6M Return vs Nifty Z-Score])</f>
        <v>517</v>
      </c>
      <c r="AU515">
        <f>_xlfn.RANK.AVG(Table2[[#This Row],[Sharpe Ratio Z-Score]],Table2[Sharpe Ratio Z-Score])</f>
        <v>289</v>
      </c>
      <c r="AV515">
        <f>(Table2[[#This Row],[Rank 1Y]]+Table2[[#This Row],[Rank 6M]]+Table2[[#This Row],[Rank Sharpe]])/3</f>
        <v>463.66666666666669</v>
      </c>
    </row>
    <row r="516" spans="1:48" hidden="1" x14ac:dyDescent="0.3">
      <c r="A516" t="s">
        <v>38</v>
      </c>
      <c r="B516" t="s">
        <v>39</v>
      </c>
      <c r="C516" t="s">
        <v>3108</v>
      </c>
      <c r="D516" t="s">
        <v>40</v>
      </c>
      <c r="E516">
        <v>567130.91886016505</v>
      </c>
      <c r="F516">
        <v>896.65</v>
      </c>
      <c r="G516">
        <v>28.406306428685699</v>
      </c>
      <c r="H516">
        <f>(Table2[[#This Row],[1Y Return vs Nifty]]-AVERAGE(Table2[1Y Return vs Nifty]))/_xlfn.STDEV.P(Table2[1Y Return vs Nifty])</f>
        <v>0.29011830740387801</v>
      </c>
      <c r="I516">
        <v>1.14386276830306</v>
      </c>
      <c r="J516">
        <f>(Table2[[#This Row],[1M Return vs Nifty]]-AVERAGE(Table2[1M Return vs Nifty]))/_xlfn.STDEV.P(Table2[1M Return vs Nifty])</f>
        <v>0.45931626351331839</v>
      </c>
      <c r="K516">
        <v>-16.706925129605601</v>
      </c>
      <c r="L516">
        <f>(Table2[[#This Row],[6M Return vs Nifty]]-AVERAGE(Table2[6M Return vs Nifty]))/_xlfn.STDEV.P(Table2[6M Return vs Nifty])</f>
        <v>-0.6626837034452987</v>
      </c>
      <c r="M516">
        <v>-1.5973111646189999</v>
      </c>
      <c r="N516">
        <f>(Table2[[#This Row],[1W Return vs Nifty]]-AVERAGE(Table2[1W Return vs Nifty]))/_xlfn.STDEV.P(Table2[1W Return vs Nifty])</f>
        <v>0.25025225015237285</v>
      </c>
      <c r="O516">
        <v>922.45</v>
      </c>
      <c r="P516">
        <v>957.12244502701196</v>
      </c>
      <c r="Q516">
        <v>958.69426799297798</v>
      </c>
      <c r="R516">
        <v>34.6994722204197</v>
      </c>
      <c r="S516" s="1">
        <f>(Table2[[#This Row],[Close Price]]-Table2[[#This Row],[20D EMA]])/Table2[[#This Row],[20D EMA]]</f>
        <v>-2.7968995609518203E-2</v>
      </c>
      <c r="T516" s="1">
        <f>(Table2[[#This Row],[Close Price]]-Table2[[#This Row],[50D EMA]])/Table2[[#This Row],[50D EMA]]</f>
        <v>-6.3181513860857505E-2</v>
      </c>
      <c r="U516" s="1">
        <f>(Table2[[#This Row],[Close Price]]-Table2[[#This Row],[200D EMA]])/Table2[[#This Row],[200D EMA]]</f>
        <v>-6.4717470485003939E-2</v>
      </c>
      <c r="V516">
        <v>0.92936749853044598</v>
      </c>
      <c r="W516">
        <v>894</v>
      </c>
      <c r="X516">
        <v>916.65</v>
      </c>
      <c r="Y516">
        <v>894</v>
      </c>
      <c r="Z516">
        <v>916.95</v>
      </c>
      <c r="AA516">
        <v>890.05</v>
      </c>
      <c r="AB516">
        <v>958</v>
      </c>
      <c r="AC516" s="1">
        <f>(Table2[[#This Row],[Close Price]]/Table2[[#This Row],[Day Low]])-1</f>
        <v>2.9642058165548768E-3</v>
      </c>
      <c r="AD516" s="1">
        <f>(Table2[[#This Row],[Day High]]/Table2[[#This Row],[Close Price]])-1</f>
        <v>2.2305247309429621E-2</v>
      </c>
      <c r="AE516" s="1">
        <f>(Table2[[#This Row],[Close Price]]/Table2[[#This Row],[Current Week Low]])-1</f>
        <v>2.9642058165548768E-3</v>
      </c>
      <c r="AF516" s="1">
        <f>(Table2[[#This Row],[Current Week High]]/Table2[[#This Row],[Close Price]])-1</f>
        <v>2.2639826019070997E-2</v>
      </c>
      <c r="AG516" s="1">
        <f>(Table2[[#This Row],[Close Price]]/Table2[[#This Row],[Current Month Low]])-1</f>
        <v>7.4153137464187946E-3</v>
      </c>
      <c r="AH516" s="1">
        <f>(Table2[[#This Row],[Current Month High]]/Table2[[#This Row],[Close Price]])-1</f>
        <v>6.8421346121675164E-2</v>
      </c>
      <c r="AI516">
        <v>36.285061060614503</v>
      </c>
      <c r="AJ516">
        <v>47.548132302122703</v>
      </c>
      <c r="AK516" t="str">
        <f>IF(AND(Table2[[#This Row],[20D EMA]]&gt;Table2[[#This Row],[50D EMA]],Table2[[#This Row],[50D EMA]]&gt;Table2[[#This Row],[200D EMA]]),"Uptrend","Downtrend/NoTrend")</f>
        <v>Downtrend/NoTrend</v>
      </c>
      <c r="AL516">
        <v>-0.15</v>
      </c>
      <c r="AM516" t="s">
        <v>3153</v>
      </c>
      <c r="AN516">
        <v>-2.86</v>
      </c>
      <c r="AO516" t="s">
        <v>3153</v>
      </c>
      <c r="AP516">
        <v>-3.4480240653003001E-2</v>
      </c>
      <c r="AQ516">
        <f>(Table2[[#This Row],[Sharpe Ratio]]-AVERAGE(Table2[Sharpe Ratio]))/_xlfn.STDEV.P(Table2[Sharpe Ratio])</f>
        <v>-1.0725427228251672</v>
      </c>
      <c r="AR5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6">
        <f>_xlfn.RANK.AVG(Table2[[#This Row],[1Y Return vs Nifty Z-Score]],Table2[1Y Return vs Nifty Z-Score])</f>
        <v>219</v>
      </c>
      <c r="AT516">
        <f>_xlfn.RANK.AVG(Table2[[#This Row],[6M Return vs Nifty Z-Score]],Table2[6M Return vs Nifty Z-Score])</f>
        <v>547</v>
      </c>
      <c r="AU516">
        <f>_xlfn.RANK.AVG(Table2[[#This Row],[Sharpe Ratio Z-Score]],Table2[Sharpe Ratio Z-Score])</f>
        <v>626</v>
      </c>
      <c r="AV516">
        <f>(Table2[[#This Row],[Rank 1Y]]+Table2[[#This Row],[Rank 6M]]+Table2[[#This Row],[Rank Sharpe]])/3</f>
        <v>464</v>
      </c>
    </row>
    <row r="517" spans="1:48" hidden="1" x14ac:dyDescent="0.3">
      <c r="A517" t="s">
        <v>548</v>
      </c>
      <c r="B517" t="s">
        <v>549</v>
      </c>
      <c r="C517" t="s">
        <v>3107</v>
      </c>
      <c r="D517" t="s">
        <v>21</v>
      </c>
      <c r="E517">
        <v>35435.168339479998</v>
      </c>
      <c r="F517">
        <v>1305.2</v>
      </c>
      <c r="G517">
        <v>-37.303612596395503</v>
      </c>
      <c r="H517">
        <f>(Table2[[#This Row],[1Y Return vs Nifty]]-AVERAGE(Table2[1Y Return vs Nifty]))/_xlfn.STDEV.P(Table2[1Y Return vs Nifty])</f>
        <v>-1.0668571264934827</v>
      </c>
      <c r="I517">
        <v>-20.5001664523577</v>
      </c>
      <c r="J517">
        <f>(Table2[[#This Row],[1M Return vs Nifty]]-AVERAGE(Table2[1M Return vs Nifty]))/_xlfn.STDEV.P(Table2[1M Return vs Nifty])</f>
        <v>-1.9110391557637463</v>
      </c>
      <c r="K517">
        <v>-17.1170891894552</v>
      </c>
      <c r="L517">
        <f>(Table2[[#This Row],[6M Return vs Nifty]]-AVERAGE(Table2[6M Return vs Nifty]))/_xlfn.STDEV.P(Table2[6M Return vs Nifty])</f>
        <v>-0.67685879174268215</v>
      </c>
      <c r="M517">
        <v>-5.54716797412748</v>
      </c>
      <c r="N517">
        <f>(Table2[[#This Row],[1W Return vs Nifty]]-AVERAGE(Table2[1W Return vs Nifty]))/_xlfn.STDEV.P(Table2[1W Return vs Nifty])</f>
        <v>-0.56183559202477884</v>
      </c>
      <c r="O517">
        <v>1437.73</v>
      </c>
      <c r="P517">
        <v>1554.73560027403</v>
      </c>
      <c r="Q517">
        <v>1563.22919830194</v>
      </c>
      <c r="R517">
        <v>23.132465487152299</v>
      </c>
      <c r="S517" s="1">
        <f>(Table2[[#This Row],[Close Price]]-Table2[[#This Row],[20D EMA]])/Table2[[#This Row],[20D EMA]]</f>
        <v>-9.2180033803287112E-2</v>
      </c>
      <c r="T517" s="1">
        <f>(Table2[[#This Row],[Close Price]]-Table2[[#This Row],[50D EMA]])/Table2[[#This Row],[50D EMA]]</f>
        <v>-0.16050034502975816</v>
      </c>
      <c r="U517" s="1">
        <f>(Table2[[#This Row],[Close Price]]-Table2[[#This Row],[200D EMA]])/Table2[[#This Row],[200D EMA]]</f>
        <v>-0.16506165479906881</v>
      </c>
      <c r="V517">
        <v>1.02353096777407</v>
      </c>
      <c r="W517">
        <v>1301.8</v>
      </c>
      <c r="X517">
        <v>1340</v>
      </c>
      <c r="Y517">
        <v>1301.8</v>
      </c>
      <c r="Z517">
        <v>1356.4</v>
      </c>
      <c r="AA517">
        <v>1301.8</v>
      </c>
      <c r="AB517">
        <v>1520</v>
      </c>
      <c r="AC517" s="1">
        <f>(Table2[[#This Row],[Close Price]]/Table2[[#This Row],[Day Low]])-1</f>
        <v>2.6117683207866893E-3</v>
      </c>
      <c r="AD517" s="1">
        <f>(Table2[[#This Row],[Day High]]/Table2[[#This Row],[Close Price]])-1</f>
        <v>2.6662580447440964E-2</v>
      </c>
      <c r="AE517" s="1">
        <f>(Table2[[#This Row],[Close Price]]/Table2[[#This Row],[Current Week Low]])-1</f>
        <v>2.6117683207866893E-3</v>
      </c>
      <c r="AF517" s="1">
        <f>(Table2[[#This Row],[Current Week High]]/Table2[[#This Row],[Close Price]])-1</f>
        <v>3.9227704566350052E-2</v>
      </c>
      <c r="AG517" s="1">
        <f>(Table2[[#This Row],[Close Price]]/Table2[[#This Row],[Current Month Low]])-1</f>
        <v>2.6117683207866893E-3</v>
      </c>
      <c r="AH517" s="1">
        <f>(Table2[[#This Row],[Current Month High]]/Table2[[#This Row],[Close Price]])-1</f>
        <v>0.16457247931351504</v>
      </c>
      <c r="AI517">
        <v>47.770456634998403</v>
      </c>
      <c r="AJ517">
        <v>0.93963883840533202</v>
      </c>
      <c r="AK517" t="str">
        <f>IF(AND(Table2[[#This Row],[20D EMA]]&gt;Table2[[#This Row],[50D EMA]],Table2[[#This Row],[50D EMA]]&gt;Table2[[#This Row],[200D EMA]]),"Uptrend","Downtrend/NoTrend")</f>
        <v>Downtrend/NoTrend</v>
      </c>
      <c r="AL517">
        <v>-0.26</v>
      </c>
      <c r="AM517" t="s">
        <v>3153</v>
      </c>
      <c r="AN517">
        <v>-6.32</v>
      </c>
      <c r="AO517" t="s">
        <v>3153</v>
      </c>
      <c r="AP517">
        <v>0.117479298124243</v>
      </c>
      <c r="AQ517">
        <f>(Table2[[#This Row],[Sharpe Ratio]]-AVERAGE(Table2[Sharpe Ratio]))/_xlfn.STDEV.P(Table2[Sharpe Ratio])</f>
        <v>0.70294988539044445</v>
      </c>
      <c r="AR5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7">
        <f>_xlfn.RANK.AVG(Table2[[#This Row],[1Y Return vs Nifty Z-Score]],Table2[1Y Return vs Nifty Z-Score])</f>
        <v>669</v>
      </c>
      <c r="AT517">
        <f>_xlfn.RANK.AVG(Table2[[#This Row],[6M Return vs Nifty Z-Score]],Table2[6M Return vs Nifty Z-Score])</f>
        <v>556</v>
      </c>
      <c r="AU517">
        <f>_xlfn.RANK.AVG(Table2[[#This Row],[Sharpe Ratio Z-Score]],Table2[Sharpe Ratio Z-Score])</f>
        <v>167</v>
      </c>
      <c r="AV517">
        <f>(Table2[[#This Row],[Rank 1Y]]+Table2[[#This Row],[Rank 6M]]+Table2[[#This Row],[Rank Sharpe]])/3</f>
        <v>464</v>
      </c>
    </row>
    <row r="518" spans="1:48" hidden="1" x14ac:dyDescent="0.3">
      <c r="A518" t="s">
        <v>390</v>
      </c>
      <c r="B518" t="s">
        <v>391</v>
      </c>
      <c r="C518" t="s">
        <v>3122</v>
      </c>
      <c r="D518" t="s">
        <v>278</v>
      </c>
      <c r="E518">
        <v>56610.387964055</v>
      </c>
      <c r="F518">
        <v>6637.85</v>
      </c>
      <c r="G518">
        <v>-10.627281937311</v>
      </c>
      <c r="H518">
        <f>(Table2[[#This Row],[1Y Return vs Nifty]]-AVERAGE(Table2[1Y Return vs Nifty]))/_xlfn.STDEV.P(Table2[1Y Return vs Nifty])</f>
        <v>-0.5159642642289044</v>
      </c>
      <c r="I518">
        <v>-16.205022502895702</v>
      </c>
      <c r="J518">
        <f>(Table2[[#This Row],[1M Return vs Nifty]]-AVERAGE(Table2[1M Return vs Nifty]))/_xlfn.STDEV.P(Table2[1M Return vs Nifty])</f>
        <v>-1.4406545691700521</v>
      </c>
      <c r="K518">
        <v>-35.802834144510399</v>
      </c>
      <c r="L518">
        <f>(Table2[[#This Row],[6M Return vs Nifty]]-AVERAGE(Table2[6M Return vs Nifty]))/_xlfn.STDEV.P(Table2[6M Return vs Nifty])</f>
        <v>-1.3226298637800986</v>
      </c>
      <c r="M518">
        <v>-9.81677950036533</v>
      </c>
      <c r="N518">
        <f>(Table2[[#This Row],[1W Return vs Nifty]]-AVERAGE(Table2[1W Return vs Nifty]))/_xlfn.STDEV.P(Table2[1W Return vs Nifty])</f>
        <v>-1.4396647839413996</v>
      </c>
      <c r="O518">
        <v>7378.56</v>
      </c>
      <c r="P518">
        <v>7700.85931512977</v>
      </c>
      <c r="Q518">
        <v>7443.9495498908</v>
      </c>
      <c r="R518">
        <v>25.638903166288902</v>
      </c>
      <c r="S518" s="1">
        <f>(Table2[[#This Row],[Close Price]]-Table2[[#This Row],[20D EMA]])/Table2[[#This Row],[20D EMA]]</f>
        <v>-0.10038679633966519</v>
      </c>
      <c r="T518" s="1">
        <f>(Table2[[#This Row],[Close Price]]-Table2[[#This Row],[50D EMA]])/Table2[[#This Row],[50D EMA]]</f>
        <v>-0.13803775288314776</v>
      </c>
      <c r="U518" s="1">
        <f>(Table2[[#This Row],[Close Price]]-Table2[[#This Row],[200D EMA]])/Table2[[#This Row],[200D EMA]]</f>
        <v>-0.10828922798148528</v>
      </c>
      <c r="V518">
        <v>0.79300732027076204</v>
      </c>
      <c r="W518">
        <v>6586.2</v>
      </c>
      <c r="X518">
        <v>6725</v>
      </c>
      <c r="Y518">
        <v>6520</v>
      </c>
      <c r="Z518">
        <v>6934</v>
      </c>
      <c r="AA518">
        <v>6520</v>
      </c>
      <c r="AB518">
        <v>8040</v>
      </c>
      <c r="AC518" s="1">
        <f>(Table2[[#This Row],[Close Price]]/Table2[[#This Row],[Day Low]])-1</f>
        <v>7.8421548085392256E-3</v>
      </c>
      <c r="AD518" s="1">
        <f>(Table2[[#This Row],[Day High]]/Table2[[#This Row],[Close Price]])-1</f>
        <v>1.3129251188261248E-2</v>
      </c>
      <c r="AE518" s="1">
        <f>(Table2[[#This Row],[Close Price]]/Table2[[#This Row],[Current Week Low]])-1</f>
        <v>1.8075153374233155E-2</v>
      </c>
      <c r="AF518" s="1">
        <f>(Table2[[#This Row],[Current Week High]]/Table2[[#This Row],[Close Price]])-1</f>
        <v>4.4615349849725483E-2</v>
      </c>
      <c r="AG518" s="1">
        <f>(Table2[[#This Row],[Close Price]]/Table2[[#This Row],[Current Month Low]])-1</f>
        <v>1.8075153374233155E-2</v>
      </c>
      <c r="AH518" s="1">
        <f>(Table2[[#This Row],[Current Month High]]/Table2[[#This Row],[Close Price]])-1</f>
        <v>0.21123556573288038</v>
      </c>
      <c r="AI518">
        <v>49.672710290229503</v>
      </c>
      <c r="AJ518">
        <v>24.654460093896699</v>
      </c>
      <c r="AK518" t="str">
        <f>IF(AND(Table2[[#This Row],[20D EMA]]&gt;Table2[[#This Row],[50D EMA]],Table2[[#This Row],[50D EMA]]&gt;Table2[[#This Row],[200D EMA]]),"Uptrend","Downtrend/NoTrend")</f>
        <v>Downtrend/NoTrend</v>
      </c>
      <c r="AL518">
        <v>0.1</v>
      </c>
      <c r="AM518" t="s">
        <v>3154</v>
      </c>
      <c r="AN518">
        <v>-13.28</v>
      </c>
      <c r="AO518" t="s">
        <v>3153</v>
      </c>
      <c r="AP518">
        <v>0.110869177324813</v>
      </c>
      <c r="AQ518">
        <f>(Table2[[#This Row],[Sharpe Ratio]]-AVERAGE(Table2[Sharpe Ratio]))/_xlfn.STDEV.P(Table2[Sharpe Ratio])</f>
        <v>0.62571734893214359</v>
      </c>
      <c r="AR5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8">
        <f>_xlfn.RANK.AVG(Table2[[#This Row],[1Y Return vs Nifty Z-Score]],Table2[1Y Return vs Nifty Z-Score])</f>
        <v>497</v>
      </c>
      <c r="AT518">
        <f>_xlfn.RANK.AVG(Table2[[#This Row],[6M Return vs Nifty Z-Score]],Table2[6M Return vs Nifty Z-Score])</f>
        <v>711</v>
      </c>
      <c r="AU518">
        <f>_xlfn.RANK.AVG(Table2[[#This Row],[Sharpe Ratio Z-Score]],Table2[Sharpe Ratio Z-Score])</f>
        <v>193</v>
      </c>
      <c r="AV518">
        <f>(Table2[[#This Row],[Rank 1Y]]+Table2[[#This Row],[Rank 6M]]+Table2[[#This Row],[Rank Sharpe]])/3</f>
        <v>467</v>
      </c>
    </row>
    <row r="519" spans="1:48" hidden="1" x14ac:dyDescent="0.3">
      <c r="A519" t="s">
        <v>242</v>
      </c>
      <c r="B519" t="s">
        <v>243</v>
      </c>
      <c r="C519" t="s">
        <v>3112</v>
      </c>
      <c r="D519" t="s">
        <v>51</v>
      </c>
      <c r="E519">
        <v>101085.98628519999</v>
      </c>
      <c r="F519">
        <v>1213.45</v>
      </c>
      <c r="G519">
        <v>-12.4504157780542</v>
      </c>
      <c r="H519">
        <f>(Table2[[#This Row],[1Y Return vs Nifty]]-AVERAGE(Table2[1Y Return vs Nifty]))/_xlfn.STDEV.P(Table2[1Y Return vs Nifty])</f>
        <v>-0.55361379829165624</v>
      </c>
      <c r="I519">
        <v>-6.1124203137577098</v>
      </c>
      <c r="J519">
        <f>(Table2[[#This Row],[1M Return vs Nifty]]-AVERAGE(Table2[1M Return vs Nifty]))/_xlfn.STDEV.P(Table2[1M Return vs Nifty])</f>
        <v>-0.33535878298646338</v>
      </c>
      <c r="K519">
        <v>0.67729290721254798</v>
      </c>
      <c r="L519">
        <f>(Table2[[#This Row],[6M Return vs Nifty]]-AVERAGE(Table2[6M Return vs Nifty]))/_xlfn.STDEV.P(Table2[6M Return vs Nifty])</f>
        <v>-6.1892825416583426E-2</v>
      </c>
      <c r="M519">
        <v>-5.1591866032690898</v>
      </c>
      <c r="N519">
        <f>(Table2[[#This Row],[1W Return vs Nifty]]-AVERAGE(Table2[1W Return vs Nifty]))/_xlfn.STDEV.P(Table2[1W Return vs Nifty])</f>
        <v>-0.48206688914247581</v>
      </c>
      <c r="O519">
        <v>1268.79</v>
      </c>
      <c r="P519">
        <v>1298.66437285559</v>
      </c>
      <c r="Q519">
        <v>1265.9865691749801</v>
      </c>
      <c r="R519">
        <v>31.3416590505051</v>
      </c>
      <c r="S519" s="1">
        <f>(Table2[[#This Row],[Close Price]]-Table2[[#This Row],[20D EMA]])/Table2[[#This Row],[20D EMA]]</f>
        <v>-4.361635889311858E-2</v>
      </c>
      <c r="T519" s="1">
        <f>(Table2[[#This Row],[Close Price]]-Table2[[#This Row],[50D EMA]])/Table2[[#This Row],[50D EMA]]</f>
        <v>-6.5616932778570752E-2</v>
      </c>
      <c r="U519" s="1">
        <f>(Table2[[#This Row],[Close Price]]-Table2[[#This Row],[200D EMA]])/Table2[[#This Row],[200D EMA]]</f>
        <v>-4.1498520169307294E-2</v>
      </c>
      <c r="V519">
        <v>1.0178866399683599</v>
      </c>
      <c r="W519">
        <v>1186.25</v>
      </c>
      <c r="X519">
        <v>1232</v>
      </c>
      <c r="Y519">
        <v>1170.2</v>
      </c>
      <c r="Z519">
        <v>1232</v>
      </c>
      <c r="AA519">
        <v>1170.2</v>
      </c>
      <c r="AB519">
        <v>1321.9</v>
      </c>
      <c r="AC519" s="1">
        <f>(Table2[[#This Row],[Close Price]]/Table2[[#This Row],[Day Low]])-1</f>
        <v>2.292939936775551E-2</v>
      </c>
      <c r="AD519" s="1">
        <f>(Table2[[#This Row],[Day High]]/Table2[[#This Row],[Close Price]])-1</f>
        <v>1.5286991635419689E-2</v>
      </c>
      <c r="AE519" s="1">
        <f>(Table2[[#This Row],[Close Price]]/Table2[[#This Row],[Current Week Low]])-1</f>
        <v>3.6959494103572021E-2</v>
      </c>
      <c r="AF519" s="1">
        <f>(Table2[[#This Row],[Current Week High]]/Table2[[#This Row],[Close Price]])-1</f>
        <v>1.5286991635419689E-2</v>
      </c>
      <c r="AG519" s="1">
        <f>(Table2[[#This Row],[Close Price]]/Table2[[#This Row],[Current Month Low]])-1</f>
        <v>3.6959494103572021E-2</v>
      </c>
      <c r="AH519" s="1">
        <f>(Table2[[#This Row],[Current Month High]]/Table2[[#This Row],[Close Price]])-1</f>
        <v>8.9373274547777104E-2</v>
      </c>
      <c r="AI519">
        <v>17.144505336025301</v>
      </c>
      <c r="AJ519">
        <v>12.984171322160099</v>
      </c>
      <c r="AK519" t="str">
        <f>IF(AND(Table2[[#This Row],[20D EMA]]&gt;Table2[[#This Row],[50D EMA]],Table2[[#This Row],[50D EMA]]&gt;Table2[[#This Row],[200D EMA]]),"Uptrend","Downtrend/NoTrend")</f>
        <v>Downtrend/NoTrend</v>
      </c>
      <c r="AL519">
        <v>-0.08</v>
      </c>
      <c r="AM519" t="s">
        <v>3153</v>
      </c>
      <c r="AN519">
        <v>-4.7699999999999996</v>
      </c>
      <c r="AO519" t="s">
        <v>3153</v>
      </c>
      <c r="AP519">
        <v>-3.2407539248119998E-3</v>
      </c>
      <c r="AQ519">
        <f>(Table2[[#This Row],[Sharpe Ratio]]-AVERAGE(Table2[Sharpe Ratio]))/_xlfn.STDEV.P(Table2[Sharpe Ratio])</f>
        <v>-0.70754110320549712</v>
      </c>
      <c r="AR5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9">
        <f>_xlfn.RANK.AVG(Table2[[#This Row],[1Y Return vs Nifty Z-Score]],Table2[1Y Return vs Nifty Z-Score])</f>
        <v>517</v>
      </c>
      <c r="AT519">
        <f>_xlfn.RANK.AVG(Table2[[#This Row],[6M Return vs Nifty Z-Score]],Table2[6M Return vs Nifty Z-Score])</f>
        <v>319</v>
      </c>
      <c r="AU519">
        <f>_xlfn.RANK.AVG(Table2[[#This Row],[Sharpe Ratio Z-Score]],Table2[Sharpe Ratio Z-Score])</f>
        <v>568</v>
      </c>
      <c r="AV519">
        <f>(Table2[[#This Row],[Rank 1Y]]+Table2[[#This Row],[Rank 6M]]+Table2[[#This Row],[Rank Sharpe]])/3</f>
        <v>468</v>
      </c>
    </row>
    <row r="520" spans="1:48" hidden="1" x14ac:dyDescent="0.3">
      <c r="A520" t="s">
        <v>552</v>
      </c>
      <c r="B520" t="s">
        <v>553</v>
      </c>
      <c r="C520" t="s">
        <v>3108</v>
      </c>
      <c r="D520" t="s">
        <v>54</v>
      </c>
      <c r="E520">
        <v>34847.435021141901</v>
      </c>
      <c r="F520">
        <v>139.71</v>
      </c>
      <c r="G520">
        <v>-19.483463020386999</v>
      </c>
      <c r="H520">
        <f>(Table2[[#This Row],[1Y Return vs Nifty]]-AVERAGE(Table2[1Y Return vs Nifty]))/_xlfn.STDEV.P(Table2[1Y Return vs Nifty])</f>
        <v>-0.69885324577358676</v>
      </c>
      <c r="I520">
        <v>-12.3075206405698</v>
      </c>
      <c r="J520">
        <f>(Table2[[#This Row],[1M Return vs Nifty]]-AVERAGE(Table2[1M Return vs Nifty]))/_xlfn.STDEV.P(Table2[1M Return vs Nifty])</f>
        <v>-1.0138179313693656</v>
      </c>
      <c r="K520">
        <v>-16.345165499505601</v>
      </c>
      <c r="L520">
        <f>(Table2[[#This Row],[6M Return vs Nifty]]-AVERAGE(Table2[6M Return vs Nifty]))/_xlfn.STDEV.P(Table2[6M Return vs Nifty])</f>
        <v>-0.65018145080771594</v>
      </c>
      <c r="M520">
        <v>-0.117521522399276</v>
      </c>
      <c r="N520">
        <f>(Table2[[#This Row],[1W Return vs Nifty]]-AVERAGE(Table2[1W Return vs Nifty]))/_xlfn.STDEV.P(Table2[1W Return vs Nifty])</f>
        <v>0.55449598236398612</v>
      </c>
      <c r="O520">
        <v>145.33000000000001</v>
      </c>
      <c r="P520">
        <v>155.892609910705</v>
      </c>
      <c r="Q520">
        <v>160.89374619301901</v>
      </c>
      <c r="R520">
        <v>40.528163953411301</v>
      </c>
      <c r="S520" s="1">
        <f>(Table2[[#This Row],[Close Price]]-Table2[[#This Row],[20D EMA]])/Table2[[#This Row],[20D EMA]]</f>
        <v>-3.8670611711277808E-2</v>
      </c>
      <c r="T520" s="1">
        <f>(Table2[[#This Row],[Close Price]]-Table2[[#This Row],[50D EMA]])/Table2[[#This Row],[50D EMA]]</f>
        <v>-0.10380613885401217</v>
      </c>
      <c r="U520" s="1">
        <f>(Table2[[#This Row],[Close Price]]-Table2[[#This Row],[200D EMA]])/Table2[[#This Row],[200D EMA]]</f>
        <v>-0.13166295579696149</v>
      </c>
      <c r="V520">
        <v>0.82618565310903402</v>
      </c>
      <c r="W520">
        <v>138.69</v>
      </c>
      <c r="X520">
        <v>142.49</v>
      </c>
      <c r="Y520">
        <v>135.38999999999999</v>
      </c>
      <c r="Z520">
        <v>142.49</v>
      </c>
      <c r="AA520">
        <v>134.1</v>
      </c>
      <c r="AB520">
        <v>149.5</v>
      </c>
      <c r="AC520" s="1">
        <f>(Table2[[#This Row],[Close Price]]/Table2[[#This Row],[Day Low]])-1</f>
        <v>7.3545316893792734E-3</v>
      </c>
      <c r="AD520" s="1">
        <f>(Table2[[#This Row],[Day High]]/Table2[[#This Row],[Close Price]])-1</f>
        <v>1.9898360890415967E-2</v>
      </c>
      <c r="AE520" s="1">
        <f>(Table2[[#This Row],[Close Price]]/Table2[[#This Row],[Current Week Low]])-1</f>
        <v>3.1907821847994899E-2</v>
      </c>
      <c r="AF520" s="1">
        <f>(Table2[[#This Row],[Current Week High]]/Table2[[#This Row],[Close Price]])-1</f>
        <v>1.9898360890415967E-2</v>
      </c>
      <c r="AG520" s="1">
        <f>(Table2[[#This Row],[Close Price]]/Table2[[#This Row],[Current Month Low]])-1</f>
        <v>4.1834451901566094E-2</v>
      </c>
      <c r="AH520" s="1">
        <f>(Table2[[#This Row],[Current Month High]]/Table2[[#This Row],[Close Price]])-1</f>
        <v>7.0073724142867277E-2</v>
      </c>
      <c r="AI520">
        <v>39.0380073008374</v>
      </c>
      <c r="AJ520">
        <v>4.1834451901565997</v>
      </c>
      <c r="AK520" t="str">
        <f>IF(AND(Table2[[#This Row],[20D EMA]]&gt;Table2[[#This Row],[50D EMA]],Table2[[#This Row],[50D EMA]]&gt;Table2[[#This Row],[200D EMA]]),"Uptrend","Downtrend/NoTrend")</f>
        <v>Downtrend/NoTrend</v>
      </c>
      <c r="AL520">
        <v>-0.17</v>
      </c>
      <c r="AM520" t="s">
        <v>3153</v>
      </c>
      <c r="AN520">
        <v>-4.3099999999999996</v>
      </c>
      <c r="AO520" t="s">
        <v>3153</v>
      </c>
      <c r="AP520">
        <v>7.4859780005717996E-2</v>
      </c>
      <c r="AQ520">
        <f>(Table2[[#This Row],[Sharpe Ratio]]-AVERAGE(Table2[Sharpe Ratio]))/_xlfn.STDEV.P(Table2[Sharpe Ratio])</f>
        <v>0.20498417692592796</v>
      </c>
      <c r="AR5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0">
        <f>_xlfn.RANK.AVG(Table2[[#This Row],[1Y Return vs Nifty Z-Score]],Table2[1Y Return vs Nifty Z-Score])</f>
        <v>568</v>
      </c>
      <c r="AT520">
        <f>_xlfn.RANK.AVG(Table2[[#This Row],[6M Return vs Nifty Z-Score]],Table2[6M Return vs Nifty Z-Score])</f>
        <v>545</v>
      </c>
      <c r="AU520">
        <f>_xlfn.RANK.AVG(Table2[[#This Row],[Sharpe Ratio Z-Score]],Table2[Sharpe Ratio Z-Score])</f>
        <v>292</v>
      </c>
      <c r="AV520">
        <f>(Table2[[#This Row],[Rank 1Y]]+Table2[[#This Row],[Rank 6M]]+Table2[[#This Row],[Rank Sharpe]])/3</f>
        <v>468.33333333333331</v>
      </c>
    </row>
    <row r="521" spans="1:48" hidden="1" x14ac:dyDescent="0.3">
      <c r="A521" t="s">
        <v>449</v>
      </c>
      <c r="B521" t="s">
        <v>450</v>
      </c>
      <c r="C521" t="s">
        <v>3110</v>
      </c>
      <c r="D521" t="s">
        <v>220</v>
      </c>
      <c r="E521">
        <v>49015.42652162</v>
      </c>
      <c r="F521">
        <v>1853.8</v>
      </c>
      <c r="G521">
        <v>0.77680148913104197</v>
      </c>
      <c r="H521">
        <f>(Table2[[#This Row],[1Y Return vs Nifty]]-AVERAGE(Table2[1Y Return vs Nifty]))/_xlfn.STDEV.P(Table2[1Y Return vs Nifty])</f>
        <v>-0.280458555419689</v>
      </c>
      <c r="I521">
        <v>0.28193774934766103</v>
      </c>
      <c r="J521">
        <f>(Table2[[#This Row],[1M Return vs Nifty]]-AVERAGE(Table2[1M Return vs Nifty]))/_xlfn.STDEV.P(Table2[1M Return vs Nifty])</f>
        <v>0.36492216438961356</v>
      </c>
      <c r="K521">
        <v>-6.3952941742331797</v>
      </c>
      <c r="L521">
        <f>(Table2[[#This Row],[6M Return vs Nifty]]-AVERAGE(Table2[6M Return vs Nifty]))/_xlfn.STDEV.P(Table2[6M Return vs Nifty])</f>
        <v>-0.30631830337578952</v>
      </c>
      <c r="M521">
        <v>0.305332853782664</v>
      </c>
      <c r="N521">
        <f>(Table2[[#This Row],[1W Return vs Nifty]]-AVERAGE(Table2[1W Return vs Nifty]))/_xlfn.STDEV.P(Table2[1W Return vs Nifty])</f>
        <v>0.64143455114503745</v>
      </c>
      <c r="O521">
        <v>1929.01</v>
      </c>
      <c r="P521">
        <v>1981.76029447358</v>
      </c>
      <c r="Q521">
        <v>1930.9256590689099</v>
      </c>
      <c r="R521">
        <v>29.351928864882201</v>
      </c>
      <c r="S521" s="1">
        <f>(Table2[[#This Row],[Close Price]]-Table2[[#This Row],[20D EMA]])/Table2[[#This Row],[20D EMA]]</f>
        <v>-3.8988911410516296E-2</v>
      </c>
      <c r="T521" s="1">
        <f>(Table2[[#This Row],[Close Price]]-Table2[[#This Row],[50D EMA]])/Table2[[#This Row],[50D EMA]]</f>
        <v>-6.4569007074374962E-2</v>
      </c>
      <c r="U521" s="1">
        <f>(Table2[[#This Row],[Close Price]]-Table2[[#This Row],[200D EMA]])/Table2[[#This Row],[200D EMA]]</f>
        <v>-3.9942324401085361E-2</v>
      </c>
      <c r="V521">
        <v>0.70867431627451805</v>
      </c>
      <c r="W521">
        <v>1843.6</v>
      </c>
      <c r="X521">
        <v>1898.45</v>
      </c>
      <c r="Y521">
        <v>1835.05</v>
      </c>
      <c r="Z521">
        <v>1898.45</v>
      </c>
      <c r="AA521">
        <v>1835.05</v>
      </c>
      <c r="AB521">
        <v>1986.15</v>
      </c>
      <c r="AC521" s="1">
        <f>(Table2[[#This Row],[Close Price]]/Table2[[#This Row],[Day Low]])-1</f>
        <v>5.5326535040138847E-3</v>
      </c>
      <c r="AD521" s="1">
        <f>(Table2[[#This Row],[Day High]]/Table2[[#This Row],[Close Price]])-1</f>
        <v>2.4085661883698428E-2</v>
      </c>
      <c r="AE521" s="1">
        <f>(Table2[[#This Row],[Close Price]]/Table2[[#This Row],[Current Week Low]])-1</f>
        <v>1.0217705239639274E-2</v>
      </c>
      <c r="AF521" s="1">
        <f>(Table2[[#This Row],[Current Week High]]/Table2[[#This Row],[Close Price]])-1</f>
        <v>2.4085661883698428E-2</v>
      </c>
      <c r="AG521" s="1">
        <f>(Table2[[#This Row],[Close Price]]/Table2[[#This Row],[Current Month Low]])-1</f>
        <v>1.0217705239639274E-2</v>
      </c>
      <c r="AH521" s="1">
        <f>(Table2[[#This Row],[Current Month High]]/Table2[[#This Row],[Close Price]])-1</f>
        <v>7.13938936239078E-2</v>
      </c>
      <c r="AI521">
        <v>18.939475671593399</v>
      </c>
      <c r="AJ521">
        <v>18.4498897798792</v>
      </c>
      <c r="AK521" t="str">
        <f>IF(AND(Table2[[#This Row],[20D EMA]]&gt;Table2[[#This Row],[50D EMA]],Table2[[#This Row],[50D EMA]]&gt;Table2[[#This Row],[200D EMA]]),"Uptrend","Downtrend/NoTrend")</f>
        <v>Downtrend/NoTrend</v>
      </c>
      <c r="AL521">
        <v>-0.02</v>
      </c>
      <c r="AM521" t="s">
        <v>3153</v>
      </c>
      <c r="AN521">
        <v>-3.53</v>
      </c>
      <c r="AO521" t="s">
        <v>3153</v>
      </c>
      <c r="AP521">
        <v>-7.4929279999770004E-3</v>
      </c>
      <c r="AQ521">
        <f>(Table2[[#This Row],[Sharpe Ratio]]-AVERAGE(Table2[Sharpe Ratio]))/_xlfn.STDEV.P(Table2[Sharpe Ratio])</f>
        <v>-0.757223431146545</v>
      </c>
      <c r="AR5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1">
        <f>_xlfn.RANK.AVG(Table2[[#This Row],[1Y Return vs Nifty Z-Score]],Table2[1Y Return vs Nifty Z-Score])</f>
        <v>408</v>
      </c>
      <c r="AT521">
        <f>_xlfn.RANK.AVG(Table2[[#This Row],[6M Return vs Nifty Z-Score]],Table2[6M Return vs Nifty Z-Score])</f>
        <v>420</v>
      </c>
      <c r="AU521">
        <f>_xlfn.RANK.AVG(Table2[[#This Row],[Sharpe Ratio Z-Score]],Table2[Sharpe Ratio Z-Score])</f>
        <v>581</v>
      </c>
      <c r="AV521">
        <f>(Table2[[#This Row],[Rank 1Y]]+Table2[[#This Row],[Rank 6M]]+Table2[[#This Row],[Rank Sharpe]])/3</f>
        <v>469.66666666666669</v>
      </c>
    </row>
    <row r="522" spans="1:48" hidden="1" x14ac:dyDescent="0.3">
      <c r="A522" t="s">
        <v>830</v>
      </c>
      <c r="B522" t="s">
        <v>831</v>
      </c>
      <c r="C522" t="s">
        <v>3114</v>
      </c>
      <c r="D522" t="s">
        <v>211</v>
      </c>
      <c r="E522">
        <v>17716.223005899999</v>
      </c>
      <c r="F522">
        <v>467</v>
      </c>
      <c r="G522">
        <v>-26.289643398841399</v>
      </c>
      <c r="H522">
        <f>(Table2[[#This Row],[1Y Return vs Nifty]]-AVERAGE(Table2[1Y Return vs Nifty]))/_xlfn.STDEV.P(Table2[1Y Return vs Nifty])</f>
        <v>-0.83940766600824857</v>
      </c>
      <c r="I522">
        <v>-7.79923826603408</v>
      </c>
      <c r="J522">
        <f>(Table2[[#This Row],[1M Return vs Nifty]]-AVERAGE(Table2[1M Return vs Nifty]))/_xlfn.STDEV.P(Table2[1M Return vs Nifty])</f>
        <v>-0.52009139602024257</v>
      </c>
      <c r="K522">
        <v>-10.9427392338849</v>
      </c>
      <c r="L522">
        <f>(Table2[[#This Row],[6M Return vs Nifty]]-AVERAGE(Table2[6M Return vs Nifty]))/_xlfn.STDEV.P(Table2[6M Return vs Nifty])</f>
        <v>-0.4634759911354141</v>
      </c>
      <c r="M522">
        <v>-1.0613041468832201</v>
      </c>
      <c r="N522">
        <f>(Table2[[#This Row],[1W Return vs Nifty]]-AVERAGE(Table2[1W Return vs Nifty]))/_xlfn.STDEV.P(Table2[1W Return vs Nifty])</f>
        <v>0.36045492417766911</v>
      </c>
      <c r="O522">
        <v>490.67</v>
      </c>
      <c r="P522">
        <v>517.30959439418905</v>
      </c>
      <c r="Q522">
        <v>522.82046235250402</v>
      </c>
      <c r="R522">
        <v>29.0191185781567</v>
      </c>
      <c r="S522" s="1">
        <f>(Table2[[#This Row],[Close Price]]-Table2[[#This Row],[20D EMA]])/Table2[[#This Row],[20D EMA]]</f>
        <v>-4.8240161411946959E-2</v>
      </c>
      <c r="T522" s="1">
        <f>(Table2[[#This Row],[Close Price]]-Table2[[#This Row],[50D EMA]])/Table2[[#This Row],[50D EMA]]</f>
        <v>-9.7252389940893344E-2</v>
      </c>
      <c r="U522" s="1">
        <f>(Table2[[#This Row],[Close Price]]-Table2[[#This Row],[200D EMA]])/Table2[[#This Row],[200D EMA]]</f>
        <v>-0.10676793731701323</v>
      </c>
      <c r="V522">
        <v>0.71395593007283498</v>
      </c>
      <c r="W522">
        <v>465</v>
      </c>
      <c r="X522">
        <v>473.75</v>
      </c>
      <c r="Y522">
        <v>459.85</v>
      </c>
      <c r="Z522">
        <v>474.7</v>
      </c>
      <c r="AA522">
        <v>457.7</v>
      </c>
      <c r="AB522">
        <v>511.25</v>
      </c>
      <c r="AC522" s="1">
        <f>(Table2[[#This Row],[Close Price]]/Table2[[#This Row],[Day Low]])-1</f>
        <v>4.3010752688172893E-3</v>
      </c>
      <c r="AD522" s="1">
        <f>(Table2[[#This Row],[Day High]]/Table2[[#This Row],[Close Price]])-1</f>
        <v>1.4453961456102782E-2</v>
      </c>
      <c r="AE522" s="1">
        <f>(Table2[[#This Row],[Close Price]]/Table2[[#This Row],[Current Week Low]])-1</f>
        <v>1.5548548439708654E-2</v>
      </c>
      <c r="AF522" s="1">
        <f>(Table2[[#This Row],[Current Week High]]/Table2[[#This Row],[Close Price]])-1</f>
        <v>1.6488222698072708E-2</v>
      </c>
      <c r="AG522" s="1">
        <f>(Table2[[#This Row],[Close Price]]/Table2[[#This Row],[Current Month Low]])-1</f>
        <v>2.0318986235525527E-2</v>
      </c>
      <c r="AH522" s="1">
        <f>(Table2[[#This Row],[Current Month High]]/Table2[[#This Row],[Close Price]])-1</f>
        <v>9.4753747323340409E-2</v>
      </c>
      <c r="AI522">
        <v>33.276231263383202</v>
      </c>
      <c r="AJ522">
        <v>14.798426745329399</v>
      </c>
      <c r="AK522" t="str">
        <f>IF(AND(Table2[[#This Row],[20D EMA]]&gt;Table2[[#This Row],[50D EMA]],Table2[[#This Row],[50D EMA]]&gt;Table2[[#This Row],[200D EMA]]),"Uptrend","Downtrend/NoTrend")</f>
        <v>Downtrend/NoTrend</v>
      </c>
      <c r="AL522">
        <v>-0.1</v>
      </c>
      <c r="AM522" t="s">
        <v>3153</v>
      </c>
      <c r="AN522">
        <v>-6</v>
      </c>
      <c r="AO522" t="s">
        <v>3153</v>
      </c>
      <c r="AP522">
        <v>6.4316702362429007E-2</v>
      </c>
      <c r="AQ522">
        <f>(Table2[[#This Row],[Sharpe Ratio]]-AVERAGE(Table2[Sharpe Ratio]))/_xlfn.STDEV.P(Table2[Sharpe Ratio])</f>
        <v>8.1799041105380013E-2</v>
      </c>
      <c r="AR5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2">
        <f>_xlfn.RANK.AVG(Table2[[#This Row],[1Y Return vs Nifty Z-Score]],Table2[1Y Return vs Nifty Z-Score])</f>
        <v>608</v>
      </c>
      <c r="AT522">
        <f>_xlfn.RANK.AVG(Table2[[#This Row],[6M Return vs Nifty Z-Score]],Table2[6M Return vs Nifty Z-Score])</f>
        <v>476</v>
      </c>
      <c r="AU522">
        <f>_xlfn.RANK.AVG(Table2[[#This Row],[Sharpe Ratio Z-Score]],Table2[Sharpe Ratio Z-Score])</f>
        <v>327</v>
      </c>
      <c r="AV522">
        <f>(Table2[[#This Row],[Rank 1Y]]+Table2[[#This Row],[Rank 6M]]+Table2[[#This Row],[Rank Sharpe]])/3</f>
        <v>470.33333333333331</v>
      </c>
    </row>
    <row r="523" spans="1:48" hidden="1" x14ac:dyDescent="0.3">
      <c r="A523" t="s">
        <v>927</v>
      </c>
      <c r="B523" t="s">
        <v>928</v>
      </c>
      <c r="C523" t="s">
        <v>3108</v>
      </c>
      <c r="D523" t="s">
        <v>563</v>
      </c>
      <c r="E523">
        <v>15676.943556599999</v>
      </c>
      <c r="F523">
        <v>313.7</v>
      </c>
      <c r="G523">
        <v>-10.476398215135299</v>
      </c>
      <c r="H523">
        <f>(Table2[[#This Row],[1Y Return vs Nifty]]-AVERAGE(Table2[1Y Return vs Nifty]))/_xlfn.STDEV.P(Table2[1Y Return vs Nifty])</f>
        <v>-0.51284836472080619</v>
      </c>
      <c r="I523">
        <v>-11.6299377411028</v>
      </c>
      <c r="J523">
        <f>(Table2[[#This Row],[1M Return vs Nifty]]-AVERAGE(Table2[1M Return vs Nifty]))/_xlfn.STDEV.P(Table2[1M Return vs Nifty])</f>
        <v>-0.93961214087690403</v>
      </c>
      <c r="K523">
        <v>1.09617663490665</v>
      </c>
      <c r="L523">
        <f>(Table2[[#This Row],[6M Return vs Nifty]]-AVERAGE(Table2[6M Return vs Nifty]))/_xlfn.STDEV.P(Table2[6M Return vs Nifty])</f>
        <v>-4.7416389259358219E-2</v>
      </c>
      <c r="M523">
        <v>-3.58259077560295</v>
      </c>
      <c r="N523">
        <f>(Table2[[#This Row],[1W Return vs Nifty]]-AVERAGE(Table2[1W Return vs Nifty]))/_xlfn.STDEV.P(Table2[1W Return vs Nifty])</f>
        <v>-0.15791987181446776</v>
      </c>
      <c r="O523">
        <v>336.71</v>
      </c>
      <c r="P523">
        <v>342.09664296811098</v>
      </c>
      <c r="Q523">
        <v>330.18971572144102</v>
      </c>
      <c r="R523">
        <v>18.646522264974202</v>
      </c>
      <c r="S523" s="1">
        <f>(Table2[[#This Row],[Close Price]]-Table2[[#This Row],[20D EMA]])/Table2[[#This Row],[20D EMA]]</f>
        <v>-6.833773870689909E-2</v>
      </c>
      <c r="T523" s="1">
        <f>(Table2[[#This Row],[Close Price]]-Table2[[#This Row],[50D EMA]])/Table2[[#This Row],[50D EMA]]</f>
        <v>-8.300766333669643E-2</v>
      </c>
      <c r="U523" s="1">
        <f>(Table2[[#This Row],[Close Price]]-Table2[[#This Row],[200D EMA]])/Table2[[#This Row],[200D EMA]]</f>
        <v>-4.9940125135067202E-2</v>
      </c>
      <c r="V523">
        <v>0.45237323074852798</v>
      </c>
      <c r="W523">
        <v>311.2</v>
      </c>
      <c r="X523">
        <v>319.35000000000002</v>
      </c>
      <c r="Y523">
        <v>310.05</v>
      </c>
      <c r="Z523">
        <v>319.35000000000002</v>
      </c>
      <c r="AA523">
        <v>310.05</v>
      </c>
      <c r="AB523">
        <v>359.45</v>
      </c>
      <c r="AC523" s="1">
        <f>(Table2[[#This Row],[Close Price]]/Table2[[#This Row],[Day Low]])-1</f>
        <v>8.0334190231361458E-3</v>
      </c>
      <c r="AD523" s="1">
        <f>(Table2[[#This Row],[Day High]]/Table2[[#This Row],[Close Price]])-1</f>
        <v>1.8010838380618566E-2</v>
      </c>
      <c r="AE523" s="1">
        <f>(Table2[[#This Row],[Close Price]]/Table2[[#This Row],[Current Week Low]])-1</f>
        <v>1.1772294791162707E-2</v>
      </c>
      <c r="AF523" s="1">
        <f>(Table2[[#This Row],[Current Week High]]/Table2[[#This Row],[Close Price]])-1</f>
        <v>1.8010838380618566E-2</v>
      </c>
      <c r="AG523" s="1">
        <f>(Table2[[#This Row],[Close Price]]/Table2[[#This Row],[Current Month Low]])-1</f>
        <v>1.1772294791162707E-2</v>
      </c>
      <c r="AH523" s="1">
        <f>(Table2[[#This Row],[Current Month High]]/Table2[[#This Row],[Close Price]])-1</f>
        <v>0.14583997449792796</v>
      </c>
      <c r="AI523">
        <v>28.036340452661701</v>
      </c>
      <c r="AJ523">
        <v>11.4189309181317</v>
      </c>
      <c r="AK523" t="str">
        <f>IF(AND(Table2[[#This Row],[20D EMA]]&gt;Table2[[#This Row],[50D EMA]],Table2[[#This Row],[50D EMA]]&gt;Table2[[#This Row],[200D EMA]]),"Uptrend","Downtrend/NoTrend")</f>
        <v>Downtrend/NoTrend</v>
      </c>
      <c r="AL523">
        <v>-0.03</v>
      </c>
      <c r="AM523" t="s">
        <v>3153</v>
      </c>
      <c r="AN523">
        <v>-11.81</v>
      </c>
      <c r="AO523" t="s">
        <v>3153</v>
      </c>
      <c r="AP523">
        <v>-1.9544493766108E-2</v>
      </c>
      <c r="AQ523">
        <f>(Table2[[#This Row],[Sharpe Ratio]]-AVERAGE(Table2[Sharpe Ratio]))/_xlfn.STDEV.P(Table2[Sharpe Ratio])</f>
        <v>-0.89803371595897763</v>
      </c>
      <c r="AR5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3">
        <f>_xlfn.RANK.AVG(Table2[[#This Row],[1Y Return vs Nifty Z-Score]],Table2[1Y Return vs Nifty Z-Score])</f>
        <v>494</v>
      </c>
      <c r="AT523">
        <f>_xlfn.RANK.AVG(Table2[[#This Row],[6M Return vs Nifty Z-Score]],Table2[6M Return vs Nifty Z-Score])</f>
        <v>316</v>
      </c>
      <c r="AU523">
        <f>_xlfn.RANK.AVG(Table2[[#This Row],[Sharpe Ratio Z-Score]],Table2[Sharpe Ratio Z-Score])</f>
        <v>604</v>
      </c>
      <c r="AV523">
        <f>(Table2[[#This Row],[Rank 1Y]]+Table2[[#This Row],[Rank 6M]]+Table2[[#This Row],[Rank Sharpe]])/3</f>
        <v>471.33333333333331</v>
      </c>
    </row>
    <row r="524" spans="1:48" hidden="1" x14ac:dyDescent="0.3">
      <c r="A524" t="s">
        <v>691</v>
      </c>
      <c r="B524" t="s">
        <v>692</v>
      </c>
      <c r="C524" t="s">
        <v>3114</v>
      </c>
      <c r="D524" t="s">
        <v>211</v>
      </c>
      <c r="E524">
        <v>24787.79316705</v>
      </c>
      <c r="F524">
        <v>1179.6500000000001</v>
      </c>
      <c r="G524">
        <v>-23.051449978760999</v>
      </c>
      <c r="H524">
        <f>(Table2[[#This Row],[1Y Return vs Nifty]]-AVERAGE(Table2[1Y Return vs Nifty]))/_xlfn.STDEV.P(Table2[1Y Return vs Nifty])</f>
        <v>-0.77253573880986093</v>
      </c>
      <c r="I524">
        <v>-10.6736763265887</v>
      </c>
      <c r="J524">
        <f>(Table2[[#This Row],[1M Return vs Nifty]]-AVERAGE(Table2[1M Return vs Nifty]))/_xlfn.STDEV.P(Table2[1M Return vs Nifty])</f>
        <v>-0.8348867497295227</v>
      </c>
      <c r="K524">
        <v>-4.2579011068155301</v>
      </c>
      <c r="L524">
        <f>(Table2[[#This Row],[6M Return vs Nifty]]-AVERAGE(Table2[6M Return vs Nifty]))/_xlfn.STDEV.P(Table2[6M Return vs Nifty])</f>
        <v>-0.23245094535331884</v>
      </c>
      <c r="M524">
        <v>-5.3541405346164899</v>
      </c>
      <c r="N524">
        <f>(Table2[[#This Row],[1W Return vs Nifty]]-AVERAGE(Table2[1W Return vs Nifty]))/_xlfn.STDEV.P(Table2[1W Return vs Nifty])</f>
        <v>-0.52214928328161014</v>
      </c>
      <c r="O524">
        <v>1284.95</v>
      </c>
      <c r="P524">
        <v>1334.4187163331101</v>
      </c>
      <c r="Q524">
        <v>1292.4480008671201</v>
      </c>
      <c r="R524">
        <v>20.112729857030601</v>
      </c>
      <c r="S524" s="1">
        <f>(Table2[[#This Row],[Close Price]]-Table2[[#This Row],[20D EMA]])/Table2[[#This Row],[20D EMA]]</f>
        <v>-8.1948713957741504E-2</v>
      </c>
      <c r="T524" s="1">
        <f>(Table2[[#This Row],[Close Price]]-Table2[[#This Row],[50D EMA]])/Table2[[#This Row],[50D EMA]]</f>
        <v>-0.11598212348100427</v>
      </c>
      <c r="U524" s="1">
        <f>(Table2[[#This Row],[Close Price]]-Table2[[#This Row],[200D EMA]])/Table2[[#This Row],[200D EMA]]</f>
        <v>-8.7274691741131824E-2</v>
      </c>
      <c r="V524">
        <v>0.94863245333553203</v>
      </c>
      <c r="W524">
        <v>1162</v>
      </c>
      <c r="X524">
        <v>1191.4000000000001</v>
      </c>
      <c r="Y524">
        <v>1161</v>
      </c>
      <c r="Z524">
        <v>1194.95</v>
      </c>
      <c r="AA524">
        <v>1161</v>
      </c>
      <c r="AB524">
        <v>1399.9</v>
      </c>
      <c r="AC524" s="1">
        <f>(Table2[[#This Row],[Close Price]]/Table2[[#This Row],[Day Low]])-1</f>
        <v>1.5189328743545616E-2</v>
      </c>
      <c r="AD524" s="1">
        <f>(Table2[[#This Row],[Day High]]/Table2[[#This Row],[Close Price]])-1</f>
        <v>9.9605815284193877E-3</v>
      </c>
      <c r="AE524" s="1">
        <f>(Table2[[#This Row],[Close Price]]/Table2[[#This Row],[Current Week Low]])-1</f>
        <v>1.6063738156761431E-2</v>
      </c>
      <c r="AF524" s="1">
        <f>(Table2[[#This Row],[Current Week High]]/Table2[[#This Row],[Close Price]])-1</f>
        <v>1.2969948713601465E-2</v>
      </c>
      <c r="AG524" s="1">
        <f>(Table2[[#This Row],[Close Price]]/Table2[[#This Row],[Current Month Low]])-1</f>
        <v>1.6063738156761431E-2</v>
      </c>
      <c r="AH524" s="1">
        <f>(Table2[[#This Row],[Current Month High]]/Table2[[#This Row],[Close Price]])-1</f>
        <v>0.18670792184122398</v>
      </c>
      <c r="AI524">
        <v>27.660746831687302</v>
      </c>
      <c r="AJ524">
        <v>17.606300782613001</v>
      </c>
      <c r="AK524" t="str">
        <f>IF(AND(Table2[[#This Row],[20D EMA]]&gt;Table2[[#This Row],[50D EMA]],Table2[[#This Row],[50D EMA]]&gt;Table2[[#This Row],[200D EMA]]),"Uptrend","Downtrend/NoTrend")</f>
        <v>Downtrend/NoTrend</v>
      </c>
      <c r="AL524">
        <v>-0.02</v>
      </c>
      <c r="AM524" t="s">
        <v>3153</v>
      </c>
      <c r="AN524">
        <v>-12.3</v>
      </c>
      <c r="AO524" t="s">
        <v>3153</v>
      </c>
      <c r="AP524">
        <v>2.6627909968183001E-2</v>
      </c>
      <c r="AQ524">
        <f>(Table2[[#This Row],[Sharpe Ratio]]-AVERAGE(Table2[Sharpe Ratio]))/_xlfn.STDEV.P(Table2[Sharpe Ratio])</f>
        <v>-0.35855615375111022</v>
      </c>
      <c r="AR5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4">
        <f>_xlfn.RANK.AVG(Table2[[#This Row],[1Y Return vs Nifty Z-Score]],Table2[1Y Return vs Nifty Z-Score])</f>
        <v>590</v>
      </c>
      <c r="AT524">
        <f>_xlfn.RANK.AVG(Table2[[#This Row],[6M Return vs Nifty Z-Score]],Table2[6M Return vs Nifty Z-Score])</f>
        <v>392</v>
      </c>
      <c r="AU524">
        <f>_xlfn.RANK.AVG(Table2[[#This Row],[Sharpe Ratio Z-Score]],Table2[Sharpe Ratio Z-Score])</f>
        <v>433</v>
      </c>
      <c r="AV524">
        <f>(Table2[[#This Row],[Rank 1Y]]+Table2[[#This Row],[Rank 6M]]+Table2[[#This Row],[Rank Sharpe]])/3</f>
        <v>471.66666666666669</v>
      </c>
    </row>
    <row r="525" spans="1:48" hidden="1" x14ac:dyDescent="0.3">
      <c r="A525" t="s">
        <v>1816</v>
      </c>
      <c r="B525" t="s">
        <v>1817</v>
      </c>
      <c r="C525" t="s">
        <v>3120</v>
      </c>
      <c r="D525" t="s">
        <v>223</v>
      </c>
      <c r="E525">
        <v>4137.2096094360004</v>
      </c>
      <c r="F525">
        <v>188.01</v>
      </c>
      <c r="G525">
        <v>3.1063258392413</v>
      </c>
      <c r="H525">
        <f>(Table2[[#This Row],[1Y Return vs Nifty]]-AVERAGE(Table2[1Y Return vs Nifty]))/_xlfn.STDEV.P(Table2[1Y Return vs Nifty])</f>
        <v>-0.23235155174861838</v>
      </c>
      <c r="I525">
        <v>-5.7287222914689204</v>
      </c>
      <c r="J525">
        <f>(Table2[[#This Row],[1M Return vs Nifty]]-AVERAGE(Table2[1M Return vs Nifty]))/_xlfn.STDEV.P(Table2[1M Return vs Nifty])</f>
        <v>-0.2933379246136637</v>
      </c>
      <c r="K525">
        <v>-11.428687911805801</v>
      </c>
      <c r="L525">
        <f>(Table2[[#This Row],[6M Return vs Nifty]]-AVERAGE(Table2[6M Return vs Nifty]))/_xlfn.STDEV.P(Table2[6M Return vs Nifty])</f>
        <v>-0.48027016227769165</v>
      </c>
      <c r="M525">
        <v>-3.9976411107775802</v>
      </c>
      <c r="N525">
        <f>(Table2[[#This Row],[1W Return vs Nifty]]-AVERAGE(Table2[1W Return vs Nifty]))/_xlfn.STDEV.P(Table2[1W Return vs Nifty])</f>
        <v>-0.24325393513430044</v>
      </c>
      <c r="O525">
        <v>186.47</v>
      </c>
      <c r="P525">
        <v>191.81061176044599</v>
      </c>
      <c r="Q525">
        <v>190.12058285985799</v>
      </c>
      <c r="R525">
        <v>56.202622914012203</v>
      </c>
      <c r="S525" s="1">
        <f>(Table2[[#This Row],[Close Price]]-Table2[[#This Row],[20D EMA]])/Table2[[#This Row],[20D EMA]]</f>
        <v>8.2587011315492682E-3</v>
      </c>
      <c r="T525" s="1">
        <f>(Table2[[#This Row],[Close Price]]-Table2[[#This Row],[50D EMA]])/Table2[[#This Row],[50D EMA]]</f>
        <v>-1.9814397783124854E-2</v>
      </c>
      <c r="U525" s="1">
        <f>(Table2[[#This Row],[Close Price]]-Table2[[#This Row],[200D EMA]])/Table2[[#This Row],[200D EMA]]</f>
        <v>-1.1101285447950448E-2</v>
      </c>
      <c r="V525">
        <v>1.6464609828960699</v>
      </c>
      <c r="W525">
        <v>180.5</v>
      </c>
      <c r="X525">
        <v>193.49</v>
      </c>
      <c r="Y525">
        <v>177.8</v>
      </c>
      <c r="Z525">
        <v>193.49</v>
      </c>
      <c r="AA525">
        <v>177.8</v>
      </c>
      <c r="AB525">
        <v>204.24</v>
      </c>
      <c r="AC525" s="1">
        <f>(Table2[[#This Row],[Close Price]]/Table2[[#This Row],[Day Low]])-1</f>
        <v>4.1606648199445928E-2</v>
      </c>
      <c r="AD525" s="1">
        <f>(Table2[[#This Row],[Day High]]/Table2[[#This Row],[Close Price]])-1</f>
        <v>2.9147385777352319E-2</v>
      </c>
      <c r="AE525" s="1">
        <f>(Table2[[#This Row],[Close Price]]/Table2[[#This Row],[Current Week Low]])-1</f>
        <v>5.742407199100108E-2</v>
      </c>
      <c r="AF525" s="1">
        <f>(Table2[[#This Row],[Current Week High]]/Table2[[#This Row],[Close Price]])-1</f>
        <v>2.9147385777352319E-2</v>
      </c>
      <c r="AG525" s="1">
        <f>(Table2[[#This Row],[Close Price]]/Table2[[#This Row],[Current Month Low]])-1</f>
        <v>5.742407199100108E-2</v>
      </c>
      <c r="AH525" s="1">
        <f>(Table2[[#This Row],[Current Month High]]/Table2[[#This Row],[Close Price]])-1</f>
        <v>8.6325195468326177E-2</v>
      </c>
      <c r="AI525">
        <v>26.509228232540799</v>
      </c>
      <c r="AJ525">
        <v>28.334470989761002</v>
      </c>
      <c r="AK525" t="str">
        <f>IF(AND(Table2[[#This Row],[20D EMA]]&gt;Table2[[#This Row],[50D EMA]],Table2[[#This Row],[50D EMA]]&gt;Table2[[#This Row],[200D EMA]]),"Uptrend","Downtrend/NoTrend")</f>
        <v>Downtrend/NoTrend</v>
      </c>
      <c r="AL525">
        <v>-0.06</v>
      </c>
      <c r="AM525" t="s">
        <v>3153</v>
      </c>
      <c r="AN525">
        <v>2.84</v>
      </c>
      <c r="AO525" t="s">
        <v>3154</v>
      </c>
      <c r="AQ525">
        <f>(Table2[[#This Row],[Sharpe Ratio]]-AVERAGE(Table2[Sharpe Ratio]))/_xlfn.STDEV.P(Table2[Sharpe Ratio])</f>
        <v>-0.66967619071070472</v>
      </c>
      <c r="AR5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5">
        <f>_xlfn.RANK.AVG(Table2[[#This Row],[1Y Return vs Nifty Z-Score]],Table2[1Y Return vs Nifty Z-Score])</f>
        <v>394</v>
      </c>
      <c r="AT525">
        <f>_xlfn.RANK.AVG(Table2[[#This Row],[6M Return vs Nifty Z-Score]],Table2[6M Return vs Nifty Z-Score])</f>
        <v>483</v>
      </c>
      <c r="AU525">
        <f>_xlfn.RANK.AVG(Table2[[#This Row],[Sharpe Ratio Z-Score]],Table2[Sharpe Ratio Z-Score])</f>
        <v>539</v>
      </c>
      <c r="AV525">
        <f>(Table2[[#This Row],[Rank 1Y]]+Table2[[#This Row],[Rank 6M]]+Table2[[#This Row],[Rank Sharpe]])/3</f>
        <v>472</v>
      </c>
    </row>
    <row r="526" spans="1:48" hidden="1" x14ac:dyDescent="0.3">
      <c r="A526" t="s">
        <v>1617</v>
      </c>
      <c r="B526" t="s">
        <v>1618</v>
      </c>
      <c r="C526" t="s">
        <v>3122</v>
      </c>
      <c r="D526" t="s">
        <v>278</v>
      </c>
      <c r="E526">
        <v>5584.8783744000002</v>
      </c>
      <c r="F526">
        <v>760.5</v>
      </c>
      <c r="G526">
        <v>-10.5253036303037</v>
      </c>
      <c r="H526">
        <f>(Table2[[#This Row],[1Y Return vs Nifty]]-AVERAGE(Table2[1Y Return vs Nifty]))/_xlfn.STDEV.P(Table2[1Y Return vs Nifty])</f>
        <v>-0.5138583103721277</v>
      </c>
      <c r="I526">
        <v>0.389385056086611</v>
      </c>
      <c r="J526">
        <f>(Table2[[#This Row],[1M Return vs Nifty]]-AVERAGE(Table2[1M Return vs Nifty]))/_xlfn.STDEV.P(Table2[1M Return vs Nifty])</f>
        <v>0.3766893036416839</v>
      </c>
      <c r="K526">
        <v>-9.6240844818386009</v>
      </c>
      <c r="L526">
        <f>(Table2[[#This Row],[6M Return vs Nifty]]-AVERAGE(Table2[6M Return vs Nifty]))/_xlfn.STDEV.P(Table2[6M Return vs Nifty])</f>
        <v>-0.41790386677406788</v>
      </c>
      <c r="M526">
        <v>-1.73686581965524</v>
      </c>
      <c r="N526">
        <f>(Table2[[#This Row],[1W Return vs Nifty]]-AVERAGE(Table2[1W Return vs Nifty]))/_xlfn.STDEV.P(Table2[1W Return vs Nifty])</f>
        <v>0.22155990910311343</v>
      </c>
      <c r="O526">
        <v>812.82</v>
      </c>
      <c r="P526">
        <v>815.45737862661395</v>
      </c>
      <c r="Q526">
        <v>787.28606863032098</v>
      </c>
      <c r="R526">
        <v>24.102986566972</v>
      </c>
      <c r="S526" s="1">
        <f>(Table2[[#This Row],[Close Price]]-Table2[[#This Row],[20D EMA]])/Table2[[#This Row],[20D EMA]]</f>
        <v>-6.4368494869712911E-2</v>
      </c>
      <c r="T526" s="1">
        <f>(Table2[[#This Row],[Close Price]]-Table2[[#This Row],[50D EMA]])/Table2[[#This Row],[50D EMA]]</f>
        <v>-6.7394544542809423E-2</v>
      </c>
      <c r="U526" s="1">
        <f>(Table2[[#This Row],[Close Price]]-Table2[[#This Row],[200D EMA]])/Table2[[#This Row],[200D EMA]]</f>
        <v>-3.4023298134719923E-2</v>
      </c>
      <c r="V526">
        <v>0.65412210894466605</v>
      </c>
      <c r="W526">
        <v>752.35</v>
      </c>
      <c r="X526">
        <v>796.05</v>
      </c>
      <c r="Y526">
        <v>752.35</v>
      </c>
      <c r="Z526">
        <v>796.05</v>
      </c>
      <c r="AA526">
        <v>752.35</v>
      </c>
      <c r="AB526">
        <v>894.2</v>
      </c>
      <c r="AC526" s="1">
        <f>(Table2[[#This Row],[Close Price]]/Table2[[#This Row],[Day Low]])-1</f>
        <v>1.083272413105596E-2</v>
      </c>
      <c r="AD526" s="1">
        <f>(Table2[[#This Row],[Day High]]/Table2[[#This Row],[Close Price]])-1</f>
        <v>4.6745562130177554E-2</v>
      </c>
      <c r="AE526" s="1">
        <f>(Table2[[#This Row],[Close Price]]/Table2[[#This Row],[Current Week Low]])-1</f>
        <v>1.083272413105596E-2</v>
      </c>
      <c r="AF526" s="1">
        <f>(Table2[[#This Row],[Current Week High]]/Table2[[#This Row],[Close Price]])-1</f>
        <v>4.6745562130177554E-2</v>
      </c>
      <c r="AG526" s="1">
        <f>(Table2[[#This Row],[Close Price]]/Table2[[#This Row],[Current Month Low]])-1</f>
        <v>1.083272413105596E-2</v>
      </c>
      <c r="AH526" s="1">
        <f>(Table2[[#This Row],[Current Month High]]/Table2[[#This Row],[Close Price]])-1</f>
        <v>0.1758053911900066</v>
      </c>
      <c r="AI526">
        <v>18.343195266272101</v>
      </c>
      <c r="AJ526">
        <v>17.906976744186</v>
      </c>
      <c r="AK526" t="str">
        <f>IF(AND(Table2[[#This Row],[20D EMA]]&gt;Table2[[#This Row],[50D EMA]],Table2[[#This Row],[50D EMA]]&gt;Table2[[#This Row],[200D EMA]]),"Uptrend","Downtrend/NoTrend")</f>
        <v>Downtrend/NoTrend</v>
      </c>
      <c r="AL526">
        <v>0.12</v>
      </c>
      <c r="AM526" t="s">
        <v>3154</v>
      </c>
      <c r="AN526">
        <v>-11.2</v>
      </c>
      <c r="AO526" t="s">
        <v>3153</v>
      </c>
      <c r="AP526">
        <v>1.6975185588029001E-2</v>
      </c>
      <c r="AQ526">
        <f>(Table2[[#This Row],[Sharpe Ratio]]-AVERAGE(Table2[Sharpe Ratio]))/_xlfn.STDEV.P(Table2[Sharpe Ratio])</f>
        <v>-0.47133841753008071</v>
      </c>
      <c r="AR5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6">
        <f>_xlfn.RANK.AVG(Table2[[#This Row],[1Y Return vs Nifty Z-Score]],Table2[1Y Return vs Nifty Z-Score])</f>
        <v>495</v>
      </c>
      <c r="AT526">
        <f>_xlfn.RANK.AVG(Table2[[#This Row],[6M Return vs Nifty Z-Score]],Table2[6M Return vs Nifty Z-Score])</f>
        <v>458</v>
      </c>
      <c r="AU526">
        <f>_xlfn.RANK.AVG(Table2[[#This Row],[Sharpe Ratio Z-Score]],Table2[Sharpe Ratio Z-Score])</f>
        <v>464</v>
      </c>
      <c r="AV526">
        <f>(Table2[[#This Row],[Rank 1Y]]+Table2[[#This Row],[Rank 6M]]+Table2[[#This Row],[Rank Sharpe]])/3</f>
        <v>472.33333333333331</v>
      </c>
    </row>
    <row r="527" spans="1:48" hidden="1" x14ac:dyDescent="0.3">
      <c r="A527" t="s">
        <v>1487</v>
      </c>
      <c r="B527" t="s">
        <v>1488</v>
      </c>
      <c r="C527" t="s">
        <v>572</v>
      </c>
      <c r="D527" t="s">
        <v>572</v>
      </c>
      <c r="E527">
        <v>6729.4646240000002</v>
      </c>
      <c r="F527">
        <v>335.6</v>
      </c>
      <c r="G527">
        <v>-33.584852645843803</v>
      </c>
      <c r="H527">
        <f>(Table2[[#This Row],[1Y Return vs Nifty]]-AVERAGE(Table2[1Y Return vs Nifty]))/_xlfn.STDEV.P(Table2[1Y Return vs Nifty])</f>
        <v>-0.99006102063412416</v>
      </c>
      <c r="I527">
        <v>-4.4901618984967504</v>
      </c>
      <c r="J527">
        <f>(Table2[[#This Row],[1M Return vs Nifty]]-AVERAGE(Table2[1M Return vs Nifty]))/_xlfn.STDEV.P(Table2[1M Return vs Nifty])</f>
        <v>-0.15769643616191747</v>
      </c>
      <c r="K527">
        <v>-7.5952989934807498</v>
      </c>
      <c r="L527">
        <f>(Table2[[#This Row],[6M Return vs Nifty]]-AVERAGE(Table2[6M Return vs Nifty]))/_xlfn.STDEV.P(Table2[6M Return vs Nifty])</f>
        <v>-0.347789938595017</v>
      </c>
      <c r="M527">
        <v>-4.7301085060994001</v>
      </c>
      <c r="N527">
        <f>(Table2[[#This Row],[1W Return vs Nifty]]-AVERAGE(Table2[1W Return vs Nifty]))/_xlfn.STDEV.P(Table2[1W Return vs Nifty])</f>
        <v>-0.39384872760882456</v>
      </c>
      <c r="O527">
        <v>302.52</v>
      </c>
      <c r="P527">
        <v>317.27899380178502</v>
      </c>
      <c r="Q527">
        <v>337.04766080457199</v>
      </c>
      <c r="R527">
        <v>74.1269323480157</v>
      </c>
      <c r="S527" s="1">
        <f>(Table2[[#This Row],[Close Price]]-Table2[[#This Row],[20D EMA]])/Table2[[#This Row],[20D EMA]]</f>
        <v>0.10934814227158549</v>
      </c>
      <c r="T527" s="1">
        <f>(Table2[[#This Row],[Close Price]]-Table2[[#This Row],[50D EMA]])/Table2[[#This Row],[50D EMA]]</f>
        <v>5.7744151223767304E-2</v>
      </c>
      <c r="U527" s="1">
        <f>(Table2[[#This Row],[Close Price]]-Table2[[#This Row],[200D EMA]])/Table2[[#This Row],[200D EMA]]</f>
        <v>-4.295121945413395E-3</v>
      </c>
      <c r="V527">
        <v>1.2624960100443601</v>
      </c>
      <c r="W527">
        <v>282.89999999999998</v>
      </c>
      <c r="X527">
        <v>336.7</v>
      </c>
      <c r="Y527">
        <v>273.89999999999998</v>
      </c>
      <c r="Z527">
        <v>336.7</v>
      </c>
      <c r="AA527">
        <v>273.89999999999998</v>
      </c>
      <c r="AB527">
        <v>336.7</v>
      </c>
      <c r="AC527" s="1">
        <f>(Table2[[#This Row],[Close Price]]/Table2[[#This Row],[Day Low]])-1</f>
        <v>0.18628490632732442</v>
      </c>
      <c r="AD527" s="1">
        <f>(Table2[[#This Row],[Day High]]/Table2[[#This Row],[Close Price]])-1</f>
        <v>3.277711561382457E-3</v>
      </c>
      <c r="AE527" s="1">
        <f>(Table2[[#This Row],[Close Price]]/Table2[[#This Row],[Current Week Low]])-1</f>
        <v>0.22526469514421343</v>
      </c>
      <c r="AF527" s="1">
        <f>(Table2[[#This Row],[Current Week High]]/Table2[[#This Row],[Close Price]])-1</f>
        <v>3.277711561382457E-3</v>
      </c>
      <c r="AG527" s="1">
        <f>(Table2[[#This Row],[Close Price]]/Table2[[#This Row],[Current Month Low]])-1</f>
        <v>0.22526469514421343</v>
      </c>
      <c r="AH527" s="1">
        <f>(Table2[[#This Row],[Current Month High]]/Table2[[#This Row],[Close Price]])-1</f>
        <v>3.277711561382457E-3</v>
      </c>
      <c r="AI527">
        <v>30.199642431466</v>
      </c>
      <c r="AJ527">
        <v>25.3408029878618</v>
      </c>
      <c r="AK527" t="str">
        <f>IF(AND(Table2[[#This Row],[20D EMA]]&gt;Table2[[#This Row],[50D EMA]],Table2[[#This Row],[50D EMA]]&gt;Table2[[#This Row],[200D EMA]]),"Uptrend","Downtrend/NoTrend")</f>
        <v>Downtrend/NoTrend</v>
      </c>
      <c r="AL527">
        <v>-0.04</v>
      </c>
      <c r="AM527" t="s">
        <v>3153</v>
      </c>
      <c r="AN527">
        <v>9.0299999999999994</v>
      </c>
      <c r="AO527" t="s">
        <v>3154</v>
      </c>
      <c r="AP527">
        <v>6.1624953821393998E-2</v>
      </c>
      <c r="AQ527">
        <f>(Table2[[#This Row],[Sharpe Ratio]]-AVERAGE(Table2[Sharpe Ratio]))/_xlfn.STDEV.P(Table2[Sharpe Ratio])</f>
        <v>5.0348697966417832E-2</v>
      </c>
      <c r="AR5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7">
        <f>_xlfn.RANK.AVG(Table2[[#This Row],[1Y Return vs Nifty Z-Score]],Table2[1Y Return vs Nifty Z-Score])</f>
        <v>650</v>
      </c>
      <c r="AT527">
        <f>_xlfn.RANK.AVG(Table2[[#This Row],[6M Return vs Nifty Z-Score]],Table2[6M Return vs Nifty Z-Score])</f>
        <v>430</v>
      </c>
      <c r="AU527">
        <f>_xlfn.RANK.AVG(Table2[[#This Row],[Sharpe Ratio Z-Score]],Table2[Sharpe Ratio Z-Score])</f>
        <v>338</v>
      </c>
      <c r="AV527">
        <f>(Table2[[#This Row],[Rank 1Y]]+Table2[[#This Row],[Rank 6M]]+Table2[[#This Row],[Rank Sharpe]])/3</f>
        <v>472.66666666666669</v>
      </c>
    </row>
    <row r="528" spans="1:48" hidden="1" x14ac:dyDescent="0.3">
      <c r="A528" t="s">
        <v>1014</v>
      </c>
      <c r="B528" t="s">
        <v>1015</v>
      </c>
      <c r="C528" t="s">
        <v>3111</v>
      </c>
      <c r="D528" t="s">
        <v>425</v>
      </c>
      <c r="E528">
        <v>13202.18567178</v>
      </c>
      <c r="F528">
        <v>274.7</v>
      </c>
      <c r="G528">
        <v>-3.7159823775470602</v>
      </c>
      <c r="H528">
        <f>(Table2[[#This Row],[1Y Return vs Nifty]]-AVERAGE(Table2[1Y Return vs Nifty]))/_xlfn.STDEV.P(Table2[1Y Return vs Nifty])</f>
        <v>-0.37323902794721614</v>
      </c>
      <c r="I528">
        <v>-6.1821330340517697</v>
      </c>
      <c r="J528">
        <f>(Table2[[#This Row],[1M Return vs Nifty]]-AVERAGE(Table2[1M Return vs Nifty]))/_xlfn.STDEV.P(Table2[1M Return vs Nifty])</f>
        <v>-0.34299340233838305</v>
      </c>
      <c r="K528">
        <v>-30.017687665165099</v>
      </c>
      <c r="L528">
        <f>(Table2[[#This Row],[6M Return vs Nifty]]-AVERAGE(Table2[6M Return vs Nifty]))/_xlfn.STDEV.P(Table2[6M Return vs Nifty])</f>
        <v>-1.1226977629810024</v>
      </c>
      <c r="M528">
        <v>-0.73235515714763599</v>
      </c>
      <c r="N528">
        <f>(Table2[[#This Row],[1W Return vs Nifty]]-AVERAGE(Table2[1W Return vs Nifty]))/_xlfn.STDEV.P(Table2[1W Return vs Nifty])</f>
        <v>0.42808661012072657</v>
      </c>
      <c r="O528">
        <v>287.42</v>
      </c>
      <c r="P528">
        <v>305.44122639000801</v>
      </c>
      <c r="Q528">
        <v>316.717525907197</v>
      </c>
      <c r="R528">
        <v>37.905338693690503</v>
      </c>
      <c r="S528" s="1">
        <f>(Table2[[#This Row],[Close Price]]-Table2[[#This Row],[20D EMA]])/Table2[[#This Row],[20D EMA]]</f>
        <v>-4.4255792916289845E-2</v>
      </c>
      <c r="T528" s="1">
        <f>(Table2[[#This Row],[Close Price]]-Table2[[#This Row],[50D EMA]])/Table2[[#This Row],[50D EMA]]</f>
        <v>-0.1006453082752999</v>
      </c>
      <c r="U528" s="1">
        <f>(Table2[[#This Row],[Close Price]]-Table2[[#This Row],[200D EMA]])/Table2[[#This Row],[200D EMA]]</f>
        <v>-0.13266561674111074</v>
      </c>
      <c r="V528">
        <v>0.399162696899862</v>
      </c>
      <c r="W528">
        <v>270.05</v>
      </c>
      <c r="X528">
        <v>277.64999999999998</v>
      </c>
      <c r="Y528">
        <v>267</v>
      </c>
      <c r="Z528">
        <v>277.64999999999998</v>
      </c>
      <c r="AA528">
        <v>267</v>
      </c>
      <c r="AB528">
        <v>304.60000000000002</v>
      </c>
      <c r="AC528" s="1">
        <f>(Table2[[#This Row],[Close Price]]/Table2[[#This Row],[Day Low]])-1</f>
        <v>1.7219033512312354E-2</v>
      </c>
      <c r="AD528" s="1">
        <f>(Table2[[#This Row],[Day High]]/Table2[[#This Row],[Close Price]])-1</f>
        <v>1.0738987986894655E-2</v>
      </c>
      <c r="AE528" s="1">
        <f>(Table2[[#This Row],[Close Price]]/Table2[[#This Row],[Current Week Low]])-1</f>
        <v>2.8838951310861338E-2</v>
      </c>
      <c r="AF528" s="1">
        <f>(Table2[[#This Row],[Current Week High]]/Table2[[#This Row],[Close Price]])-1</f>
        <v>1.0738987986894655E-2</v>
      </c>
      <c r="AG528" s="1">
        <f>(Table2[[#This Row],[Close Price]]/Table2[[#This Row],[Current Month Low]])-1</f>
        <v>2.8838951310861338E-2</v>
      </c>
      <c r="AH528" s="1">
        <f>(Table2[[#This Row],[Current Month High]]/Table2[[#This Row],[Close Price]])-1</f>
        <v>0.10884601383327275</v>
      </c>
      <c r="AI528">
        <v>50.336730979250099</v>
      </c>
      <c r="AJ528">
        <v>18.995018410223</v>
      </c>
      <c r="AK528" t="str">
        <f>IF(AND(Table2[[#This Row],[20D EMA]]&gt;Table2[[#This Row],[50D EMA]],Table2[[#This Row],[50D EMA]]&gt;Table2[[#This Row],[200D EMA]]),"Uptrend","Downtrend/NoTrend")</f>
        <v>Downtrend/NoTrend</v>
      </c>
      <c r="AL528">
        <v>-0.05</v>
      </c>
      <c r="AM528" t="s">
        <v>3153</v>
      </c>
      <c r="AN528">
        <v>-8.6300000000000008</v>
      </c>
      <c r="AO528" t="s">
        <v>3153</v>
      </c>
      <c r="AP528">
        <v>7.3564182853575993E-2</v>
      </c>
      <c r="AQ528">
        <f>(Table2[[#This Row],[Sharpe Ratio]]-AVERAGE(Table2[Sharpe Ratio]))/_xlfn.STDEV.P(Table2[Sharpe Ratio])</f>
        <v>0.18984644233313405</v>
      </c>
      <c r="AR5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8">
        <f>_xlfn.RANK.AVG(Table2[[#This Row],[1Y Return vs Nifty Z-Score]],Table2[1Y Return vs Nifty Z-Score])</f>
        <v>438</v>
      </c>
      <c r="AT528">
        <f>_xlfn.RANK.AVG(Table2[[#This Row],[6M Return vs Nifty Z-Score]],Table2[6M Return vs Nifty Z-Score])</f>
        <v>689</v>
      </c>
      <c r="AU528">
        <f>_xlfn.RANK.AVG(Table2[[#This Row],[Sharpe Ratio Z-Score]],Table2[Sharpe Ratio Z-Score])</f>
        <v>295</v>
      </c>
      <c r="AV528">
        <f>(Table2[[#This Row],[Rank 1Y]]+Table2[[#This Row],[Rank 6M]]+Table2[[#This Row],[Rank Sharpe]])/3</f>
        <v>474</v>
      </c>
    </row>
    <row r="529" spans="1:48" hidden="1" x14ac:dyDescent="0.3">
      <c r="A529" t="s">
        <v>2252</v>
      </c>
      <c r="B529" t="s">
        <v>2253</v>
      </c>
      <c r="C529" t="s">
        <v>3106</v>
      </c>
      <c r="D529" t="s">
        <v>72</v>
      </c>
      <c r="E529">
        <v>2406.695616511</v>
      </c>
      <c r="F529">
        <v>181.99</v>
      </c>
      <c r="G529">
        <v>-8.8545319594272502</v>
      </c>
      <c r="H529">
        <f>(Table2[[#This Row],[1Y Return vs Nifty]]-AVERAGE(Table2[1Y Return vs Nifty]))/_xlfn.STDEV.P(Table2[1Y Return vs Nifty])</f>
        <v>-0.47935520723840436</v>
      </c>
      <c r="I529">
        <v>-8.7184417093008406</v>
      </c>
      <c r="J529">
        <f>(Table2[[#This Row],[1M Return vs Nifty]]-AVERAGE(Table2[1M Return vs Nifty]))/_xlfn.STDEV.P(Table2[1M Return vs Nifty])</f>
        <v>-0.62075836707966292</v>
      </c>
      <c r="K529">
        <v>-11.727395227353099</v>
      </c>
      <c r="L529">
        <f>(Table2[[#This Row],[6M Return vs Nifty]]-AVERAGE(Table2[6M Return vs Nifty]))/_xlfn.STDEV.P(Table2[6M Return vs Nifty])</f>
        <v>-0.49059335484241789</v>
      </c>
      <c r="M529">
        <v>-8.3638090364951605</v>
      </c>
      <c r="N529">
        <f>(Table2[[#This Row],[1W Return vs Nifty]]-AVERAGE(Table2[1W Return vs Nifty]))/_xlfn.STDEV.P(Table2[1W Return vs Nifty])</f>
        <v>-1.1409350563444407</v>
      </c>
      <c r="O529">
        <v>200.93</v>
      </c>
      <c r="P529">
        <v>214.71441684584499</v>
      </c>
      <c r="Q529">
        <v>212.559559999859</v>
      </c>
      <c r="R529">
        <v>26.030095747116501</v>
      </c>
      <c r="S529" s="1">
        <f>(Table2[[#This Row],[Close Price]]-Table2[[#This Row],[20D EMA]])/Table2[[#This Row],[20D EMA]]</f>
        <v>-9.4261683173244404E-2</v>
      </c>
      <c r="T529" s="1">
        <f>(Table2[[#This Row],[Close Price]]-Table2[[#This Row],[50D EMA]])/Table2[[#This Row],[50D EMA]]</f>
        <v>-0.15240903394642383</v>
      </c>
      <c r="U529" s="1">
        <f>(Table2[[#This Row],[Close Price]]-Table2[[#This Row],[200D EMA]])/Table2[[#This Row],[200D EMA]]</f>
        <v>-0.14381644372936825</v>
      </c>
      <c r="V529">
        <v>0.59010959493271897</v>
      </c>
      <c r="W529">
        <v>180.1</v>
      </c>
      <c r="X529">
        <v>188.01</v>
      </c>
      <c r="Y529">
        <v>172.53</v>
      </c>
      <c r="Z529">
        <v>188.01</v>
      </c>
      <c r="AA529">
        <v>172.53</v>
      </c>
      <c r="AB529">
        <v>214.99</v>
      </c>
      <c r="AC529" s="1">
        <f>(Table2[[#This Row],[Close Price]]/Table2[[#This Row],[Day Low]])-1</f>
        <v>1.0494169905608031E-2</v>
      </c>
      <c r="AD529" s="1">
        <f>(Table2[[#This Row],[Day High]]/Table2[[#This Row],[Close Price]])-1</f>
        <v>3.3078740590142264E-2</v>
      </c>
      <c r="AE529" s="1">
        <f>(Table2[[#This Row],[Close Price]]/Table2[[#This Row],[Current Week Low]])-1</f>
        <v>5.4831043876427232E-2</v>
      </c>
      <c r="AF529" s="1">
        <f>(Table2[[#This Row],[Current Week High]]/Table2[[#This Row],[Close Price]])-1</f>
        <v>3.3078740590142264E-2</v>
      </c>
      <c r="AG529" s="1">
        <f>(Table2[[#This Row],[Close Price]]/Table2[[#This Row],[Current Month Low]])-1</f>
        <v>5.4831043876427232E-2</v>
      </c>
      <c r="AH529" s="1">
        <f>(Table2[[#This Row],[Current Month High]]/Table2[[#This Row],[Close Price]])-1</f>
        <v>0.18132864443101271</v>
      </c>
      <c r="AI529">
        <v>61.300071432496203</v>
      </c>
      <c r="AJ529">
        <v>16.102073365231199</v>
      </c>
      <c r="AK529" t="str">
        <f>IF(AND(Table2[[#This Row],[20D EMA]]&gt;Table2[[#This Row],[50D EMA]],Table2[[#This Row],[50D EMA]]&gt;Table2[[#This Row],[200D EMA]]),"Uptrend","Downtrend/NoTrend")</f>
        <v>Downtrend/NoTrend</v>
      </c>
      <c r="AL529">
        <v>-0.17</v>
      </c>
      <c r="AM529" t="s">
        <v>3153</v>
      </c>
      <c r="AN529">
        <v>-11.59</v>
      </c>
      <c r="AO529" t="s">
        <v>3153</v>
      </c>
      <c r="AP529">
        <v>1.8618593030514E-2</v>
      </c>
      <c r="AQ529">
        <f>(Table2[[#This Row],[Sharpe Ratio]]-AVERAGE(Table2[Sharpe Ratio]))/_xlfn.STDEV.P(Table2[Sharpe Ratio])</f>
        <v>-0.45213687355398408</v>
      </c>
      <c r="AR5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9">
        <f>_xlfn.RANK.AVG(Table2[[#This Row],[1Y Return vs Nifty Z-Score]],Table2[1Y Return vs Nifty Z-Score])</f>
        <v>481</v>
      </c>
      <c r="AT529">
        <f>_xlfn.RANK.AVG(Table2[[#This Row],[6M Return vs Nifty Z-Score]],Table2[6M Return vs Nifty Z-Score])</f>
        <v>486</v>
      </c>
      <c r="AU529">
        <f>_xlfn.RANK.AVG(Table2[[#This Row],[Sharpe Ratio Z-Score]],Table2[Sharpe Ratio Z-Score])</f>
        <v>457</v>
      </c>
      <c r="AV529">
        <f>(Table2[[#This Row],[Rank 1Y]]+Table2[[#This Row],[Rank 6M]]+Table2[[#This Row],[Rank Sharpe]])/3</f>
        <v>474.66666666666669</v>
      </c>
    </row>
    <row r="530" spans="1:48" hidden="1" x14ac:dyDescent="0.3">
      <c r="A530" t="s">
        <v>1291</v>
      </c>
      <c r="B530" t="s">
        <v>1292</v>
      </c>
      <c r="C530" t="s">
        <v>3106</v>
      </c>
      <c r="D530" t="s">
        <v>18</v>
      </c>
      <c r="E530">
        <v>8620.4809459999997</v>
      </c>
      <c r="F530">
        <v>578.9</v>
      </c>
      <c r="G530">
        <v>-26.152354607731802</v>
      </c>
      <c r="H530">
        <f>(Table2[[#This Row],[1Y Return vs Nifty]]-AVERAGE(Table2[1Y Return vs Nifty]))/_xlfn.STDEV.P(Table2[1Y Return vs Nifty])</f>
        <v>-0.83657251540010247</v>
      </c>
      <c r="I530">
        <v>-32.561928899611502</v>
      </c>
      <c r="J530">
        <f>(Table2[[#This Row],[1M Return vs Nifty]]-AVERAGE(Table2[1M Return vs Nifty]))/_xlfn.STDEV.P(Table2[1M Return vs Nifty])</f>
        <v>-3.2319883973027852</v>
      </c>
      <c r="K530">
        <v>-39.291290240510598</v>
      </c>
      <c r="L530">
        <f>(Table2[[#This Row],[6M Return vs Nifty]]-AVERAGE(Table2[6M Return vs Nifty]))/_xlfn.STDEV.P(Table2[6M Return vs Nifty])</f>
        <v>-1.4431893618513842</v>
      </c>
      <c r="M530">
        <v>-8.2223091072701209</v>
      </c>
      <c r="N530">
        <f>(Table2[[#This Row],[1W Return vs Nifty]]-AVERAGE(Table2[1W Return vs Nifty]))/_xlfn.STDEV.P(Table2[1W Return vs Nifty])</f>
        <v>-1.1118427682604883</v>
      </c>
      <c r="O530">
        <v>666.64</v>
      </c>
      <c r="P530">
        <v>774.04479838324505</v>
      </c>
      <c r="Q530">
        <v>837.542384832072</v>
      </c>
      <c r="R530">
        <v>26.0209276630403</v>
      </c>
      <c r="S530" s="1">
        <f>(Table2[[#This Row],[Close Price]]-Table2[[#This Row],[20D EMA]])/Table2[[#This Row],[20D EMA]]</f>
        <v>-0.13161526461058443</v>
      </c>
      <c r="T530" s="1">
        <f>(Table2[[#This Row],[Close Price]]-Table2[[#This Row],[50D EMA]])/Table2[[#This Row],[50D EMA]]</f>
        <v>-0.25211047059659331</v>
      </c>
      <c r="U530" s="1">
        <f>(Table2[[#This Row],[Close Price]]-Table2[[#This Row],[200D EMA]])/Table2[[#This Row],[200D EMA]]</f>
        <v>-0.30881109961250502</v>
      </c>
      <c r="V530">
        <v>2.2663136899377898</v>
      </c>
      <c r="W530">
        <v>575</v>
      </c>
      <c r="X530">
        <v>607.70000000000005</v>
      </c>
      <c r="Y530">
        <v>566</v>
      </c>
      <c r="Z530">
        <v>607.70000000000005</v>
      </c>
      <c r="AA530">
        <v>566</v>
      </c>
      <c r="AB530">
        <v>676.9</v>
      </c>
      <c r="AC530" s="1">
        <f>(Table2[[#This Row],[Close Price]]/Table2[[#This Row],[Day Low]])-1</f>
        <v>6.7826086956521703E-3</v>
      </c>
      <c r="AD530" s="1">
        <f>(Table2[[#This Row],[Day High]]/Table2[[#This Row],[Close Price]])-1</f>
        <v>4.9749524961133273E-2</v>
      </c>
      <c r="AE530" s="1">
        <f>(Table2[[#This Row],[Close Price]]/Table2[[#This Row],[Current Week Low]])-1</f>
        <v>2.2791519434628871E-2</v>
      </c>
      <c r="AF530" s="1">
        <f>(Table2[[#This Row],[Current Week High]]/Table2[[#This Row],[Close Price]])-1</f>
        <v>4.9749524961133273E-2</v>
      </c>
      <c r="AG530" s="1">
        <f>(Table2[[#This Row],[Close Price]]/Table2[[#This Row],[Current Month Low]])-1</f>
        <v>2.2791519434628871E-2</v>
      </c>
      <c r="AH530" s="1">
        <f>(Table2[[#This Row],[Current Month High]]/Table2[[#This Row],[Close Price]])-1</f>
        <v>0.16928657799274482</v>
      </c>
      <c r="AI530">
        <v>120.245292796683</v>
      </c>
      <c r="AJ530">
        <v>2.27915194346288</v>
      </c>
      <c r="AK530" t="str">
        <f>IF(AND(Table2[[#This Row],[20D EMA]]&gt;Table2[[#This Row],[50D EMA]],Table2[[#This Row],[50D EMA]]&gt;Table2[[#This Row],[200D EMA]]),"Uptrend","Downtrend/NoTrend")</f>
        <v>Downtrend/NoTrend</v>
      </c>
      <c r="AL530">
        <v>-0.28999999999999998</v>
      </c>
      <c r="AM530" t="s">
        <v>3153</v>
      </c>
      <c r="AN530">
        <v>-9.5</v>
      </c>
      <c r="AO530" t="s">
        <v>3153</v>
      </c>
      <c r="AP530">
        <v>0.15167340292586801</v>
      </c>
      <c r="AQ530">
        <f>(Table2[[#This Row],[Sharpe Ratio]]-AVERAGE(Table2[Sharpe Ratio]))/_xlfn.STDEV.P(Table2[Sharpe Ratio])</f>
        <v>1.1024732111938387</v>
      </c>
      <c r="AR5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0">
        <f>_xlfn.RANK.AVG(Table2[[#This Row],[1Y Return vs Nifty Z-Score]],Table2[1Y Return vs Nifty Z-Score])</f>
        <v>607</v>
      </c>
      <c r="AT530">
        <f>_xlfn.RANK.AVG(Table2[[#This Row],[6M Return vs Nifty Z-Score]],Table2[6M Return vs Nifty Z-Score])</f>
        <v>724</v>
      </c>
      <c r="AU530">
        <f>_xlfn.RANK.AVG(Table2[[#This Row],[Sharpe Ratio Z-Score]],Table2[Sharpe Ratio Z-Score])</f>
        <v>97</v>
      </c>
      <c r="AV530">
        <f>(Table2[[#This Row],[Rank 1Y]]+Table2[[#This Row],[Rank 6M]]+Table2[[#This Row],[Rank Sharpe]])/3</f>
        <v>476</v>
      </c>
    </row>
    <row r="531" spans="1:48" hidden="1" x14ac:dyDescent="0.3">
      <c r="A531" t="s">
        <v>1162</v>
      </c>
      <c r="B531" t="s">
        <v>1163</v>
      </c>
      <c r="C531" t="s">
        <v>3119</v>
      </c>
      <c r="D531" t="s">
        <v>1164</v>
      </c>
      <c r="E531">
        <v>10183.547744199999</v>
      </c>
      <c r="F531">
        <v>1081</v>
      </c>
      <c r="G531">
        <v>-15.901988290055399</v>
      </c>
      <c r="H531">
        <f>(Table2[[#This Row],[1Y Return vs Nifty]]-AVERAGE(Table2[1Y Return vs Nifty]))/_xlfn.STDEV.P(Table2[1Y Return vs Nifty])</f>
        <v>-0.62489221677994078</v>
      </c>
      <c r="I531">
        <v>0.80392362983066801</v>
      </c>
      <c r="J531">
        <f>(Table2[[#This Row],[1M Return vs Nifty]]-AVERAGE(Table2[1M Return vs Nifty]))/_xlfn.STDEV.P(Table2[1M Return vs Nifty])</f>
        <v>0.42208767862796631</v>
      </c>
      <c r="K531">
        <v>-1.57358430928046</v>
      </c>
      <c r="L531">
        <f>(Table2[[#This Row],[6M Return vs Nifty]]-AVERAGE(Table2[6M Return vs Nifty]))/_xlfn.STDEV.P(Table2[6M Return vs Nifty])</f>
        <v>-0.1396821453829809</v>
      </c>
      <c r="M531">
        <v>-3.74533202364562</v>
      </c>
      <c r="N531">
        <f>(Table2[[#This Row],[1W Return vs Nifty]]-AVERAGE(Table2[1W Return vs Nifty]))/_xlfn.STDEV.P(Table2[1W Return vs Nifty])</f>
        <v>-0.19137936043138157</v>
      </c>
      <c r="O531">
        <v>1103.18</v>
      </c>
      <c r="P531">
        <v>1130.76781246872</v>
      </c>
      <c r="Q531">
        <v>1079.07374236079</v>
      </c>
      <c r="R531">
        <v>42.476449151292002</v>
      </c>
      <c r="S531" s="1">
        <f>(Table2[[#This Row],[Close Price]]-Table2[[#This Row],[20D EMA]])/Table2[[#This Row],[20D EMA]]</f>
        <v>-2.0105513152885352E-2</v>
      </c>
      <c r="T531" s="1">
        <f>(Table2[[#This Row],[Close Price]]-Table2[[#This Row],[50D EMA]])/Table2[[#This Row],[50D EMA]]</f>
        <v>-4.4012406366666611E-2</v>
      </c>
      <c r="U531" s="1">
        <f>(Table2[[#This Row],[Close Price]]-Table2[[#This Row],[200D EMA]])/Table2[[#This Row],[200D EMA]]</f>
        <v>1.7851028744298367E-3</v>
      </c>
      <c r="V531">
        <v>0.90261655746278902</v>
      </c>
      <c r="W531">
        <v>1064.75</v>
      </c>
      <c r="X531">
        <v>1090.0999999999999</v>
      </c>
      <c r="Y531">
        <v>1041</v>
      </c>
      <c r="Z531">
        <v>1115.9000000000001</v>
      </c>
      <c r="AA531">
        <v>1041</v>
      </c>
      <c r="AB531">
        <v>1191.05</v>
      </c>
      <c r="AC531" s="1">
        <f>(Table2[[#This Row],[Close Price]]/Table2[[#This Row],[Day Low]])-1</f>
        <v>1.5261798544259131E-2</v>
      </c>
      <c r="AD531" s="1">
        <f>(Table2[[#This Row],[Day High]]/Table2[[#This Row],[Close Price]])-1</f>
        <v>8.4181313598519214E-3</v>
      </c>
      <c r="AE531" s="1">
        <f>(Table2[[#This Row],[Close Price]]/Table2[[#This Row],[Current Week Low]])-1</f>
        <v>3.842459173871271E-2</v>
      </c>
      <c r="AF531" s="1">
        <f>(Table2[[#This Row],[Current Week High]]/Table2[[#This Row],[Close Price]])-1</f>
        <v>3.228492136910277E-2</v>
      </c>
      <c r="AG531" s="1">
        <f>(Table2[[#This Row],[Close Price]]/Table2[[#This Row],[Current Month Low]])-1</f>
        <v>3.842459173871271E-2</v>
      </c>
      <c r="AH531" s="1">
        <f>(Table2[[#This Row],[Current Month High]]/Table2[[#This Row],[Close Price]])-1</f>
        <v>0.10180388529139672</v>
      </c>
      <c r="AI531">
        <v>20.254394079555901</v>
      </c>
      <c r="AJ531">
        <v>32.931628135759901</v>
      </c>
      <c r="AK531" t="str">
        <f>IF(AND(Table2[[#This Row],[20D EMA]]&gt;Table2[[#This Row],[50D EMA]],Table2[[#This Row],[50D EMA]]&gt;Table2[[#This Row],[200D EMA]]),"Uptrend","Downtrend/NoTrend")</f>
        <v>Downtrend/NoTrend</v>
      </c>
      <c r="AL531">
        <v>0.02</v>
      </c>
      <c r="AM531" t="s">
        <v>3154</v>
      </c>
      <c r="AN531">
        <v>0.5</v>
      </c>
      <c r="AO531" t="s">
        <v>3154</v>
      </c>
      <c r="AQ531">
        <f>(Table2[[#This Row],[Sharpe Ratio]]-AVERAGE(Table2[Sharpe Ratio]))/_xlfn.STDEV.P(Table2[Sharpe Ratio])</f>
        <v>-0.66967619071070472</v>
      </c>
      <c r="AR5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1">
        <f>_xlfn.RANK.AVG(Table2[[#This Row],[1Y Return vs Nifty Z-Score]],Table2[1Y Return vs Nifty Z-Score])</f>
        <v>546</v>
      </c>
      <c r="AT531">
        <f>_xlfn.RANK.AVG(Table2[[#This Row],[6M Return vs Nifty Z-Score]],Table2[6M Return vs Nifty Z-Score])</f>
        <v>350</v>
      </c>
      <c r="AU531">
        <f>_xlfn.RANK.AVG(Table2[[#This Row],[Sharpe Ratio Z-Score]],Table2[Sharpe Ratio Z-Score])</f>
        <v>539</v>
      </c>
      <c r="AV531">
        <f>(Table2[[#This Row],[Rank 1Y]]+Table2[[#This Row],[Rank 6M]]+Table2[[#This Row],[Rank Sharpe]])/3</f>
        <v>478.33333333333331</v>
      </c>
    </row>
    <row r="532" spans="1:48" hidden="1" x14ac:dyDescent="0.3">
      <c r="A532" t="s">
        <v>1126</v>
      </c>
      <c r="B532" t="s">
        <v>1127</v>
      </c>
      <c r="C532" t="s">
        <v>3119</v>
      </c>
      <c r="D532" t="s">
        <v>1128</v>
      </c>
      <c r="E532">
        <v>10715.53881</v>
      </c>
      <c r="F532">
        <v>1180.5999999999999</v>
      </c>
      <c r="G532">
        <v>6.2809617520985501</v>
      </c>
      <c r="H532">
        <f>(Table2[[#This Row],[1Y Return vs Nifty]]-AVERAGE(Table2[1Y Return vs Nifty]))/_xlfn.STDEV.P(Table2[1Y Return vs Nifty])</f>
        <v>-0.16679215053140944</v>
      </c>
      <c r="I532">
        <v>8.7064707860877206</v>
      </c>
      <c r="J532">
        <f>(Table2[[#This Row],[1M Return vs Nifty]]-AVERAGE(Table2[1M Return vs Nifty]))/_xlfn.STDEV.P(Table2[1M Return vs Nifty])</f>
        <v>1.2875386206385964</v>
      </c>
      <c r="K532">
        <v>-15.725598563813399</v>
      </c>
      <c r="L532">
        <f>(Table2[[#This Row],[6M Return vs Nifty]]-AVERAGE(Table2[6M Return vs Nifty]))/_xlfn.STDEV.P(Table2[6M Return vs Nifty])</f>
        <v>-0.62876949183989073</v>
      </c>
      <c r="M532">
        <v>-9.83042247538463E-2</v>
      </c>
      <c r="N532">
        <f>(Table2[[#This Row],[1W Return vs Nifty]]-AVERAGE(Table2[1W Return vs Nifty]))/_xlfn.STDEV.P(Table2[1W Return vs Nifty])</f>
        <v>0.55844704553665203</v>
      </c>
      <c r="O532">
        <v>1156.0899999999999</v>
      </c>
      <c r="P532">
        <v>1160.55195550744</v>
      </c>
      <c r="Q532">
        <v>1176.8663708522599</v>
      </c>
      <c r="R532">
        <v>60.413394190809399</v>
      </c>
      <c r="S532" s="1">
        <f>(Table2[[#This Row],[Close Price]]-Table2[[#This Row],[20D EMA]])/Table2[[#This Row],[20D EMA]]</f>
        <v>2.1200771566227537E-2</v>
      </c>
      <c r="T532" s="1">
        <f>(Table2[[#This Row],[Close Price]]-Table2[[#This Row],[50D EMA]])/Table2[[#This Row],[50D EMA]]</f>
        <v>1.7274577322817165E-2</v>
      </c>
      <c r="U532" s="1">
        <f>(Table2[[#This Row],[Close Price]]-Table2[[#This Row],[200D EMA]])/Table2[[#This Row],[200D EMA]]</f>
        <v>3.1725174923947956E-3</v>
      </c>
      <c r="V532">
        <v>1.4943649601353799</v>
      </c>
      <c r="W532">
        <v>1169.5</v>
      </c>
      <c r="X532">
        <v>1218.95</v>
      </c>
      <c r="Y532">
        <v>1153.45</v>
      </c>
      <c r="Z532">
        <v>1218.95</v>
      </c>
      <c r="AA532">
        <v>1103.4000000000001</v>
      </c>
      <c r="AB532">
        <v>1247</v>
      </c>
      <c r="AC532" s="1">
        <f>(Table2[[#This Row],[Close Price]]/Table2[[#This Row],[Day Low]])-1</f>
        <v>9.4912355707565954E-3</v>
      </c>
      <c r="AD532" s="1">
        <f>(Table2[[#This Row],[Day High]]/Table2[[#This Row],[Close Price]])-1</f>
        <v>3.2483482974758671E-2</v>
      </c>
      <c r="AE532" s="1">
        <f>(Table2[[#This Row],[Close Price]]/Table2[[#This Row],[Current Week Low]])-1</f>
        <v>2.3538081407949996E-2</v>
      </c>
      <c r="AF532" s="1">
        <f>(Table2[[#This Row],[Current Week High]]/Table2[[#This Row],[Close Price]])-1</f>
        <v>3.2483482974758671E-2</v>
      </c>
      <c r="AG532" s="1">
        <f>(Table2[[#This Row],[Close Price]]/Table2[[#This Row],[Current Month Low]])-1</f>
        <v>6.9965560993293208E-2</v>
      </c>
      <c r="AH532" s="1">
        <f>(Table2[[#This Row],[Current Month High]]/Table2[[#This Row],[Close Price]])-1</f>
        <v>5.624258851431474E-2</v>
      </c>
      <c r="AI532">
        <v>27.638488903947099</v>
      </c>
      <c r="AJ532">
        <v>47.2896263489489</v>
      </c>
      <c r="AK532" t="str">
        <f>IF(AND(Table2[[#This Row],[20D EMA]]&gt;Table2[[#This Row],[50D EMA]],Table2[[#This Row],[50D EMA]]&gt;Table2[[#This Row],[200D EMA]]),"Uptrend","Downtrend/NoTrend")</f>
        <v>Downtrend/NoTrend</v>
      </c>
      <c r="AL532">
        <v>0.13</v>
      </c>
      <c r="AM532" t="s">
        <v>3154</v>
      </c>
      <c r="AN532">
        <v>3.8</v>
      </c>
      <c r="AO532" t="s">
        <v>3154</v>
      </c>
      <c r="AQ532">
        <f>(Table2[[#This Row],[Sharpe Ratio]]-AVERAGE(Table2[Sharpe Ratio]))/_xlfn.STDEV.P(Table2[Sharpe Ratio])</f>
        <v>-0.66967619071070472</v>
      </c>
      <c r="AR5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2">
        <f>_xlfn.RANK.AVG(Table2[[#This Row],[1Y Return vs Nifty Z-Score]],Table2[1Y Return vs Nifty Z-Score])</f>
        <v>367</v>
      </c>
      <c r="AT532">
        <f>_xlfn.RANK.AVG(Table2[[#This Row],[6M Return vs Nifty Z-Score]],Table2[6M Return vs Nifty Z-Score])</f>
        <v>533</v>
      </c>
      <c r="AU532">
        <f>_xlfn.RANK.AVG(Table2[[#This Row],[Sharpe Ratio Z-Score]],Table2[Sharpe Ratio Z-Score])</f>
        <v>539</v>
      </c>
      <c r="AV532">
        <f>(Table2[[#This Row],[Rank 1Y]]+Table2[[#This Row],[Rank 6M]]+Table2[[#This Row],[Rank Sharpe]])/3</f>
        <v>479.66666666666669</v>
      </c>
    </row>
    <row r="533" spans="1:48" hidden="1" x14ac:dyDescent="0.3">
      <c r="A533" t="s">
        <v>697</v>
      </c>
      <c r="B533" t="s">
        <v>698</v>
      </c>
      <c r="C533" t="s">
        <v>3119</v>
      </c>
      <c r="D533" t="s">
        <v>270</v>
      </c>
      <c r="E533">
        <v>24604.42398507</v>
      </c>
      <c r="F533">
        <v>3271.05</v>
      </c>
      <c r="G533">
        <v>-7.93500343130634</v>
      </c>
      <c r="H533">
        <f>(Table2[[#This Row],[1Y Return vs Nifty]]-AVERAGE(Table2[1Y Return vs Nifty]))/_xlfn.STDEV.P(Table2[1Y Return vs Nifty])</f>
        <v>-0.46036602505798496</v>
      </c>
      <c r="I533">
        <v>-7.3667382254660101</v>
      </c>
      <c r="J533">
        <f>(Table2[[#This Row],[1M Return vs Nifty]]-AVERAGE(Table2[1M Return vs Nifty]))/_xlfn.STDEV.P(Table2[1M Return vs Nifty])</f>
        <v>-0.47272596306197118</v>
      </c>
      <c r="K533">
        <v>-21.1277835012657</v>
      </c>
      <c r="L533">
        <f>(Table2[[#This Row],[6M Return vs Nifty]]-AVERAGE(Table2[6M Return vs Nifty]))/_xlfn.STDEV.P(Table2[6M Return vs Nifty])</f>
        <v>-0.81546661131754716</v>
      </c>
      <c r="M533">
        <v>-4.6508840751842202</v>
      </c>
      <c r="N533">
        <f>(Table2[[#This Row],[1W Return vs Nifty]]-AVERAGE(Table2[1W Return vs Nifty]))/_xlfn.STDEV.P(Table2[1W Return vs Nifty])</f>
        <v>-0.37756023912621867</v>
      </c>
      <c r="O533">
        <v>3397.23</v>
      </c>
      <c r="P533">
        <v>3556.0570431543501</v>
      </c>
      <c r="Q533">
        <v>3590.7310018007202</v>
      </c>
      <c r="R533">
        <v>38.092916262460101</v>
      </c>
      <c r="S533" s="1">
        <f>(Table2[[#This Row],[Close Price]]-Table2[[#This Row],[20D EMA]])/Table2[[#This Row],[20D EMA]]</f>
        <v>-3.714202453175082E-2</v>
      </c>
      <c r="T533" s="1">
        <f>(Table2[[#This Row],[Close Price]]-Table2[[#This Row],[50D EMA]])/Table2[[#This Row],[50D EMA]]</f>
        <v>-8.0146926693149587E-2</v>
      </c>
      <c r="U533" s="1">
        <f>(Table2[[#This Row],[Close Price]]-Table2[[#This Row],[200D EMA]])/Table2[[#This Row],[200D EMA]]</f>
        <v>-8.902950447705571E-2</v>
      </c>
      <c r="V533">
        <v>1.5642446807386099</v>
      </c>
      <c r="W533">
        <v>3177.35</v>
      </c>
      <c r="X533">
        <v>3290</v>
      </c>
      <c r="Y533">
        <v>3171.5</v>
      </c>
      <c r="Z533">
        <v>3290</v>
      </c>
      <c r="AA533">
        <v>3171.5</v>
      </c>
      <c r="AB533">
        <v>3543.25</v>
      </c>
      <c r="AC533" s="1">
        <f>(Table2[[#This Row],[Close Price]]/Table2[[#This Row],[Day Low]])-1</f>
        <v>2.9489983791524566E-2</v>
      </c>
      <c r="AD533" s="1">
        <f>(Table2[[#This Row],[Day High]]/Table2[[#This Row],[Close Price]])-1</f>
        <v>5.7932468167714024E-3</v>
      </c>
      <c r="AE533" s="1">
        <f>(Table2[[#This Row],[Close Price]]/Table2[[#This Row],[Current Week Low]])-1</f>
        <v>3.1388932681696513E-2</v>
      </c>
      <c r="AF533" s="1">
        <f>(Table2[[#This Row],[Current Week High]]/Table2[[#This Row],[Close Price]])-1</f>
        <v>5.7932468167714024E-3</v>
      </c>
      <c r="AG533" s="1">
        <f>(Table2[[#This Row],[Close Price]]/Table2[[#This Row],[Current Month Low]])-1</f>
        <v>3.1388932681696513E-2</v>
      </c>
      <c r="AH533" s="1">
        <f>(Table2[[#This Row],[Current Month High]]/Table2[[#This Row],[Close Price]])-1</f>
        <v>8.3214869843016626E-2</v>
      </c>
      <c r="AI533">
        <v>47.289096773207298</v>
      </c>
      <c r="AJ533">
        <v>29.572192513369</v>
      </c>
      <c r="AK533" t="str">
        <f>IF(AND(Table2[[#This Row],[20D EMA]]&gt;Table2[[#This Row],[50D EMA]],Table2[[#This Row],[50D EMA]]&gt;Table2[[#This Row],[200D EMA]]),"Uptrend","Downtrend/NoTrend")</f>
        <v>Downtrend/NoTrend</v>
      </c>
      <c r="AL533">
        <v>-0.05</v>
      </c>
      <c r="AM533" t="s">
        <v>3153</v>
      </c>
      <c r="AN533">
        <v>-3.47</v>
      </c>
      <c r="AO533" t="s">
        <v>3153</v>
      </c>
      <c r="AP533">
        <v>5.4974408607152997E-2</v>
      </c>
      <c r="AQ533">
        <f>(Table2[[#This Row],[Sharpe Ratio]]-AVERAGE(Table2[Sharpe Ratio]))/_xlfn.STDEV.P(Table2[Sharpe Ratio])</f>
        <v>-2.7356156651479335E-2</v>
      </c>
      <c r="AR5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3">
        <f>_xlfn.RANK.AVG(Table2[[#This Row],[1Y Return vs Nifty Z-Score]],Table2[1Y Return vs Nifty Z-Score])</f>
        <v>473</v>
      </c>
      <c r="AT533">
        <f>_xlfn.RANK.AVG(Table2[[#This Row],[6M Return vs Nifty Z-Score]],Table2[6M Return vs Nifty Z-Score])</f>
        <v>608</v>
      </c>
      <c r="AU533">
        <f>_xlfn.RANK.AVG(Table2[[#This Row],[Sharpe Ratio Z-Score]],Table2[Sharpe Ratio Z-Score])</f>
        <v>359</v>
      </c>
      <c r="AV533">
        <f>(Table2[[#This Row],[Rank 1Y]]+Table2[[#This Row],[Rank 6M]]+Table2[[#This Row],[Rank Sharpe]])/3</f>
        <v>480</v>
      </c>
    </row>
    <row r="534" spans="1:48" hidden="1" x14ac:dyDescent="0.3">
      <c r="A534" t="s">
        <v>1133</v>
      </c>
      <c r="B534" t="s">
        <v>1134</v>
      </c>
      <c r="C534" t="s">
        <v>3115</v>
      </c>
      <c r="D534" t="s">
        <v>126</v>
      </c>
      <c r="E534">
        <v>10648.23</v>
      </c>
      <c r="F534">
        <v>327.2</v>
      </c>
      <c r="G534">
        <v>-35.309071841898202</v>
      </c>
      <c r="H534">
        <f>(Table2[[#This Row],[1Y Return vs Nifty]]-AVERAGE(Table2[1Y Return vs Nifty]))/_xlfn.STDEV.P(Table2[1Y Return vs Nifty])</f>
        <v>-1.0256678685257949</v>
      </c>
      <c r="I534">
        <v>-3.7261286344635001</v>
      </c>
      <c r="J534">
        <f>(Table2[[#This Row],[1M Return vs Nifty]]-AVERAGE(Table2[1M Return vs Nifty]))/_xlfn.STDEV.P(Table2[1M Return vs Nifty])</f>
        <v>-7.4022995812816392E-2</v>
      </c>
      <c r="K534">
        <v>-27.865322091019799</v>
      </c>
      <c r="L534">
        <f>(Table2[[#This Row],[6M Return vs Nifty]]-AVERAGE(Table2[6M Return vs Nifty]))/_xlfn.STDEV.P(Table2[6M Return vs Nifty])</f>
        <v>-1.0483129617554987</v>
      </c>
      <c r="M534">
        <v>-4.6171911239204304</v>
      </c>
      <c r="N534">
        <f>(Table2[[#This Row],[1W Return vs Nifty]]-AVERAGE(Table2[1W Return vs Nifty]))/_xlfn.STDEV.P(Table2[1W Return vs Nifty])</f>
        <v>-0.37063299153017332</v>
      </c>
      <c r="O534">
        <v>348.36</v>
      </c>
      <c r="P534">
        <v>356.056984817103</v>
      </c>
      <c r="Q534">
        <v>365.909497074488</v>
      </c>
      <c r="R534">
        <v>38.360024783803901</v>
      </c>
      <c r="S534" s="1">
        <f>(Table2[[#This Row],[Close Price]]-Table2[[#This Row],[20D EMA]])/Table2[[#This Row],[20D EMA]]</f>
        <v>-6.0741761396256817E-2</v>
      </c>
      <c r="T534" s="1">
        <f>(Table2[[#This Row],[Close Price]]-Table2[[#This Row],[50D EMA]])/Table2[[#This Row],[50D EMA]]</f>
        <v>-8.1045973109967431E-2</v>
      </c>
      <c r="U534" s="1">
        <f>(Table2[[#This Row],[Close Price]]-Table2[[#This Row],[200D EMA]])/Table2[[#This Row],[200D EMA]]</f>
        <v>-0.10578981246449567</v>
      </c>
      <c r="V534">
        <v>0.73207329435625601</v>
      </c>
      <c r="W534">
        <v>330.7</v>
      </c>
      <c r="X534">
        <v>347.45</v>
      </c>
      <c r="Y534">
        <v>323.60000000000002</v>
      </c>
      <c r="Z534">
        <v>347.45</v>
      </c>
      <c r="AA534">
        <v>323.60000000000002</v>
      </c>
      <c r="AB534">
        <v>377.45</v>
      </c>
      <c r="AC534" s="1">
        <f>(Table2[[#This Row],[Close Price]]/Table2[[#This Row],[Day Low]])-1</f>
        <v>-1.0583610523132725E-2</v>
      </c>
      <c r="AD534" s="1">
        <f>(Table2[[#This Row],[Day High]]/Table2[[#This Row],[Close Price]])-1</f>
        <v>6.1888753056234647E-2</v>
      </c>
      <c r="AE534" s="1">
        <f>(Table2[[#This Row],[Close Price]]/Table2[[#This Row],[Current Week Low]])-1</f>
        <v>1.1124845488257096E-2</v>
      </c>
      <c r="AF534" s="1">
        <f>(Table2[[#This Row],[Current Week High]]/Table2[[#This Row],[Close Price]])-1</f>
        <v>6.1888753056234647E-2</v>
      </c>
      <c r="AG534" s="1">
        <f>(Table2[[#This Row],[Close Price]]/Table2[[#This Row],[Current Month Low]])-1</f>
        <v>1.1124845488257096E-2</v>
      </c>
      <c r="AH534" s="1">
        <f>(Table2[[#This Row],[Current Month High]]/Table2[[#This Row],[Close Price]])-1</f>
        <v>0.153575794621027</v>
      </c>
      <c r="AI534">
        <v>54.645476772616099</v>
      </c>
      <c r="AJ534">
        <v>5.9585492227979202</v>
      </c>
      <c r="AK534" t="str">
        <f>IF(AND(Table2[[#This Row],[20D EMA]]&gt;Table2[[#This Row],[50D EMA]],Table2[[#This Row],[50D EMA]]&gt;Table2[[#This Row],[200D EMA]]),"Uptrend","Downtrend/NoTrend")</f>
        <v>Downtrend/NoTrend</v>
      </c>
      <c r="AL534">
        <v>-0.04</v>
      </c>
      <c r="AM534" t="s">
        <v>3153</v>
      </c>
      <c r="AN534">
        <v>-9.61</v>
      </c>
      <c r="AO534" t="s">
        <v>3153</v>
      </c>
      <c r="AP534">
        <v>0.14721156305192001</v>
      </c>
      <c r="AQ534">
        <f>(Table2[[#This Row],[Sharpe Ratio]]-AVERAGE(Table2[Sharpe Ratio]))/_xlfn.STDEV.P(Table2[Sharpe Ratio])</f>
        <v>1.0503411517062866</v>
      </c>
      <c r="AR5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4">
        <f>_xlfn.RANK.AVG(Table2[[#This Row],[1Y Return vs Nifty Z-Score]],Table2[1Y Return vs Nifty Z-Score])</f>
        <v>660</v>
      </c>
      <c r="AT534">
        <f>_xlfn.RANK.AVG(Table2[[#This Row],[6M Return vs Nifty Z-Score]],Table2[6M Return vs Nifty Z-Score])</f>
        <v>675</v>
      </c>
      <c r="AU534">
        <f>_xlfn.RANK.AVG(Table2[[#This Row],[Sharpe Ratio Z-Score]],Table2[Sharpe Ratio Z-Score])</f>
        <v>105</v>
      </c>
      <c r="AV534">
        <f>(Table2[[#This Row],[Rank 1Y]]+Table2[[#This Row],[Rank 6M]]+Table2[[#This Row],[Rank Sharpe]])/3</f>
        <v>480</v>
      </c>
    </row>
    <row r="535" spans="1:48" hidden="1" x14ac:dyDescent="0.3">
      <c r="A535" t="s">
        <v>1818</v>
      </c>
      <c r="B535" t="s">
        <v>1819</v>
      </c>
      <c r="C535" t="s">
        <v>3117</v>
      </c>
      <c r="D535" t="s">
        <v>891</v>
      </c>
      <c r="E535">
        <v>4124.5724308250001</v>
      </c>
      <c r="F535">
        <v>336.35</v>
      </c>
      <c r="G535">
        <v>-16.557512432191899</v>
      </c>
      <c r="H535">
        <f>(Table2[[#This Row],[1Y Return vs Nifty]]-AVERAGE(Table2[1Y Return vs Nifty]))/_xlfn.STDEV.P(Table2[1Y Return vs Nifty])</f>
        <v>-0.63842944480279595</v>
      </c>
      <c r="I535">
        <v>-9.5146669293309092</v>
      </c>
      <c r="J535">
        <f>(Table2[[#This Row],[1M Return vs Nifty]]-AVERAGE(Table2[1M Return vs Nifty]))/_xlfn.STDEV.P(Table2[1M Return vs Nifty])</f>
        <v>-0.70795732370746811</v>
      </c>
      <c r="K535">
        <v>5.9464808561683196</v>
      </c>
      <c r="L535">
        <f>(Table2[[#This Row],[6M Return vs Nifty]]-AVERAGE(Table2[6M Return vs Nifty]))/_xlfn.STDEV.P(Table2[6M Return vs Nifty])</f>
        <v>0.12020797702657789</v>
      </c>
      <c r="M535">
        <v>-6.5865250702650604</v>
      </c>
      <c r="N535">
        <f>(Table2[[#This Row],[1W Return vs Nifty]]-AVERAGE(Table2[1W Return vs Nifty]))/_xlfn.STDEV.P(Table2[1W Return vs Nifty])</f>
        <v>-0.7755266958192254</v>
      </c>
      <c r="O535">
        <v>365.61</v>
      </c>
      <c r="P535">
        <v>374.247954894462</v>
      </c>
      <c r="Q535">
        <v>359.22703539452198</v>
      </c>
      <c r="R535">
        <v>21.731537879772901</v>
      </c>
      <c r="S535" s="1">
        <f>(Table2[[#This Row],[Close Price]]-Table2[[#This Row],[20D EMA]])/Table2[[#This Row],[20D EMA]]</f>
        <v>-8.0030633735401077E-2</v>
      </c>
      <c r="T535" s="1">
        <f>(Table2[[#This Row],[Close Price]]-Table2[[#This Row],[50D EMA]])/Table2[[#This Row],[50D EMA]]</f>
        <v>-0.10126429389613954</v>
      </c>
      <c r="U535" s="1">
        <f>(Table2[[#This Row],[Close Price]]-Table2[[#This Row],[200D EMA]])/Table2[[#This Row],[200D EMA]]</f>
        <v>-6.3684058103803884E-2</v>
      </c>
      <c r="V535">
        <v>0.41020152360648099</v>
      </c>
      <c r="W535">
        <v>331.45</v>
      </c>
      <c r="X535">
        <v>344.25</v>
      </c>
      <c r="Y535">
        <v>331.45</v>
      </c>
      <c r="Z535">
        <v>344.75</v>
      </c>
      <c r="AA535">
        <v>331.45</v>
      </c>
      <c r="AB535">
        <v>395.45</v>
      </c>
      <c r="AC535" s="1">
        <f>(Table2[[#This Row],[Close Price]]/Table2[[#This Row],[Day Low]])-1</f>
        <v>1.4783526927138357E-2</v>
      </c>
      <c r="AD535" s="1">
        <f>(Table2[[#This Row],[Day High]]/Table2[[#This Row],[Close Price]])-1</f>
        <v>2.3487438679946404E-2</v>
      </c>
      <c r="AE535" s="1">
        <f>(Table2[[#This Row],[Close Price]]/Table2[[#This Row],[Current Week Low]])-1</f>
        <v>1.4783526927138357E-2</v>
      </c>
      <c r="AF535" s="1">
        <f>(Table2[[#This Row],[Current Week High]]/Table2[[#This Row],[Close Price]])-1</f>
        <v>2.4973985431841816E-2</v>
      </c>
      <c r="AG535" s="1">
        <f>(Table2[[#This Row],[Close Price]]/Table2[[#This Row],[Current Month Low]])-1</f>
        <v>1.4783526927138357E-2</v>
      </c>
      <c r="AH535" s="1">
        <f>(Table2[[#This Row],[Current Month High]]/Table2[[#This Row],[Close Price]])-1</f>
        <v>0.17570982607402996</v>
      </c>
      <c r="AI535">
        <v>33.759476735543302</v>
      </c>
      <c r="AJ535">
        <v>25.5271505877962</v>
      </c>
      <c r="AK535" t="str">
        <f>IF(AND(Table2[[#This Row],[20D EMA]]&gt;Table2[[#This Row],[50D EMA]],Table2[[#This Row],[50D EMA]]&gt;Table2[[#This Row],[200D EMA]]),"Uptrend","Downtrend/NoTrend")</f>
        <v>Downtrend/NoTrend</v>
      </c>
      <c r="AL535">
        <v>-0.04</v>
      </c>
      <c r="AM535" t="s">
        <v>3153</v>
      </c>
      <c r="AN535">
        <v>-13.6</v>
      </c>
      <c r="AO535" t="s">
        <v>3153</v>
      </c>
      <c r="AP535">
        <v>-3.5440489429784998E-2</v>
      </c>
      <c r="AQ535">
        <f>(Table2[[#This Row],[Sharpe Ratio]]-AVERAGE(Table2[Sharpe Ratio]))/_xlfn.STDEV.P(Table2[Sharpe Ratio])</f>
        <v>-1.0837622528325839</v>
      </c>
      <c r="AR5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5">
        <f>_xlfn.RANK.AVG(Table2[[#This Row],[1Y Return vs Nifty Z-Score]],Table2[1Y Return vs Nifty Z-Score])</f>
        <v>550</v>
      </c>
      <c r="AT535">
        <f>_xlfn.RANK.AVG(Table2[[#This Row],[6M Return vs Nifty Z-Score]],Table2[6M Return vs Nifty Z-Score])</f>
        <v>271</v>
      </c>
      <c r="AU535">
        <f>_xlfn.RANK.AVG(Table2[[#This Row],[Sharpe Ratio Z-Score]],Table2[Sharpe Ratio Z-Score])</f>
        <v>631</v>
      </c>
      <c r="AV535">
        <f>(Table2[[#This Row],[Rank 1Y]]+Table2[[#This Row],[Rank 6M]]+Table2[[#This Row],[Rank Sharpe]])/3</f>
        <v>484</v>
      </c>
    </row>
    <row r="536" spans="1:48" hidden="1" x14ac:dyDescent="0.3">
      <c r="A536" t="s">
        <v>456</v>
      </c>
      <c r="B536" t="s">
        <v>457</v>
      </c>
      <c r="C536" t="s">
        <v>3108</v>
      </c>
      <c r="D536" t="s">
        <v>402</v>
      </c>
      <c r="E536">
        <v>48135.769583932</v>
      </c>
      <c r="F536">
        <v>184.76</v>
      </c>
      <c r="G536">
        <v>-10.828619648084301</v>
      </c>
      <c r="H536">
        <f>(Table2[[#This Row],[1Y Return vs Nifty]]-AVERAGE(Table2[1Y Return vs Nifty]))/_xlfn.STDEV.P(Table2[1Y Return vs Nifty])</f>
        <v>-0.52012208897576206</v>
      </c>
      <c r="I536">
        <v>-11.3188009801002</v>
      </c>
      <c r="J536">
        <f>(Table2[[#This Row],[1M Return vs Nifty]]-AVERAGE(Table2[1M Return vs Nifty]))/_xlfn.STDEV.P(Table2[1M Return vs Nifty])</f>
        <v>-0.90553786108084711</v>
      </c>
      <c r="K536">
        <v>-22.253433797793001</v>
      </c>
      <c r="L536">
        <f>(Table2[[#This Row],[6M Return vs Nifty]]-AVERAGE(Table2[6M Return vs Nifty]))/_xlfn.STDEV.P(Table2[6M Return vs Nifty])</f>
        <v>-0.85436858715399955</v>
      </c>
      <c r="M536">
        <v>-5.73456250753296</v>
      </c>
      <c r="N536">
        <f>(Table2[[#This Row],[1W Return vs Nifty]]-AVERAGE(Table2[1W Return vs Nifty]))/_xlfn.STDEV.P(Table2[1W Return vs Nifty])</f>
        <v>-0.60036377914860217</v>
      </c>
      <c r="O536">
        <v>200.43</v>
      </c>
      <c r="P536">
        <v>210.571506467886</v>
      </c>
      <c r="Q536">
        <v>209.07464900239799</v>
      </c>
      <c r="R536">
        <v>24.409146111458401</v>
      </c>
      <c r="S536" s="1">
        <f>(Table2[[#This Row],[Close Price]]-Table2[[#This Row],[20D EMA]])/Table2[[#This Row],[20D EMA]]</f>
        <v>-7.8181908895873953E-2</v>
      </c>
      <c r="T536" s="1">
        <f>(Table2[[#This Row],[Close Price]]-Table2[[#This Row],[50D EMA]])/Table2[[#This Row],[50D EMA]]</f>
        <v>-0.12257834357955968</v>
      </c>
      <c r="U536" s="1">
        <f>(Table2[[#This Row],[Close Price]]-Table2[[#This Row],[200D EMA]])/Table2[[#This Row],[200D EMA]]</f>
        <v>-0.11629649562209296</v>
      </c>
      <c r="V536">
        <v>0.784488230125582</v>
      </c>
      <c r="W536">
        <v>183.25</v>
      </c>
      <c r="X536">
        <v>189.1</v>
      </c>
      <c r="Y536">
        <v>183.25</v>
      </c>
      <c r="Z536">
        <v>190.4</v>
      </c>
      <c r="AA536">
        <v>183.25</v>
      </c>
      <c r="AB536">
        <v>208.8</v>
      </c>
      <c r="AC536" s="1">
        <f>(Table2[[#This Row],[Close Price]]/Table2[[#This Row],[Day Low]])-1</f>
        <v>8.2401091405184257E-3</v>
      </c>
      <c r="AD536" s="1">
        <f>(Table2[[#This Row],[Day High]]/Table2[[#This Row],[Close Price]])-1</f>
        <v>2.3489932885905951E-2</v>
      </c>
      <c r="AE536" s="1">
        <f>(Table2[[#This Row],[Close Price]]/Table2[[#This Row],[Current Week Low]])-1</f>
        <v>8.2401091405184257E-3</v>
      </c>
      <c r="AF536" s="1">
        <f>(Table2[[#This Row],[Current Week High]]/Table2[[#This Row],[Close Price]])-1</f>
        <v>3.0526087897813525E-2</v>
      </c>
      <c r="AG536" s="1">
        <f>(Table2[[#This Row],[Close Price]]/Table2[[#This Row],[Current Month Low]])-1</f>
        <v>8.2401091405184257E-3</v>
      </c>
      <c r="AH536" s="1">
        <f>(Table2[[#This Row],[Current Month High]]/Table2[[#This Row],[Close Price]])-1</f>
        <v>0.13011474345096352</v>
      </c>
      <c r="AI536">
        <v>33.632820956917001</v>
      </c>
      <c r="AJ536">
        <v>19.1999999999999</v>
      </c>
      <c r="AK536" t="str">
        <f>IF(AND(Table2[[#This Row],[20D EMA]]&gt;Table2[[#This Row],[50D EMA]],Table2[[#This Row],[50D EMA]]&gt;Table2[[#This Row],[200D EMA]]),"Uptrend","Downtrend/NoTrend")</f>
        <v>Downtrend/NoTrend</v>
      </c>
      <c r="AL536">
        <v>-0.15</v>
      </c>
      <c r="AM536" t="s">
        <v>3153</v>
      </c>
      <c r="AN536">
        <v>-9.09</v>
      </c>
      <c r="AO536" t="s">
        <v>3153</v>
      </c>
      <c r="AP536">
        <v>6.4149804142120001E-2</v>
      </c>
      <c r="AQ536">
        <f>(Table2[[#This Row],[Sharpe Ratio]]-AVERAGE(Table2[Sharpe Ratio]))/_xlfn.STDEV.P(Table2[Sharpe Ratio])</f>
        <v>7.9849005201958645E-2</v>
      </c>
      <c r="AR5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6">
        <f>_xlfn.RANK.AVG(Table2[[#This Row],[1Y Return vs Nifty Z-Score]],Table2[1Y Return vs Nifty Z-Score])</f>
        <v>499</v>
      </c>
      <c r="AT536">
        <f>_xlfn.RANK.AVG(Table2[[#This Row],[6M Return vs Nifty Z-Score]],Table2[6M Return vs Nifty Z-Score])</f>
        <v>624</v>
      </c>
      <c r="AU536">
        <f>_xlfn.RANK.AVG(Table2[[#This Row],[Sharpe Ratio Z-Score]],Table2[Sharpe Ratio Z-Score])</f>
        <v>330</v>
      </c>
      <c r="AV536">
        <f>(Table2[[#This Row],[Rank 1Y]]+Table2[[#This Row],[Rank 6M]]+Table2[[#This Row],[Rank Sharpe]])/3</f>
        <v>484.33333333333331</v>
      </c>
    </row>
    <row r="537" spans="1:48" hidden="1" x14ac:dyDescent="0.3">
      <c r="A537" t="s">
        <v>832</v>
      </c>
      <c r="B537" t="s">
        <v>833</v>
      </c>
      <c r="C537" t="s">
        <v>3108</v>
      </c>
      <c r="D537" t="s">
        <v>498</v>
      </c>
      <c r="E537">
        <v>17670.074971599999</v>
      </c>
      <c r="F537">
        <v>416.3</v>
      </c>
      <c r="G537">
        <v>-48.405829632758497</v>
      </c>
      <c r="H537">
        <f>(Table2[[#This Row],[1Y Return vs Nifty]]-AVERAGE(Table2[1Y Return vs Nifty]))/_xlfn.STDEV.P(Table2[1Y Return vs Nifty])</f>
        <v>-1.2961289929584365</v>
      </c>
      <c r="I537">
        <v>-2.3422666111306798</v>
      </c>
      <c r="J537">
        <f>(Table2[[#This Row],[1M Return vs Nifty]]-AVERAGE(Table2[1M Return vs Nifty]))/_xlfn.STDEV.P(Table2[1M Return vs Nifty])</f>
        <v>7.7531264860951687E-2</v>
      </c>
      <c r="K537">
        <v>0.28878857713729</v>
      </c>
      <c r="L537">
        <f>(Table2[[#This Row],[6M Return vs Nifty]]-AVERAGE(Table2[6M Return vs Nifty]))/_xlfn.STDEV.P(Table2[6M Return vs Nifty])</f>
        <v>-7.5319363043385601E-2</v>
      </c>
      <c r="M537">
        <v>-4.00771449488923</v>
      </c>
      <c r="N537">
        <f>(Table2[[#This Row],[1W Return vs Nifty]]-AVERAGE(Table2[1W Return vs Nifty]))/_xlfn.STDEV.P(Table2[1W Return vs Nifty])</f>
        <v>-0.24532501597625869</v>
      </c>
      <c r="O537">
        <v>435.03</v>
      </c>
      <c r="P537">
        <v>446.95566546564498</v>
      </c>
      <c r="Q537">
        <v>466.52689203686901</v>
      </c>
      <c r="R537">
        <v>31.790589869336898</v>
      </c>
      <c r="S537" s="1">
        <f>(Table2[[#This Row],[Close Price]]-Table2[[#This Row],[20D EMA]])/Table2[[#This Row],[20D EMA]]</f>
        <v>-4.3054501988368535E-2</v>
      </c>
      <c r="T537" s="1">
        <f>(Table2[[#This Row],[Close Price]]-Table2[[#This Row],[50D EMA]])/Table2[[#This Row],[50D EMA]]</f>
        <v>-6.8587709775884478E-2</v>
      </c>
      <c r="U537" s="1">
        <f>(Table2[[#This Row],[Close Price]]-Table2[[#This Row],[200D EMA]])/Table2[[#This Row],[200D EMA]]</f>
        <v>-0.10766130076141385</v>
      </c>
      <c r="V537">
        <v>0.37432606728495599</v>
      </c>
      <c r="W537">
        <v>413.55</v>
      </c>
      <c r="X537">
        <v>428.85</v>
      </c>
      <c r="Y537">
        <v>413.45</v>
      </c>
      <c r="Z537">
        <v>428.85</v>
      </c>
      <c r="AA537">
        <v>413.45</v>
      </c>
      <c r="AB537">
        <v>475.3</v>
      </c>
      <c r="AC537" s="1">
        <f>(Table2[[#This Row],[Close Price]]/Table2[[#This Row],[Day Low]])-1</f>
        <v>6.6497400556160269E-3</v>
      </c>
      <c r="AD537" s="1">
        <f>(Table2[[#This Row],[Day High]]/Table2[[#This Row],[Close Price]])-1</f>
        <v>3.0146528945472095E-2</v>
      </c>
      <c r="AE537" s="1">
        <f>(Table2[[#This Row],[Close Price]]/Table2[[#This Row],[Current Week Low]])-1</f>
        <v>6.8932156246221954E-3</v>
      </c>
      <c r="AF537" s="1">
        <f>(Table2[[#This Row],[Current Week High]]/Table2[[#This Row],[Close Price]])-1</f>
        <v>3.0146528945472095E-2</v>
      </c>
      <c r="AG537" s="1">
        <f>(Table2[[#This Row],[Close Price]]/Table2[[#This Row],[Current Month Low]])-1</f>
        <v>6.8932156246221954E-3</v>
      </c>
      <c r="AH537" s="1">
        <f>(Table2[[#This Row],[Current Month High]]/Table2[[#This Row],[Close Price]])-1</f>
        <v>0.14172471775162143</v>
      </c>
      <c r="AI537">
        <v>57.426885622411</v>
      </c>
      <c r="AJ537">
        <v>36.814775864335502</v>
      </c>
      <c r="AK537" t="str">
        <f>IF(AND(Table2[[#This Row],[20D EMA]]&gt;Table2[[#This Row],[50D EMA]],Table2[[#This Row],[50D EMA]]&gt;Table2[[#This Row],[200D EMA]]),"Uptrend","Downtrend/NoTrend")</f>
        <v>Downtrend/NoTrend</v>
      </c>
      <c r="AL537">
        <v>-0.08</v>
      </c>
      <c r="AM537" t="s">
        <v>3153</v>
      </c>
      <c r="AN537">
        <v>-4.6900000000000004</v>
      </c>
      <c r="AO537" t="s">
        <v>3153</v>
      </c>
      <c r="AP537">
        <v>3.5169041046805002E-2</v>
      </c>
      <c r="AQ537">
        <f>(Table2[[#This Row],[Sharpe Ratio]]-AVERAGE(Table2[Sharpe Ratio]))/_xlfn.STDEV.P(Table2[Sharpe Ratio])</f>
        <v>-0.25876172677457404</v>
      </c>
      <c r="AR5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7">
        <f>_xlfn.RANK.AVG(Table2[[#This Row],[1Y Return vs Nifty Z-Score]],Table2[1Y Return vs Nifty Z-Score])</f>
        <v>714</v>
      </c>
      <c r="AT537">
        <f>_xlfn.RANK.AVG(Table2[[#This Row],[6M Return vs Nifty Z-Score]],Table2[6M Return vs Nifty Z-Score])</f>
        <v>325</v>
      </c>
      <c r="AU537">
        <f>_xlfn.RANK.AVG(Table2[[#This Row],[Sharpe Ratio Z-Score]],Table2[Sharpe Ratio Z-Score])</f>
        <v>415</v>
      </c>
      <c r="AV537">
        <f>(Table2[[#This Row],[Rank 1Y]]+Table2[[#This Row],[Rank 6M]]+Table2[[#This Row],[Rank Sharpe]])/3</f>
        <v>484.66666666666669</v>
      </c>
    </row>
    <row r="538" spans="1:48" hidden="1" x14ac:dyDescent="0.3">
      <c r="A538" t="s">
        <v>1080</v>
      </c>
      <c r="B538" t="s">
        <v>1081</v>
      </c>
      <c r="C538" t="s">
        <v>3114</v>
      </c>
      <c r="D538" t="s">
        <v>239</v>
      </c>
      <c r="E538">
        <v>11650.950213464999</v>
      </c>
      <c r="F538">
        <v>1419.45</v>
      </c>
      <c r="G538">
        <v>-8.7340677651167606</v>
      </c>
      <c r="H538">
        <f>(Table2[[#This Row],[1Y Return vs Nifty]]-AVERAGE(Table2[1Y Return vs Nifty]))/_xlfn.STDEV.P(Table2[1Y Return vs Nifty])</f>
        <v>-0.47686750135215633</v>
      </c>
      <c r="I538">
        <v>-10.0913461469311</v>
      </c>
      <c r="J538">
        <f>(Table2[[#This Row],[1M Return vs Nifty]]-AVERAGE(Table2[1M Return vs Nifty]))/_xlfn.STDEV.P(Table2[1M Return vs Nifty])</f>
        <v>-0.77111260291575123</v>
      </c>
      <c r="K538">
        <v>-21.007225840515598</v>
      </c>
      <c r="L538">
        <f>(Table2[[#This Row],[6M Return vs Nifty]]-AVERAGE(Table2[6M Return vs Nifty]))/_xlfn.STDEV.P(Table2[6M Return vs Nifty])</f>
        <v>-0.81130019194212621</v>
      </c>
      <c r="M538">
        <v>-7.1388412004551096</v>
      </c>
      <c r="N538">
        <f>(Table2[[#This Row],[1W Return vs Nifty]]-AVERAGE(Table2[1W Return vs Nifty]))/_xlfn.STDEV.P(Table2[1W Return vs Nifty])</f>
        <v>-0.88908251214297884</v>
      </c>
      <c r="O538">
        <v>1554.54</v>
      </c>
      <c r="P538">
        <v>1608.7180490885701</v>
      </c>
      <c r="Q538">
        <v>1610.68884908156</v>
      </c>
      <c r="R538">
        <v>18.247834935341</v>
      </c>
      <c r="S538" s="1">
        <f>(Table2[[#This Row],[Close Price]]-Table2[[#This Row],[20D EMA]])/Table2[[#This Row],[20D EMA]]</f>
        <v>-8.6900304913350518E-2</v>
      </c>
      <c r="T538" s="1">
        <f>(Table2[[#This Row],[Close Price]]-Table2[[#This Row],[50D EMA]])/Table2[[#This Row],[50D EMA]]</f>
        <v>-0.11765147360396752</v>
      </c>
      <c r="U538" s="1">
        <f>(Table2[[#This Row],[Close Price]]-Table2[[#This Row],[200D EMA]])/Table2[[#This Row],[200D EMA]]</f>
        <v>-0.11873109396057924</v>
      </c>
      <c r="V538">
        <v>0.53773150776081902</v>
      </c>
      <c r="W538">
        <v>1414</v>
      </c>
      <c r="X538">
        <v>1463</v>
      </c>
      <c r="Y538">
        <v>1386.25</v>
      </c>
      <c r="Z538">
        <v>1463</v>
      </c>
      <c r="AA538">
        <v>1386.25</v>
      </c>
      <c r="AB538">
        <v>1665</v>
      </c>
      <c r="AC538" s="1">
        <f>(Table2[[#This Row],[Close Price]]/Table2[[#This Row],[Day Low]])-1</f>
        <v>3.8543140028288736E-3</v>
      </c>
      <c r="AD538" s="1">
        <f>(Table2[[#This Row],[Day High]]/Table2[[#This Row],[Close Price]])-1</f>
        <v>3.0680897530733775E-2</v>
      </c>
      <c r="AE538" s="1">
        <f>(Table2[[#This Row],[Close Price]]/Table2[[#This Row],[Current Week Low]])-1</f>
        <v>2.3949504057709792E-2</v>
      </c>
      <c r="AF538" s="1">
        <f>(Table2[[#This Row],[Current Week High]]/Table2[[#This Row],[Close Price]])-1</f>
        <v>3.0680897530733775E-2</v>
      </c>
      <c r="AG538" s="1">
        <f>(Table2[[#This Row],[Close Price]]/Table2[[#This Row],[Current Month Low]])-1</f>
        <v>2.3949504057709792E-2</v>
      </c>
      <c r="AH538" s="1">
        <f>(Table2[[#This Row],[Current Month High]]/Table2[[#This Row],[Close Price]])-1</f>
        <v>0.17298953820141594</v>
      </c>
      <c r="AI538">
        <v>56.535982246644799</v>
      </c>
      <c r="AJ538">
        <v>20.552889719308599</v>
      </c>
      <c r="AK538" t="str">
        <f>IF(AND(Table2[[#This Row],[20D EMA]]&gt;Table2[[#This Row],[50D EMA]],Table2[[#This Row],[50D EMA]]&gt;Table2[[#This Row],[200D EMA]]),"Uptrend","Downtrend/NoTrend")</f>
        <v>Downtrend/NoTrend</v>
      </c>
      <c r="AL538">
        <v>0.02</v>
      </c>
      <c r="AM538" t="s">
        <v>3154</v>
      </c>
      <c r="AN538">
        <v>-13.83</v>
      </c>
      <c r="AO538" t="s">
        <v>3153</v>
      </c>
      <c r="AP538">
        <v>5.2388020813861E-2</v>
      </c>
      <c r="AQ538">
        <f>(Table2[[#This Row],[Sharpe Ratio]]-AVERAGE(Table2[Sharpe Ratio]))/_xlfn.STDEV.P(Table2[Sharpe Ratio])</f>
        <v>-5.7575466646230637E-2</v>
      </c>
      <c r="AR5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8">
        <f>_xlfn.RANK.AVG(Table2[[#This Row],[1Y Return vs Nifty Z-Score]],Table2[1Y Return vs Nifty Z-Score])</f>
        <v>479</v>
      </c>
      <c r="AT538">
        <f>_xlfn.RANK.AVG(Table2[[#This Row],[6M Return vs Nifty Z-Score]],Table2[6M Return vs Nifty Z-Score])</f>
        <v>606</v>
      </c>
      <c r="AU538">
        <f>_xlfn.RANK.AVG(Table2[[#This Row],[Sharpe Ratio Z-Score]],Table2[Sharpe Ratio Z-Score])</f>
        <v>370</v>
      </c>
      <c r="AV538">
        <f>(Table2[[#This Row],[Rank 1Y]]+Table2[[#This Row],[Rank 6M]]+Table2[[#This Row],[Rank Sharpe]])/3</f>
        <v>485</v>
      </c>
    </row>
    <row r="539" spans="1:48" hidden="1" x14ac:dyDescent="0.3">
      <c r="A539" t="s">
        <v>443</v>
      </c>
      <c r="B539" t="s">
        <v>444</v>
      </c>
      <c r="C539" t="s">
        <v>3109</v>
      </c>
      <c r="D539" t="s">
        <v>27</v>
      </c>
      <c r="E539">
        <v>49495.95</v>
      </c>
      <c r="F539">
        <v>1736.7</v>
      </c>
      <c r="G539">
        <v>-18.140414956793201</v>
      </c>
      <c r="H539">
        <f>(Table2[[#This Row],[1Y Return vs Nifty]]-AVERAGE(Table2[1Y Return vs Nifty]))/_xlfn.STDEV.P(Table2[1Y Return vs Nifty])</f>
        <v>-0.6711179623357153</v>
      </c>
      <c r="I539">
        <v>-2.4674775626735901</v>
      </c>
      <c r="J539">
        <f>(Table2[[#This Row],[1M Return vs Nifty]]-AVERAGE(Table2[1M Return vs Nifty]))/_xlfn.STDEV.P(Table2[1M Return vs Nifty])</f>
        <v>6.3818732202787276E-2</v>
      </c>
      <c r="K539">
        <v>-8.9201495621658307</v>
      </c>
      <c r="L539">
        <f>(Table2[[#This Row],[6M Return vs Nifty]]-AVERAGE(Table2[6M Return vs Nifty]))/_xlfn.STDEV.P(Table2[6M Return vs Nifty])</f>
        <v>-0.3935761876360373</v>
      </c>
      <c r="M539">
        <v>-1.07388464593699</v>
      </c>
      <c r="N539">
        <f>(Table2[[#This Row],[1W Return vs Nifty]]-AVERAGE(Table2[1W Return vs Nifty]))/_xlfn.STDEV.P(Table2[1W Return vs Nifty])</f>
        <v>0.35786838222873218</v>
      </c>
      <c r="O539">
        <v>1790.01</v>
      </c>
      <c r="P539">
        <v>1855.5268711982501</v>
      </c>
      <c r="Q539">
        <v>1846.31723277322</v>
      </c>
      <c r="R539">
        <v>34.3918712112592</v>
      </c>
      <c r="S539" s="1">
        <f>(Table2[[#This Row],[Close Price]]-Table2[[#This Row],[20D EMA]])/Table2[[#This Row],[20D EMA]]</f>
        <v>-2.978195652538251E-2</v>
      </c>
      <c r="T539" s="1">
        <f>(Table2[[#This Row],[Close Price]]-Table2[[#This Row],[50D EMA]])/Table2[[#This Row],[50D EMA]]</f>
        <v>-6.4039423542012516E-2</v>
      </c>
      <c r="U539" s="1">
        <f>(Table2[[#This Row],[Close Price]]-Table2[[#This Row],[200D EMA]])/Table2[[#This Row],[200D EMA]]</f>
        <v>-5.9370746709963701E-2</v>
      </c>
      <c r="V539">
        <v>0.49990907454920902</v>
      </c>
      <c r="W539">
        <v>1721</v>
      </c>
      <c r="X539">
        <v>1773</v>
      </c>
      <c r="Y539">
        <v>1715.2</v>
      </c>
      <c r="Z539">
        <v>1773</v>
      </c>
      <c r="AA539">
        <v>1715.05</v>
      </c>
      <c r="AB539">
        <v>1829.1</v>
      </c>
      <c r="AC539" s="1">
        <f>(Table2[[#This Row],[Close Price]]/Table2[[#This Row],[Day Low]])-1</f>
        <v>9.1226031377107386E-3</v>
      </c>
      <c r="AD539" s="1">
        <f>(Table2[[#This Row],[Day High]]/Table2[[#This Row],[Close Price]])-1</f>
        <v>2.0901710139920482E-2</v>
      </c>
      <c r="AE539" s="1">
        <f>(Table2[[#This Row],[Close Price]]/Table2[[#This Row],[Current Week Low]])-1</f>
        <v>1.2534981343283569E-2</v>
      </c>
      <c r="AF539" s="1">
        <f>(Table2[[#This Row],[Current Week High]]/Table2[[#This Row],[Close Price]])-1</f>
        <v>2.0901710139920482E-2</v>
      </c>
      <c r="AG539" s="1">
        <f>(Table2[[#This Row],[Close Price]]/Table2[[#This Row],[Current Month Low]])-1</f>
        <v>1.2623538672341894E-2</v>
      </c>
      <c r="AH539" s="1">
        <f>(Table2[[#This Row],[Current Month High]]/Table2[[#This Row],[Close Price]])-1</f>
        <v>5.3204353083434075E-2</v>
      </c>
      <c r="AI539">
        <v>25.237519433408099</v>
      </c>
      <c r="AJ539">
        <v>9.5329696319888999</v>
      </c>
      <c r="AK539" t="str">
        <f>IF(AND(Table2[[#This Row],[20D EMA]]&gt;Table2[[#This Row],[50D EMA]],Table2[[#This Row],[50D EMA]]&gt;Table2[[#This Row],[200D EMA]]),"Uptrend","Downtrend/NoTrend")</f>
        <v>Downtrend/NoTrend</v>
      </c>
      <c r="AL539">
        <v>-0.09</v>
      </c>
      <c r="AM539" t="s">
        <v>3153</v>
      </c>
      <c r="AN539">
        <v>-2.14</v>
      </c>
      <c r="AO539" t="s">
        <v>3153</v>
      </c>
      <c r="AP539">
        <v>1.8047622376651001E-2</v>
      </c>
      <c r="AQ539">
        <f>(Table2[[#This Row],[Sharpe Ratio]]-AVERAGE(Table2[Sharpe Ratio]))/_xlfn.STDEV.P(Table2[Sharpe Ratio])</f>
        <v>-0.45880808474348256</v>
      </c>
      <c r="AR5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9">
        <f>_xlfn.RANK.AVG(Table2[[#This Row],[1Y Return vs Nifty Z-Score]],Table2[1Y Return vs Nifty Z-Score])</f>
        <v>557</v>
      </c>
      <c r="AT539">
        <f>_xlfn.RANK.AVG(Table2[[#This Row],[6M Return vs Nifty Z-Score]],Table2[6M Return vs Nifty Z-Score])</f>
        <v>449</v>
      </c>
      <c r="AU539">
        <f>_xlfn.RANK.AVG(Table2[[#This Row],[Sharpe Ratio Z-Score]],Table2[Sharpe Ratio Z-Score])</f>
        <v>459</v>
      </c>
      <c r="AV539">
        <f>(Table2[[#This Row],[Rank 1Y]]+Table2[[#This Row],[Rank 6M]]+Table2[[#This Row],[Rank Sharpe]])/3</f>
        <v>488.33333333333331</v>
      </c>
    </row>
    <row r="540" spans="1:48" hidden="1" x14ac:dyDescent="0.3">
      <c r="A540" t="s">
        <v>1372</v>
      </c>
      <c r="B540" t="s">
        <v>1373</v>
      </c>
      <c r="C540" t="s">
        <v>3119</v>
      </c>
      <c r="D540" t="s">
        <v>239</v>
      </c>
      <c r="E540">
        <v>7921.7276064999996</v>
      </c>
      <c r="F540">
        <v>410.5</v>
      </c>
      <c r="G540">
        <v>12.673625866956399</v>
      </c>
      <c r="H540">
        <f>(Table2[[#This Row],[1Y Return vs Nifty]]-AVERAGE(Table2[1Y Return vs Nifty]))/_xlfn.STDEV.P(Table2[1Y Return vs Nifty])</f>
        <v>-3.4777254002496864E-2</v>
      </c>
      <c r="I540">
        <v>-9.3543182129939701</v>
      </c>
      <c r="J540">
        <f>(Table2[[#This Row],[1M Return vs Nifty]]-AVERAGE(Table2[1M Return vs Nifty]))/_xlfn.STDEV.P(Table2[1M Return vs Nifty])</f>
        <v>-0.69039666321914428</v>
      </c>
      <c r="K540">
        <v>-24.384053383794701</v>
      </c>
      <c r="L540">
        <f>(Table2[[#This Row],[6M Return vs Nifty]]-AVERAGE(Table2[6M Return vs Nifty]))/_xlfn.STDEV.P(Table2[6M Return vs Nifty])</f>
        <v>-0.9280018566578736</v>
      </c>
      <c r="M540">
        <v>-0.88429215975889497</v>
      </c>
      <c r="N540">
        <f>(Table2[[#This Row],[1W Return vs Nifty]]-AVERAGE(Table2[1W Return vs Nifty]))/_xlfn.STDEV.P(Table2[1W Return vs Nifty])</f>
        <v>0.39684846693021542</v>
      </c>
      <c r="O540">
        <v>431.97</v>
      </c>
      <c r="P540">
        <v>439.91837381473601</v>
      </c>
      <c r="Q540">
        <v>418.72052867816501</v>
      </c>
      <c r="R540">
        <v>37.051226641508798</v>
      </c>
      <c r="S540" s="1">
        <f>(Table2[[#This Row],[Close Price]]-Table2[[#This Row],[20D EMA]])/Table2[[#This Row],[20D EMA]]</f>
        <v>-4.9702525638354575E-2</v>
      </c>
      <c r="T540" s="1">
        <f>(Table2[[#This Row],[Close Price]]-Table2[[#This Row],[50D EMA]])/Table2[[#This Row],[50D EMA]]</f>
        <v>-6.687234624831799E-2</v>
      </c>
      <c r="U540" s="1">
        <f>(Table2[[#This Row],[Close Price]]-Table2[[#This Row],[200D EMA]])/Table2[[#This Row],[200D EMA]]</f>
        <v>-1.9632494982072958E-2</v>
      </c>
      <c r="V540">
        <v>0.171709511635043</v>
      </c>
      <c r="W540">
        <v>407</v>
      </c>
      <c r="X540">
        <v>425.7</v>
      </c>
      <c r="Y540">
        <v>407</v>
      </c>
      <c r="Z540">
        <v>425.7</v>
      </c>
      <c r="AA540">
        <v>395.15</v>
      </c>
      <c r="AB540">
        <v>462</v>
      </c>
      <c r="AC540" s="1">
        <f>(Table2[[#This Row],[Close Price]]/Table2[[#This Row],[Day Low]])-1</f>
        <v>8.5995085995085319E-3</v>
      </c>
      <c r="AD540" s="1">
        <f>(Table2[[#This Row],[Day High]]/Table2[[#This Row],[Close Price]])-1</f>
        <v>3.7028014616321547E-2</v>
      </c>
      <c r="AE540" s="1">
        <f>(Table2[[#This Row],[Close Price]]/Table2[[#This Row],[Current Week Low]])-1</f>
        <v>8.5995085995085319E-3</v>
      </c>
      <c r="AF540" s="1">
        <f>(Table2[[#This Row],[Current Week High]]/Table2[[#This Row],[Close Price]])-1</f>
        <v>3.7028014616321547E-2</v>
      </c>
      <c r="AG540" s="1">
        <f>(Table2[[#This Row],[Close Price]]/Table2[[#This Row],[Current Month Low]])-1</f>
        <v>3.8846007845122266E-2</v>
      </c>
      <c r="AH540" s="1">
        <f>(Table2[[#This Row],[Current Month High]]/Table2[[#This Row],[Close Price]])-1</f>
        <v>0.12545676004872108</v>
      </c>
      <c r="AI540">
        <v>33.6419001218026</v>
      </c>
      <c r="AJ540">
        <v>32.078507078507002</v>
      </c>
      <c r="AK540" t="str">
        <f>IF(AND(Table2[[#This Row],[20D EMA]]&gt;Table2[[#This Row],[50D EMA]],Table2[[#This Row],[50D EMA]]&gt;Table2[[#This Row],[200D EMA]]),"Uptrend","Downtrend/NoTrend")</f>
        <v>Downtrend/NoTrend</v>
      </c>
      <c r="AL540">
        <v>0.16</v>
      </c>
      <c r="AM540" t="s">
        <v>3154</v>
      </c>
      <c r="AN540">
        <v>-5.04</v>
      </c>
      <c r="AO540" t="s">
        <v>3153</v>
      </c>
      <c r="AP540">
        <v>1.7147537757659999E-3</v>
      </c>
      <c r="AQ540">
        <f>(Table2[[#This Row],[Sharpe Ratio]]-AVERAGE(Table2[Sharpe Ratio]))/_xlfn.STDEV.P(Table2[Sharpe Ratio])</f>
        <v>-0.64964103741739787</v>
      </c>
      <c r="AR5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0">
        <f>_xlfn.RANK.AVG(Table2[[#This Row],[1Y Return vs Nifty Z-Score]],Table2[1Y Return vs Nifty Z-Score])</f>
        <v>315</v>
      </c>
      <c r="AT540">
        <f>_xlfn.RANK.AVG(Table2[[#This Row],[6M Return vs Nifty Z-Score]],Table2[6M Return vs Nifty Z-Score])</f>
        <v>642</v>
      </c>
      <c r="AU540">
        <f>_xlfn.RANK.AVG(Table2[[#This Row],[Sharpe Ratio Z-Score]],Table2[Sharpe Ratio Z-Score])</f>
        <v>510</v>
      </c>
      <c r="AV540">
        <f>(Table2[[#This Row],[Rank 1Y]]+Table2[[#This Row],[Rank 6M]]+Table2[[#This Row],[Rank Sharpe]])/3</f>
        <v>489</v>
      </c>
    </row>
    <row r="541" spans="1:48" hidden="1" x14ac:dyDescent="0.3">
      <c r="A541" t="s">
        <v>204</v>
      </c>
      <c r="B541" t="s">
        <v>205</v>
      </c>
      <c r="C541" t="s">
        <v>3110</v>
      </c>
      <c r="D541" t="s">
        <v>123</v>
      </c>
      <c r="E541">
        <v>117849.631183919</v>
      </c>
      <c r="F541">
        <v>4911.3500000000004</v>
      </c>
      <c r="G541">
        <v>-14.707777207032199</v>
      </c>
      <c r="H541">
        <f>(Table2[[#This Row],[1Y Return vs Nifty]]-AVERAGE(Table2[1Y Return vs Nifty]))/_xlfn.STDEV.P(Table2[1Y Return vs Nifty])</f>
        <v>-0.60023056559251664</v>
      </c>
      <c r="I541">
        <v>-10.8065512088461</v>
      </c>
      <c r="J541">
        <f>(Table2[[#This Row],[1M Return vs Nifty]]-AVERAGE(Table2[1M Return vs Nifty]))/_xlfn.STDEV.P(Table2[1M Return vs Nifty])</f>
        <v>-0.84943860114469172</v>
      </c>
      <c r="K541">
        <v>-9.4475660194261692</v>
      </c>
      <c r="L541">
        <f>(Table2[[#This Row],[6M Return vs Nifty]]-AVERAGE(Table2[6M Return vs Nifty]))/_xlfn.STDEV.P(Table2[6M Return vs Nifty])</f>
        <v>-0.41180346687132635</v>
      </c>
      <c r="M541">
        <v>-7.4159810771527299</v>
      </c>
      <c r="N541">
        <f>(Table2[[#This Row],[1W Return vs Nifty]]-AVERAGE(Table2[1W Return vs Nifty]))/_xlfn.STDEV.P(Table2[1W Return vs Nifty])</f>
        <v>-0.94606228009477433</v>
      </c>
      <c r="O541">
        <v>5433.55</v>
      </c>
      <c r="P541">
        <v>5712.7125221330198</v>
      </c>
      <c r="Q541">
        <v>5491.5696015916001</v>
      </c>
      <c r="R541">
        <v>15.0890028834578</v>
      </c>
      <c r="S541" s="1">
        <f>(Table2[[#This Row],[Close Price]]-Table2[[#This Row],[20D EMA]])/Table2[[#This Row],[20D EMA]]</f>
        <v>-9.610659697619417E-2</v>
      </c>
      <c r="T541" s="1">
        <f>(Table2[[#This Row],[Close Price]]-Table2[[#This Row],[50D EMA]])/Table2[[#This Row],[50D EMA]]</f>
        <v>-0.14027706085826383</v>
      </c>
      <c r="U541" s="1">
        <f>(Table2[[#This Row],[Close Price]]-Table2[[#This Row],[200D EMA]])/Table2[[#This Row],[200D EMA]]</f>
        <v>-0.10565642315148605</v>
      </c>
      <c r="V541">
        <v>1.9179098916578901</v>
      </c>
      <c r="W541">
        <v>4878.6000000000004</v>
      </c>
      <c r="X541">
        <v>4951.3500000000004</v>
      </c>
      <c r="Y541">
        <v>4791.6499999999996</v>
      </c>
      <c r="Z541">
        <v>4970</v>
      </c>
      <c r="AA541">
        <v>4791.6499999999996</v>
      </c>
      <c r="AB541">
        <v>5902.15</v>
      </c>
      <c r="AC541" s="1">
        <f>(Table2[[#This Row],[Close Price]]/Table2[[#This Row],[Day Low]])-1</f>
        <v>6.7129914319681294E-3</v>
      </c>
      <c r="AD541" s="1">
        <f>(Table2[[#This Row],[Day High]]/Table2[[#This Row],[Close Price]])-1</f>
        <v>8.1444002158266304E-3</v>
      </c>
      <c r="AE541" s="1">
        <f>(Table2[[#This Row],[Close Price]]/Table2[[#This Row],[Current Week Low]])-1</f>
        <v>2.4980956455500802E-2</v>
      </c>
      <c r="AF541" s="1">
        <f>(Table2[[#This Row],[Current Week High]]/Table2[[#This Row],[Close Price]])-1</f>
        <v>1.1941726816455667E-2</v>
      </c>
      <c r="AG541" s="1">
        <f>(Table2[[#This Row],[Close Price]]/Table2[[#This Row],[Current Month Low]])-1</f>
        <v>2.4980956455500802E-2</v>
      </c>
      <c r="AH541" s="1">
        <f>(Table2[[#This Row],[Current Month High]]/Table2[[#This Row],[Close Price]])-1</f>
        <v>0.20173679334602479</v>
      </c>
      <c r="AI541">
        <v>31.733637390941301</v>
      </c>
      <c r="AJ541">
        <v>6.1683960224816197</v>
      </c>
      <c r="AK541" t="str">
        <f>IF(AND(Table2[[#This Row],[20D EMA]]&gt;Table2[[#This Row],[50D EMA]],Table2[[#This Row],[50D EMA]]&gt;Table2[[#This Row],[200D EMA]]),"Uptrend","Downtrend/NoTrend")</f>
        <v>Downtrend/NoTrend</v>
      </c>
      <c r="AL541">
        <v>-7.0000000000000007E-2</v>
      </c>
      <c r="AM541" t="s">
        <v>3153</v>
      </c>
      <c r="AN541">
        <v>-14.57</v>
      </c>
      <c r="AO541" t="s">
        <v>3153</v>
      </c>
      <c r="AP541">
        <v>1.3117589773692E-2</v>
      </c>
      <c r="AQ541">
        <f>(Table2[[#This Row],[Sharpe Ratio]]-AVERAGE(Table2[Sharpe Ratio]))/_xlfn.STDEV.P(Table2[Sharpe Ratio])</f>
        <v>-0.51641049993406074</v>
      </c>
      <c r="AR5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1">
        <f>_xlfn.RANK.AVG(Table2[[#This Row],[1Y Return vs Nifty Z-Score]],Table2[1Y Return vs Nifty Z-Score])</f>
        <v>538</v>
      </c>
      <c r="AT541">
        <f>_xlfn.RANK.AVG(Table2[[#This Row],[6M Return vs Nifty Z-Score]],Table2[6M Return vs Nifty Z-Score])</f>
        <v>455</v>
      </c>
      <c r="AU541">
        <f>_xlfn.RANK.AVG(Table2[[#This Row],[Sharpe Ratio Z-Score]],Table2[Sharpe Ratio Z-Score])</f>
        <v>477</v>
      </c>
      <c r="AV541">
        <f>(Table2[[#This Row],[Rank 1Y]]+Table2[[#This Row],[Rank 6M]]+Table2[[#This Row],[Rank Sharpe]])/3</f>
        <v>490</v>
      </c>
    </row>
    <row r="542" spans="1:48" hidden="1" x14ac:dyDescent="0.3">
      <c r="A542" t="s">
        <v>1383</v>
      </c>
      <c r="B542" t="s">
        <v>1384</v>
      </c>
      <c r="C542" t="s">
        <v>3122</v>
      </c>
      <c r="D542" t="s">
        <v>470</v>
      </c>
      <c r="E542">
        <v>7721.2810462899997</v>
      </c>
      <c r="F542">
        <v>488.35</v>
      </c>
      <c r="G542">
        <v>-6.2852606576639403</v>
      </c>
      <c r="H542">
        <f>(Table2[[#This Row],[1Y Return vs Nifty]]-AVERAGE(Table2[1Y Return vs Nifty]))/_xlfn.STDEV.P(Table2[1Y Return vs Nifty])</f>
        <v>-0.42629718964779451</v>
      </c>
      <c r="I542">
        <v>4.9151655755388903</v>
      </c>
      <c r="J542">
        <f>(Table2[[#This Row],[1M Return vs Nifty]]-AVERAGE(Table2[1M Return vs Nifty]))/_xlfn.STDEV.P(Table2[1M Return vs Nifty])</f>
        <v>0.87233215605947312</v>
      </c>
      <c r="K542">
        <v>-2.8207378968911199</v>
      </c>
      <c r="L542">
        <f>(Table2[[#This Row],[6M Return vs Nifty]]-AVERAGE(Table2[6M Return vs Nifty]))/_xlfn.STDEV.P(Table2[6M Return vs Nifty])</f>
        <v>-0.18278322116046877</v>
      </c>
      <c r="M542">
        <v>-0.18417354674981601</v>
      </c>
      <c r="N542">
        <f>(Table2[[#This Row],[1W Return vs Nifty]]-AVERAGE(Table2[1W Return vs Nifty]))/_xlfn.STDEV.P(Table2[1W Return vs Nifty])</f>
        <v>0.54079237202012032</v>
      </c>
      <c r="O542">
        <v>480.66</v>
      </c>
      <c r="P542">
        <v>487.90430085497798</v>
      </c>
      <c r="Q542">
        <v>493.09608290884398</v>
      </c>
      <c r="R542">
        <v>60.059557568957501</v>
      </c>
      <c r="S542" s="1">
        <f>(Table2[[#This Row],[Close Price]]-Table2[[#This Row],[20D EMA]])/Table2[[#This Row],[20D EMA]]</f>
        <v>1.5998834935297294E-2</v>
      </c>
      <c r="T542" s="1">
        <f>(Table2[[#This Row],[Close Price]]-Table2[[#This Row],[50D EMA]])/Table2[[#This Row],[50D EMA]]</f>
        <v>9.1349706129055888E-4</v>
      </c>
      <c r="U542" s="1">
        <f>(Table2[[#This Row],[Close Price]]-Table2[[#This Row],[200D EMA]])/Table2[[#This Row],[200D EMA]]</f>
        <v>-9.6250671488731787E-3</v>
      </c>
      <c r="V542">
        <v>2.23380139410824</v>
      </c>
      <c r="W542">
        <v>482.65</v>
      </c>
      <c r="X542">
        <v>494</v>
      </c>
      <c r="Y542">
        <v>474.9</v>
      </c>
      <c r="Z542">
        <v>494</v>
      </c>
      <c r="AA542">
        <v>463.35</v>
      </c>
      <c r="AB542">
        <v>513.85</v>
      </c>
      <c r="AC542" s="1">
        <f>(Table2[[#This Row],[Close Price]]/Table2[[#This Row],[Day Low]])-1</f>
        <v>1.1809800062156928E-2</v>
      </c>
      <c r="AD542" s="1">
        <f>(Table2[[#This Row],[Day High]]/Table2[[#This Row],[Close Price]])-1</f>
        <v>1.156957100440259E-2</v>
      </c>
      <c r="AE542" s="1">
        <f>(Table2[[#This Row],[Close Price]]/Table2[[#This Row],[Current Week Low]])-1</f>
        <v>2.8321751947778528E-2</v>
      </c>
      <c r="AF542" s="1">
        <f>(Table2[[#This Row],[Current Week High]]/Table2[[#This Row],[Close Price]])-1</f>
        <v>1.156957100440259E-2</v>
      </c>
      <c r="AG542" s="1">
        <f>(Table2[[#This Row],[Close Price]]/Table2[[#This Row],[Current Month Low]])-1</f>
        <v>5.3954893708859419E-2</v>
      </c>
      <c r="AH542" s="1">
        <f>(Table2[[#This Row],[Current Month High]]/Table2[[#This Row],[Close Price]])-1</f>
        <v>5.2216647895976243E-2</v>
      </c>
      <c r="AI542">
        <v>29.804443534350298</v>
      </c>
      <c r="AJ542">
        <v>21.2388282025819</v>
      </c>
      <c r="AK542" t="str">
        <f>IF(AND(Table2[[#This Row],[20D EMA]]&gt;Table2[[#This Row],[50D EMA]],Table2[[#This Row],[50D EMA]]&gt;Table2[[#This Row],[200D EMA]]),"Uptrend","Downtrend/NoTrend")</f>
        <v>Downtrend/NoTrend</v>
      </c>
      <c r="AL542">
        <v>0.1</v>
      </c>
      <c r="AM542" t="s">
        <v>3154</v>
      </c>
      <c r="AN542">
        <v>1.95</v>
      </c>
      <c r="AO542" t="s">
        <v>3154</v>
      </c>
      <c r="AP542">
        <v>-3.8980609641008003E-2</v>
      </c>
      <c r="AQ542">
        <f>(Table2[[#This Row],[Sharpe Ratio]]-AVERAGE(Table2[Sharpe Ratio]))/_xlfn.STDEV.P(Table2[Sharpe Ratio])</f>
        <v>-1.1251249558112684</v>
      </c>
      <c r="AR5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2">
        <f>_xlfn.RANK.AVG(Table2[[#This Row],[1Y Return vs Nifty Z-Score]],Table2[1Y Return vs Nifty Z-Score])</f>
        <v>462</v>
      </c>
      <c r="AT542">
        <f>_xlfn.RANK.AVG(Table2[[#This Row],[6M Return vs Nifty Z-Score]],Table2[6M Return vs Nifty Z-Score])</f>
        <v>370</v>
      </c>
      <c r="AU542">
        <f>_xlfn.RANK.AVG(Table2[[#This Row],[Sharpe Ratio Z-Score]],Table2[Sharpe Ratio Z-Score])</f>
        <v>640</v>
      </c>
      <c r="AV542">
        <f>(Table2[[#This Row],[Rank 1Y]]+Table2[[#This Row],[Rank 6M]]+Table2[[#This Row],[Rank Sharpe]])/3</f>
        <v>490.66666666666669</v>
      </c>
    </row>
    <row r="543" spans="1:48" hidden="1" x14ac:dyDescent="0.3">
      <c r="A543" t="s">
        <v>237</v>
      </c>
      <c r="B543" t="s">
        <v>238</v>
      </c>
      <c r="C543" t="s">
        <v>3117</v>
      </c>
      <c r="D543" t="s">
        <v>239</v>
      </c>
      <c r="E543">
        <v>102360.77658364001</v>
      </c>
      <c r="F543">
        <v>1632.7</v>
      </c>
      <c r="G543">
        <v>7.9711961705907797</v>
      </c>
      <c r="H543">
        <f>(Table2[[#This Row],[1Y Return vs Nifty]]-AVERAGE(Table2[1Y Return vs Nifty]))/_xlfn.STDEV.P(Table2[1Y Return vs Nifty])</f>
        <v>-0.13188712222744384</v>
      </c>
      <c r="I543">
        <v>-7.0444580175039997</v>
      </c>
      <c r="J543">
        <f>(Table2[[#This Row],[1M Return vs Nifty]]-AVERAGE(Table2[1M Return vs Nifty]))/_xlfn.STDEV.P(Table2[1M Return vs Nifty])</f>
        <v>-0.43743130375060435</v>
      </c>
      <c r="K543">
        <v>-16.838580717755001</v>
      </c>
      <c r="L543">
        <f>(Table2[[#This Row],[6M Return vs Nifty]]-AVERAGE(Table2[6M Return vs Nifty]))/_xlfn.STDEV.P(Table2[6M Return vs Nifty])</f>
        <v>-0.66723366227773762</v>
      </c>
      <c r="M543">
        <v>0.16204221783342701</v>
      </c>
      <c r="N543">
        <f>(Table2[[#This Row],[1W Return vs Nifty]]-AVERAGE(Table2[1W Return vs Nifty]))/_xlfn.STDEV.P(Table2[1W Return vs Nifty])</f>
        <v>0.61197409499075772</v>
      </c>
      <c r="O543">
        <v>1681.37</v>
      </c>
      <c r="P543">
        <v>1773.08190897912</v>
      </c>
      <c r="Q543">
        <v>1722.69815048859</v>
      </c>
      <c r="R543">
        <v>39.335322999342203</v>
      </c>
      <c r="S543" s="1">
        <f>(Table2[[#This Row],[Close Price]]-Table2[[#This Row],[20D EMA]])/Table2[[#This Row],[20D EMA]]</f>
        <v>-2.8946632805390751E-2</v>
      </c>
      <c r="T543" s="1">
        <f>(Table2[[#This Row],[Close Price]]-Table2[[#This Row],[50D EMA]])/Table2[[#This Row],[50D EMA]]</f>
        <v>-7.9173955962331774E-2</v>
      </c>
      <c r="U543" s="1">
        <f>(Table2[[#This Row],[Close Price]]-Table2[[#This Row],[200D EMA]])/Table2[[#This Row],[200D EMA]]</f>
        <v>-5.2242553614552156E-2</v>
      </c>
      <c r="V543">
        <v>0.78690380563100204</v>
      </c>
      <c r="W543">
        <v>1618.4</v>
      </c>
      <c r="X543">
        <v>1663.95</v>
      </c>
      <c r="Y543">
        <v>1601.7</v>
      </c>
      <c r="Z543">
        <v>1663.95</v>
      </c>
      <c r="AA543">
        <v>1586.75</v>
      </c>
      <c r="AB543">
        <v>1700.05</v>
      </c>
      <c r="AC543" s="1">
        <f>(Table2[[#This Row],[Close Price]]/Table2[[#This Row],[Day Low]])-1</f>
        <v>8.8358872960949686E-3</v>
      </c>
      <c r="AD543" s="1">
        <f>(Table2[[#This Row],[Day High]]/Table2[[#This Row],[Close Price]])-1</f>
        <v>1.9140074722851619E-2</v>
      </c>
      <c r="AE543" s="1">
        <f>(Table2[[#This Row],[Close Price]]/Table2[[#This Row],[Current Week Low]])-1</f>
        <v>1.9354435911843604E-2</v>
      </c>
      <c r="AF543" s="1">
        <f>(Table2[[#This Row],[Current Week High]]/Table2[[#This Row],[Close Price]])-1</f>
        <v>1.9140074722851619E-2</v>
      </c>
      <c r="AG543" s="1">
        <f>(Table2[[#This Row],[Close Price]]/Table2[[#This Row],[Current Month Low]])-1</f>
        <v>2.8958563100677459E-2</v>
      </c>
      <c r="AH543" s="1">
        <f>(Table2[[#This Row],[Current Month High]]/Table2[[#This Row],[Close Price]])-1</f>
        <v>4.1250689042690025E-2</v>
      </c>
      <c r="AI543">
        <v>28.988791572242299</v>
      </c>
      <c r="AJ543">
        <v>28.256087981146798</v>
      </c>
      <c r="AK543" t="str">
        <f>IF(AND(Table2[[#This Row],[20D EMA]]&gt;Table2[[#This Row],[50D EMA]],Table2[[#This Row],[50D EMA]]&gt;Table2[[#This Row],[200D EMA]]),"Uptrend","Downtrend/NoTrend")</f>
        <v>Downtrend/NoTrend</v>
      </c>
      <c r="AL543">
        <v>-0.03</v>
      </c>
      <c r="AM543" t="s">
        <v>3153</v>
      </c>
      <c r="AN543">
        <v>-0.35</v>
      </c>
      <c r="AO543" t="s">
        <v>3153</v>
      </c>
      <c r="AP543">
        <v>-5.0502165527229999E-3</v>
      </c>
      <c r="AQ543">
        <f>(Table2[[#This Row],[Sharpe Ratio]]-AVERAGE(Table2[Sharpe Ratio]))/_xlfn.STDEV.P(Table2[Sharpe Ratio])</f>
        <v>-0.72868283308010406</v>
      </c>
      <c r="AR5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3">
        <f>_xlfn.RANK.AVG(Table2[[#This Row],[1Y Return vs Nifty Z-Score]],Table2[1Y Return vs Nifty Z-Score])</f>
        <v>351</v>
      </c>
      <c r="AT543">
        <f>_xlfn.RANK.AVG(Table2[[#This Row],[6M Return vs Nifty Z-Score]],Table2[6M Return vs Nifty Z-Score])</f>
        <v>550</v>
      </c>
      <c r="AU543">
        <f>_xlfn.RANK.AVG(Table2[[#This Row],[Sharpe Ratio Z-Score]],Table2[Sharpe Ratio Z-Score])</f>
        <v>574</v>
      </c>
      <c r="AV543">
        <f>(Table2[[#This Row],[Rank 1Y]]+Table2[[#This Row],[Rank 6M]]+Table2[[#This Row],[Rank Sharpe]])/3</f>
        <v>491.66666666666669</v>
      </c>
    </row>
    <row r="544" spans="1:48" hidden="1" x14ac:dyDescent="0.3">
      <c r="A544" t="s">
        <v>405</v>
      </c>
      <c r="B544" t="s">
        <v>406</v>
      </c>
      <c r="C544" t="s">
        <v>3114</v>
      </c>
      <c r="D544" t="s">
        <v>407</v>
      </c>
      <c r="E544">
        <v>53542.095528350001</v>
      </c>
      <c r="F544">
        <v>2769.65</v>
      </c>
      <c r="G544">
        <v>-8.9232447226247693</v>
      </c>
      <c r="H544">
        <f>(Table2[[#This Row],[1Y Return vs Nifty]]-AVERAGE(Table2[1Y Return vs Nifty]))/_xlfn.STDEV.P(Table2[1Y Return vs Nifty])</f>
        <v>-0.48077419440255914</v>
      </c>
      <c r="I544">
        <v>-3.3519367527864001</v>
      </c>
      <c r="J544">
        <f>(Table2[[#This Row],[1M Return vs Nifty]]-AVERAGE(Table2[1M Return vs Nifty]))/_xlfn.STDEV.P(Table2[1M Return vs Nifty])</f>
        <v>-3.3043206627532788E-2</v>
      </c>
      <c r="K544">
        <v>-13.5681823350487</v>
      </c>
      <c r="L544">
        <f>(Table2[[#This Row],[6M Return vs Nifty]]-AVERAGE(Table2[6M Return vs Nifty]))/_xlfn.STDEV.P(Table2[6M Return vs Nifty])</f>
        <v>-0.55421014222705189</v>
      </c>
      <c r="M544">
        <v>0.115856154836595</v>
      </c>
      <c r="N544">
        <f>(Table2[[#This Row],[1W Return vs Nifty]]-AVERAGE(Table2[1W Return vs Nifty]))/_xlfn.STDEV.P(Table2[1W Return vs Nifty])</f>
        <v>0.6024782722187868</v>
      </c>
      <c r="O544">
        <v>2825.93</v>
      </c>
      <c r="P544">
        <v>2904.2322442439699</v>
      </c>
      <c r="Q544">
        <v>2831.1738650790599</v>
      </c>
      <c r="R544">
        <v>44.553758406130903</v>
      </c>
      <c r="S544" s="1">
        <f>(Table2[[#This Row],[Close Price]]-Table2[[#This Row],[20D EMA]])/Table2[[#This Row],[20D EMA]]</f>
        <v>-1.9915567618447642E-2</v>
      </c>
      <c r="T544" s="1">
        <f>(Table2[[#This Row],[Close Price]]-Table2[[#This Row],[50D EMA]])/Table2[[#This Row],[50D EMA]]</f>
        <v>-4.63400420233969E-2</v>
      </c>
      <c r="U544" s="1">
        <f>(Table2[[#This Row],[Close Price]]-Table2[[#This Row],[200D EMA]])/Table2[[#This Row],[200D EMA]]</f>
        <v>-2.1730867834689385E-2</v>
      </c>
      <c r="V544">
        <v>0.86084221023334995</v>
      </c>
      <c r="W544">
        <v>2729.15</v>
      </c>
      <c r="X544">
        <v>2811.95</v>
      </c>
      <c r="Y544">
        <v>2719.95</v>
      </c>
      <c r="Z544">
        <v>2811.95</v>
      </c>
      <c r="AA544">
        <v>2644.35</v>
      </c>
      <c r="AB544">
        <v>2893.3</v>
      </c>
      <c r="AC544" s="1">
        <f>(Table2[[#This Row],[Close Price]]/Table2[[#This Row],[Day Low]])-1</f>
        <v>1.4839785281131501E-2</v>
      </c>
      <c r="AD544" s="1">
        <f>(Table2[[#This Row],[Day High]]/Table2[[#This Row],[Close Price]])-1</f>
        <v>1.5272687884750669E-2</v>
      </c>
      <c r="AE544" s="1">
        <f>(Table2[[#This Row],[Close Price]]/Table2[[#This Row],[Current Week Low]])-1</f>
        <v>1.827239471313824E-2</v>
      </c>
      <c r="AF544" s="1">
        <f>(Table2[[#This Row],[Current Week High]]/Table2[[#This Row],[Close Price]])-1</f>
        <v>1.5272687884750669E-2</v>
      </c>
      <c r="AG544" s="1">
        <f>(Table2[[#This Row],[Close Price]]/Table2[[#This Row],[Current Month Low]])-1</f>
        <v>4.7384045228506144E-2</v>
      </c>
      <c r="AH544" s="1">
        <f>(Table2[[#This Row],[Current Month High]]/Table2[[#This Row],[Close Price]])-1</f>
        <v>4.4644630187929968E-2</v>
      </c>
      <c r="AI544">
        <v>21.856552271947699</v>
      </c>
      <c r="AJ544">
        <v>26.248974382350202</v>
      </c>
      <c r="AK544" t="str">
        <f>IF(AND(Table2[[#This Row],[20D EMA]]&gt;Table2[[#This Row],[50D EMA]],Table2[[#This Row],[50D EMA]]&gt;Table2[[#This Row],[200D EMA]]),"Uptrend","Downtrend/NoTrend")</f>
        <v>Downtrend/NoTrend</v>
      </c>
      <c r="AL544">
        <v>0.1</v>
      </c>
      <c r="AM544" t="s">
        <v>3154</v>
      </c>
      <c r="AN544">
        <v>-2.39</v>
      </c>
      <c r="AO544" t="s">
        <v>3153</v>
      </c>
      <c r="AP544">
        <v>9.0409009931669993E-3</v>
      </c>
      <c r="AQ544">
        <f>(Table2[[#This Row],[Sharpe Ratio]]-AVERAGE(Table2[Sharpe Ratio]))/_xlfn.STDEV.P(Table2[Sharpe Ratio])</f>
        <v>-0.564042460744549</v>
      </c>
      <c r="AR5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4">
        <f>_xlfn.RANK.AVG(Table2[[#This Row],[1Y Return vs Nifty Z-Score]],Table2[1Y Return vs Nifty Z-Score])</f>
        <v>483</v>
      </c>
      <c r="AT544">
        <f>_xlfn.RANK.AVG(Table2[[#This Row],[6M Return vs Nifty Z-Score]],Table2[6M Return vs Nifty Z-Score])</f>
        <v>505</v>
      </c>
      <c r="AU544">
        <f>_xlfn.RANK.AVG(Table2[[#This Row],[Sharpe Ratio Z-Score]],Table2[Sharpe Ratio Z-Score])</f>
        <v>488</v>
      </c>
      <c r="AV544">
        <f>(Table2[[#This Row],[Rank 1Y]]+Table2[[#This Row],[Rank 6M]]+Table2[[#This Row],[Rank Sharpe]])/3</f>
        <v>492</v>
      </c>
    </row>
    <row r="545" spans="1:48" hidden="1" x14ac:dyDescent="0.3">
      <c r="A545" t="s">
        <v>846</v>
      </c>
      <c r="B545" t="s">
        <v>847</v>
      </c>
      <c r="C545" t="s">
        <v>3118</v>
      </c>
      <c r="D545" t="s">
        <v>460</v>
      </c>
      <c r="E545">
        <v>17505.639227510001</v>
      </c>
      <c r="F545">
        <v>7377.65</v>
      </c>
      <c r="G545">
        <v>-9.9394908629999499</v>
      </c>
      <c r="H545">
        <f>(Table2[[#This Row],[1Y Return vs Nifty]]-AVERAGE(Table2[1Y Return vs Nifty]))/_xlfn.STDEV.P(Table2[1Y Return vs Nifty])</f>
        <v>-0.50176069184072769</v>
      </c>
      <c r="I545">
        <v>-7.3093211825466904</v>
      </c>
      <c r="J545">
        <f>(Table2[[#This Row],[1M Return vs Nifty]]-AVERAGE(Table2[1M Return vs Nifty]))/_xlfn.STDEV.P(Table2[1M Return vs Nifty])</f>
        <v>-0.46643791024818376</v>
      </c>
      <c r="K545">
        <v>-3.0777633892171199</v>
      </c>
      <c r="L545">
        <f>(Table2[[#This Row],[6M Return vs Nifty]]-AVERAGE(Table2[6M Return vs Nifty]))/_xlfn.STDEV.P(Table2[6M Return vs Nifty])</f>
        <v>-0.19166590837039998</v>
      </c>
      <c r="M545">
        <v>-4.5258603454666302</v>
      </c>
      <c r="N545">
        <f>(Table2[[#This Row],[1W Return vs Nifty]]-AVERAGE(Table2[1W Return vs Nifty]))/_xlfn.STDEV.P(Table2[1W Return vs Nifty])</f>
        <v>-0.35185544632388627</v>
      </c>
      <c r="O545">
        <v>7815.44</v>
      </c>
      <c r="P545">
        <v>8000.0747062984301</v>
      </c>
      <c r="Q545">
        <v>7630.2086417221499</v>
      </c>
      <c r="R545">
        <v>30.0272766078423</v>
      </c>
      <c r="S545" s="1">
        <f>(Table2[[#This Row],[Close Price]]-Table2[[#This Row],[20D EMA]])/Table2[[#This Row],[20D EMA]]</f>
        <v>-5.6016040043810708E-2</v>
      </c>
      <c r="T545" s="1">
        <f>(Table2[[#This Row],[Close Price]]-Table2[[#This Row],[50D EMA]])/Table2[[#This Row],[50D EMA]]</f>
        <v>-7.7802361746496906E-2</v>
      </c>
      <c r="U545" s="1">
        <f>(Table2[[#This Row],[Close Price]]-Table2[[#This Row],[200D EMA]])/Table2[[#This Row],[200D EMA]]</f>
        <v>-3.3099834300880579E-2</v>
      </c>
      <c r="V545">
        <v>0.25255250973842103</v>
      </c>
      <c r="W545">
        <v>7340</v>
      </c>
      <c r="X545">
        <v>7555</v>
      </c>
      <c r="Y545">
        <v>7287.6</v>
      </c>
      <c r="Z545">
        <v>7695</v>
      </c>
      <c r="AA545">
        <v>7287.6</v>
      </c>
      <c r="AB545">
        <v>8304</v>
      </c>
      <c r="AC545" s="1">
        <f>(Table2[[#This Row],[Close Price]]/Table2[[#This Row],[Day Low]])-1</f>
        <v>5.1294277929154752E-3</v>
      </c>
      <c r="AD545" s="1">
        <f>(Table2[[#This Row],[Day High]]/Table2[[#This Row],[Close Price]])-1</f>
        <v>2.4038819949441903E-2</v>
      </c>
      <c r="AE545" s="1">
        <f>(Table2[[#This Row],[Close Price]]/Table2[[#This Row],[Current Week Low]])-1</f>
        <v>1.2356605741258964E-2</v>
      </c>
      <c r="AF545" s="1">
        <f>(Table2[[#This Row],[Current Week High]]/Table2[[#This Row],[Close Price]])-1</f>
        <v>4.3015052218524863E-2</v>
      </c>
      <c r="AG545" s="1">
        <f>(Table2[[#This Row],[Close Price]]/Table2[[#This Row],[Current Month Low]])-1</f>
        <v>1.2356605741258964E-2</v>
      </c>
      <c r="AH545" s="1">
        <f>(Table2[[#This Row],[Current Month High]]/Table2[[#This Row],[Close Price]])-1</f>
        <v>0.12556166258903589</v>
      </c>
      <c r="AI545">
        <v>28.614125094034002</v>
      </c>
      <c r="AJ545">
        <v>34.4667006889512</v>
      </c>
      <c r="AK545" t="str">
        <f>IF(AND(Table2[[#This Row],[20D EMA]]&gt;Table2[[#This Row],[50D EMA]],Table2[[#This Row],[50D EMA]]&gt;Table2[[#This Row],[200D EMA]]),"Uptrend","Downtrend/NoTrend")</f>
        <v>Downtrend/NoTrend</v>
      </c>
      <c r="AL545">
        <v>0.03</v>
      </c>
      <c r="AM545" t="s">
        <v>3154</v>
      </c>
      <c r="AN545">
        <v>-9.4</v>
      </c>
      <c r="AO545" t="s">
        <v>3153</v>
      </c>
      <c r="AP545">
        <v>-2.3392940411120999E-2</v>
      </c>
      <c r="AQ545">
        <f>(Table2[[#This Row],[Sharpe Ratio]]-AVERAGE(Table2[Sharpe Ratio]))/_xlfn.STDEV.P(Table2[Sharpe Ratio])</f>
        <v>-0.9429988996276969</v>
      </c>
      <c r="AR5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5">
        <f>_xlfn.RANK.AVG(Table2[[#This Row],[1Y Return vs Nifty Z-Score]],Table2[1Y Return vs Nifty Z-Score])</f>
        <v>491</v>
      </c>
      <c r="AT545">
        <f>_xlfn.RANK.AVG(Table2[[#This Row],[6M Return vs Nifty Z-Score]],Table2[6M Return vs Nifty Z-Score])</f>
        <v>375</v>
      </c>
      <c r="AU545">
        <f>_xlfn.RANK.AVG(Table2[[#This Row],[Sharpe Ratio Z-Score]],Table2[Sharpe Ratio Z-Score])</f>
        <v>612</v>
      </c>
      <c r="AV545">
        <f>(Table2[[#This Row],[Rank 1Y]]+Table2[[#This Row],[Rank 6M]]+Table2[[#This Row],[Rank Sharpe]])/3</f>
        <v>492.66666666666669</v>
      </c>
    </row>
    <row r="546" spans="1:48" hidden="1" x14ac:dyDescent="0.3">
      <c r="A546" t="s">
        <v>83</v>
      </c>
      <c r="B546" t="s">
        <v>84</v>
      </c>
      <c r="C546" t="s">
        <v>3117</v>
      </c>
      <c r="D546" t="s">
        <v>85</v>
      </c>
      <c r="E546">
        <v>286045.48499219998</v>
      </c>
      <c r="F546">
        <v>3224.7</v>
      </c>
      <c r="G546">
        <v>-22.559368320474199</v>
      </c>
      <c r="H546">
        <f>(Table2[[#This Row],[1Y Return vs Nifty]]-AVERAGE(Table2[1Y Return vs Nifty]))/_xlfn.STDEV.P(Table2[1Y Return vs Nifty])</f>
        <v>-0.76237376126257783</v>
      </c>
      <c r="I546">
        <v>-1.3694444913317101</v>
      </c>
      <c r="J546">
        <f>(Table2[[#This Row],[1M Return vs Nifty]]-AVERAGE(Table2[1M Return vs Nifty]))/_xlfn.STDEV.P(Table2[1M Return vs Nifty])</f>
        <v>0.1840703089617105</v>
      </c>
      <c r="K546">
        <v>-8.8059826195951398</v>
      </c>
      <c r="L546">
        <f>(Table2[[#This Row],[6M Return vs Nifty]]-AVERAGE(Table2[6M Return vs Nifty]))/_xlfn.STDEV.P(Table2[6M Return vs Nifty])</f>
        <v>-0.38963062865123682</v>
      </c>
      <c r="M546">
        <v>0.72091000230712599</v>
      </c>
      <c r="N546">
        <f>(Table2[[#This Row],[1W Return vs Nifty]]-AVERAGE(Table2[1W Return vs Nifty]))/_xlfn.STDEV.P(Table2[1W Return vs Nifty])</f>
        <v>0.72687692692710049</v>
      </c>
      <c r="O546">
        <v>3258.85</v>
      </c>
      <c r="P546">
        <v>3379.4606667478201</v>
      </c>
      <c r="Q546">
        <v>3430.5264165500398</v>
      </c>
      <c r="R546">
        <v>49.919481989661598</v>
      </c>
      <c r="S546" s="1">
        <f>(Table2[[#This Row],[Close Price]]-Table2[[#This Row],[20D EMA]])/Table2[[#This Row],[20D EMA]]</f>
        <v>-1.0479156757751996E-2</v>
      </c>
      <c r="T546" s="1">
        <f>(Table2[[#This Row],[Close Price]]-Table2[[#This Row],[50D EMA]])/Table2[[#This Row],[50D EMA]]</f>
        <v>-4.5794486756596052E-2</v>
      </c>
      <c r="U546" s="1">
        <f>(Table2[[#This Row],[Close Price]]-Table2[[#This Row],[200D EMA]])/Table2[[#This Row],[200D EMA]]</f>
        <v>-5.9998493396541869E-2</v>
      </c>
      <c r="V546">
        <v>1.2896552150345899</v>
      </c>
      <c r="W546">
        <v>3172.3</v>
      </c>
      <c r="X546">
        <v>3283</v>
      </c>
      <c r="Y546">
        <v>3157.5</v>
      </c>
      <c r="Z546">
        <v>3283</v>
      </c>
      <c r="AA546">
        <v>3106</v>
      </c>
      <c r="AB546">
        <v>3318</v>
      </c>
      <c r="AC546" s="1">
        <f>(Table2[[#This Row],[Close Price]]/Table2[[#This Row],[Day Low]])-1</f>
        <v>1.6517983797244895E-2</v>
      </c>
      <c r="AD546" s="1">
        <f>(Table2[[#This Row],[Day High]]/Table2[[#This Row],[Close Price]])-1</f>
        <v>1.8079201166000036E-2</v>
      </c>
      <c r="AE546" s="1">
        <f>(Table2[[#This Row],[Close Price]]/Table2[[#This Row],[Current Week Low]])-1</f>
        <v>2.1282660332541559E-2</v>
      </c>
      <c r="AF546" s="1">
        <f>(Table2[[#This Row],[Current Week High]]/Table2[[#This Row],[Close Price]])-1</f>
        <v>1.8079201166000036E-2</v>
      </c>
      <c r="AG546" s="1">
        <f>(Table2[[#This Row],[Close Price]]/Table2[[#This Row],[Current Month Low]])-1</f>
        <v>3.8216355441081706E-2</v>
      </c>
      <c r="AH546" s="1">
        <f>(Table2[[#This Row],[Current Month High]]/Table2[[#This Row],[Close Price]])-1</f>
        <v>2.8932923992929682E-2</v>
      </c>
      <c r="AI546">
        <v>20.536794120383199</v>
      </c>
      <c r="AJ546">
        <v>5.5323744538805002</v>
      </c>
      <c r="AK546" t="str">
        <f>IF(AND(Table2[[#This Row],[20D EMA]]&gt;Table2[[#This Row],[50D EMA]],Table2[[#This Row],[50D EMA]]&gt;Table2[[#This Row],[200D EMA]]),"Uptrend","Downtrend/NoTrend")</f>
        <v>Downtrend/NoTrend</v>
      </c>
      <c r="AL546">
        <v>-0.02</v>
      </c>
      <c r="AM546" t="s">
        <v>3153</v>
      </c>
      <c r="AN546">
        <v>-1.3</v>
      </c>
      <c r="AO546" t="s">
        <v>3153</v>
      </c>
      <c r="AP546">
        <v>2.3989148807481001E-2</v>
      </c>
      <c r="AQ546">
        <f>(Table2[[#This Row],[Sharpe Ratio]]-AVERAGE(Table2[Sharpe Ratio]))/_xlfn.STDEV.P(Table2[Sharpe Ratio])</f>
        <v>-0.38938739325981014</v>
      </c>
      <c r="AR5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6">
        <f>_xlfn.RANK.AVG(Table2[[#This Row],[1Y Return vs Nifty Z-Score]],Table2[1Y Return vs Nifty Z-Score])</f>
        <v>589</v>
      </c>
      <c r="AT546">
        <f>_xlfn.RANK.AVG(Table2[[#This Row],[6M Return vs Nifty Z-Score]],Table2[6M Return vs Nifty Z-Score])</f>
        <v>448</v>
      </c>
      <c r="AU546">
        <f>_xlfn.RANK.AVG(Table2[[#This Row],[Sharpe Ratio Z-Score]],Table2[Sharpe Ratio Z-Score])</f>
        <v>443</v>
      </c>
      <c r="AV546">
        <f>(Table2[[#This Row],[Rank 1Y]]+Table2[[#This Row],[Rank 6M]]+Table2[[#This Row],[Rank Sharpe]])/3</f>
        <v>493.33333333333331</v>
      </c>
    </row>
    <row r="547" spans="1:48" hidden="1" x14ac:dyDescent="0.3">
      <c r="A547" t="s">
        <v>326</v>
      </c>
      <c r="B547" t="s">
        <v>327</v>
      </c>
      <c r="C547" t="s">
        <v>3110</v>
      </c>
      <c r="D547" t="s">
        <v>201</v>
      </c>
      <c r="E547">
        <v>76436.622527119995</v>
      </c>
      <c r="F547">
        <v>590.95000000000005</v>
      </c>
      <c r="G547">
        <v>-5.7382746086744696</v>
      </c>
      <c r="H547">
        <f>(Table2[[#This Row],[1Y Return vs Nifty]]-AVERAGE(Table2[1Y Return vs Nifty]))/_xlfn.STDEV.P(Table2[1Y Return vs Nifty])</f>
        <v>-0.41500138161491634</v>
      </c>
      <c r="I547">
        <v>-5.3050650247206397</v>
      </c>
      <c r="J547">
        <f>(Table2[[#This Row],[1M Return vs Nifty]]-AVERAGE(Table2[1M Return vs Nifty]))/_xlfn.STDEV.P(Table2[1M Return vs Nifty])</f>
        <v>-0.24694091193571466</v>
      </c>
      <c r="K547">
        <v>-4.1605038159673802</v>
      </c>
      <c r="L547">
        <f>(Table2[[#This Row],[6M Return vs Nifty]]-AVERAGE(Table2[6M Return vs Nifty]))/_xlfn.STDEV.P(Table2[6M Return vs Nifty])</f>
        <v>-0.22908493810684114</v>
      </c>
      <c r="M547">
        <v>-1.8047708507779601</v>
      </c>
      <c r="N547">
        <f>(Table2[[#This Row],[1W Return vs Nifty]]-AVERAGE(Table2[1W Return vs Nifty]))/_xlfn.STDEV.P(Table2[1W Return vs Nifty])</f>
        <v>0.20759868142906915</v>
      </c>
      <c r="O547">
        <v>625.78</v>
      </c>
      <c r="P547">
        <v>646.85774726341106</v>
      </c>
      <c r="Q547">
        <v>618.83041485670401</v>
      </c>
      <c r="R547">
        <v>24.600078628353</v>
      </c>
      <c r="S547" s="1">
        <f>(Table2[[#This Row],[Close Price]]-Table2[[#This Row],[20D EMA]])/Table2[[#This Row],[20D EMA]]</f>
        <v>-5.5658538144395683E-2</v>
      </c>
      <c r="T547" s="1">
        <f>(Table2[[#This Row],[Close Price]]-Table2[[#This Row],[50D EMA]])/Table2[[#This Row],[50D EMA]]</f>
        <v>-8.6429740541770869E-2</v>
      </c>
      <c r="U547" s="1">
        <f>(Table2[[#This Row],[Close Price]]-Table2[[#This Row],[200D EMA]])/Table2[[#This Row],[200D EMA]]</f>
        <v>-4.5053401040671112E-2</v>
      </c>
      <c r="V547">
        <v>0.822465173932034</v>
      </c>
      <c r="W547">
        <v>590</v>
      </c>
      <c r="X547">
        <v>599.85</v>
      </c>
      <c r="Y547">
        <v>579.6</v>
      </c>
      <c r="Z547">
        <v>599.85</v>
      </c>
      <c r="AA547">
        <v>579.6</v>
      </c>
      <c r="AB547">
        <v>650.95000000000005</v>
      </c>
      <c r="AC547" s="1">
        <f>(Table2[[#This Row],[Close Price]]/Table2[[#This Row],[Day Low]])-1</f>
        <v>1.6101694915255926E-3</v>
      </c>
      <c r="AD547" s="1">
        <f>(Table2[[#This Row],[Day High]]/Table2[[#This Row],[Close Price]])-1</f>
        <v>1.5060495811828334E-2</v>
      </c>
      <c r="AE547" s="1">
        <f>(Table2[[#This Row],[Close Price]]/Table2[[#This Row],[Current Week Low]])-1</f>
        <v>1.9582470669427199E-2</v>
      </c>
      <c r="AF547" s="1">
        <f>(Table2[[#This Row],[Current Week High]]/Table2[[#This Row],[Close Price]])-1</f>
        <v>1.5060495811828334E-2</v>
      </c>
      <c r="AG547" s="1">
        <f>(Table2[[#This Row],[Close Price]]/Table2[[#This Row],[Current Month Low]])-1</f>
        <v>1.9582470669427199E-2</v>
      </c>
      <c r="AH547" s="1">
        <f>(Table2[[#This Row],[Current Month High]]/Table2[[#This Row],[Close Price]])-1</f>
        <v>0.10153143243929263</v>
      </c>
      <c r="AI547">
        <v>21.812336069041301</v>
      </c>
      <c r="AJ547">
        <v>21.5196380834875</v>
      </c>
      <c r="AK547" t="str">
        <f>IF(AND(Table2[[#This Row],[20D EMA]]&gt;Table2[[#This Row],[50D EMA]],Table2[[#This Row],[50D EMA]]&gt;Table2[[#This Row],[200D EMA]]),"Uptrend","Downtrend/NoTrend")</f>
        <v>Downtrend/NoTrend</v>
      </c>
      <c r="AL547">
        <v>0.02</v>
      </c>
      <c r="AM547" t="s">
        <v>3154</v>
      </c>
      <c r="AN547">
        <v>-7.66</v>
      </c>
      <c r="AO547" t="s">
        <v>3153</v>
      </c>
      <c r="AP547">
        <v>-3.6131286943602001E-2</v>
      </c>
      <c r="AQ547">
        <f>(Table2[[#This Row],[Sharpe Ratio]]-AVERAGE(Table2[Sharpe Ratio]))/_xlfn.STDEV.P(Table2[Sharpe Ratio])</f>
        <v>-1.0918335189697741</v>
      </c>
      <c r="AR5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7">
        <f>_xlfn.RANK.AVG(Table2[[#This Row],[1Y Return vs Nifty Z-Score]],Table2[1Y Return vs Nifty Z-Score])</f>
        <v>457</v>
      </c>
      <c r="AT547">
        <f>_xlfn.RANK.AVG(Table2[[#This Row],[6M Return vs Nifty Z-Score]],Table2[6M Return vs Nifty Z-Score])</f>
        <v>390</v>
      </c>
      <c r="AU547">
        <f>_xlfn.RANK.AVG(Table2[[#This Row],[Sharpe Ratio Z-Score]],Table2[Sharpe Ratio Z-Score])</f>
        <v>633</v>
      </c>
      <c r="AV547">
        <f>(Table2[[#This Row],[Rank 1Y]]+Table2[[#This Row],[Rank 6M]]+Table2[[#This Row],[Rank Sharpe]])/3</f>
        <v>493.33333333333331</v>
      </c>
    </row>
    <row r="548" spans="1:48" hidden="1" x14ac:dyDescent="0.3">
      <c r="A548" t="s">
        <v>1230</v>
      </c>
      <c r="B548" t="s">
        <v>1231</v>
      </c>
      <c r="C548" t="s">
        <v>3117</v>
      </c>
      <c r="D548" t="s">
        <v>807</v>
      </c>
      <c r="E548">
        <v>9199.0712996250004</v>
      </c>
      <c r="F548">
        <v>7133.25</v>
      </c>
      <c r="G548">
        <v>-34.227949366018102</v>
      </c>
      <c r="H548">
        <f>(Table2[[#This Row],[1Y Return vs Nifty]]-AVERAGE(Table2[1Y Return vs Nifty]))/_xlfn.STDEV.P(Table2[1Y Return vs Nifty])</f>
        <v>-1.003341609985686</v>
      </c>
      <c r="I548">
        <v>-0.59551809728079697</v>
      </c>
      <c r="J548">
        <f>(Table2[[#This Row],[1M Return vs Nifty]]-AVERAGE(Table2[1M Return vs Nifty]))/_xlfn.STDEV.P(Table2[1M Return vs Nifty])</f>
        <v>0.26882719981403835</v>
      </c>
      <c r="K548">
        <v>-4.1444293561174099</v>
      </c>
      <c r="L548">
        <f>(Table2[[#This Row],[6M Return vs Nifty]]-AVERAGE(Table2[6M Return vs Nifty]))/_xlfn.STDEV.P(Table2[6M Return vs Nifty])</f>
        <v>-0.22852941189181969</v>
      </c>
      <c r="M548">
        <v>6.3589834610536302</v>
      </c>
      <c r="N548">
        <f>(Table2[[#This Row],[1W Return vs Nifty]]-AVERAGE(Table2[1W Return vs Nifty]))/_xlfn.STDEV.P(Table2[1W Return vs Nifty])</f>
        <v>1.8860609505422452</v>
      </c>
      <c r="O548">
        <v>7222.71</v>
      </c>
      <c r="P548">
        <v>7688.4665406251197</v>
      </c>
      <c r="Q548">
        <v>8027.44524950495</v>
      </c>
      <c r="R548">
        <v>49.738779886041399</v>
      </c>
      <c r="S548" s="1">
        <f>(Table2[[#This Row],[Close Price]]-Table2[[#This Row],[20D EMA]])/Table2[[#This Row],[20D EMA]]</f>
        <v>-1.2385932703929693E-2</v>
      </c>
      <c r="T548" s="1">
        <f>(Table2[[#This Row],[Close Price]]-Table2[[#This Row],[50D EMA]])/Table2[[#This Row],[50D EMA]]</f>
        <v>-7.221421042693088E-2</v>
      </c>
      <c r="U548" s="1">
        <f>(Table2[[#This Row],[Close Price]]-Table2[[#This Row],[200D EMA]])/Table2[[#This Row],[200D EMA]]</f>
        <v>-0.1113922576501029</v>
      </c>
      <c r="V548">
        <v>1.09886902054473</v>
      </c>
      <c r="W548">
        <v>7091.85</v>
      </c>
      <c r="X548">
        <v>7320.05</v>
      </c>
      <c r="Y548">
        <v>7055.2</v>
      </c>
      <c r="Z548">
        <v>7321</v>
      </c>
      <c r="AA548">
        <v>6750</v>
      </c>
      <c r="AB548">
        <v>7380</v>
      </c>
      <c r="AC548" s="1">
        <f>(Table2[[#This Row],[Close Price]]/Table2[[#This Row],[Day Low]])-1</f>
        <v>5.8376869223122352E-3</v>
      </c>
      <c r="AD548" s="1">
        <f>(Table2[[#This Row],[Day High]]/Table2[[#This Row],[Close Price]])-1</f>
        <v>2.618722181333899E-2</v>
      </c>
      <c r="AE548" s="1">
        <f>(Table2[[#This Row],[Close Price]]/Table2[[#This Row],[Current Week Low]])-1</f>
        <v>1.1062762217938671E-2</v>
      </c>
      <c r="AF548" s="1">
        <f>(Table2[[#This Row],[Current Week High]]/Table2[[#This Row],[Close Price]])-1</f>
        <v>2.6320400939263244E-2</v>
      </c>
      <c r="AG548" s="1">
        <f>(Table2[[#This Row],[Close Price]]/Table2[[#This Row],[Current Month Low]])-1</f>
        <v>5.6777777777777816E-2</v>
      </c>
      <c r="AH548" s="1">
        <f>(Table2[[#This Row],[Current Month High]]/Table2[[#This Row],[Close Price]])-1</f>
        <v>3.4591525601934681E-2</v>
      </c>
      <c r="AI548">
        <v>51.262748396593402</v>
      </c>
      <c r="AJ548">
        <v>8.2238439130962497</v>
      </c>
      <c r="AK548" t="str">
        <f>IF(AND(Table2[[#This Row],[20D EMA]]&gt;Table2[[#This Row],[50D EMA]],Table2[[#This Row],[50D EMA]]&gt;Table2[[#This Row],[200D EMA]]),"Uptrend","Downtrend/NoTrend")</f>
        <v>Downtrend/NoTrend</v>
      </c>
      <c r="AL548">
        <v>-0.13</v>
      </c>
      <c r="AM548" t="s">
        <v>3153</v>
      </c>
      <c r="AN548">
        <v>-0.7</v>
      </c>
      <c r="AO548" t="s">
        <v>3153</v>
      </c>
      <c r="AP548">
        <v>2.6037029848882998E-2</v>
      </c>
      <c r="AQ548">
        <f>(Table2[[#This Row],[Sharpe Ratio]]-AVERAGE(Table2[Sharpe Ratio]))/_xlfn.STDEV.P(Table2[Sharpe Ratio])</f>
        <v>-0.3654599867885121</v>
      </c>
      <c r="AR5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8">
        <f>_xlfn.RANK.AVG(Table2[[#This Row],[1Y Return vs Nifty Z-Score]],Table2[1Y Return vs Nifty Z-Score])</f>
        <v>656</v>
      </c>
      <c r="AT548">
        <f>_xlfn.RANK.AVG(Table2[[#This Row],[6M Return vs Nifty Z-Score]],Table2[6M Return vs Nifty Z-Score])</f>
        <v>389</v>
      </c>
      <c r="AU548">
        <f>_xlfn.RANK.AVG(Table2[[#This Row],[Sharpe Ratio Z-Score]],Table2[Sharpe Ratio Z-Score])</f>
        <v>435</v>
      </c>
      <c r="AV548">
        <f>(Table2[[#This Row],[Rank 1Y]]+Table2[[#This Row],[Rank 6M]]+Table2[[#This Row],[Rank Sharpe]])/3</f>
        <v>493.33333333333331</v>
      </c>
    </row>
    <row r="549" spans="1:48" hidden="1" x14ac:dyDescent="0.3">
      <c r="A549" t="s">
        <v>63</v>
      </c>
      <c r="B549" t="s">
        <v>64</v>
      </c>
      <c r="C549" t="s">
        <v>3114</v>
      </c>
      <c r="D549" t="s">
        <v>60</v>
      </c>
      <c r="E549">
        <v>344563.21292382001</v>
      </c>
      <c r="F549">
        <v>10959.3</v>
      </c>
      <c r="G549">
        <v>-13.9442615716915</v>
      </c>
      <c r="H549">
        <f>(Table2[[#This Row],[1Y Return vs Nifty]]-AVERAGE(Table2[1Y Return vs Nifty]))/_xlfn.STDEV.P(Table2[1Y Return vs Nifty])</f>
        <v>-0.58446320541423968</v>
      </c>
      <c r="I549">
        <v>-3.2881030880396498</v>
      </c>
      <c r="J549">
        <f>(Table2[[#This Row],[1M Return vs Nifty]]-AVERAGE(Table2[1M Return vs Nifty]))/_xlfn.STDEV.P(Table2[1M Return vs Nifty])</f>
        <v>-2.6052434640386316E-2</v>
      </c>
      <c r="K549">
        <v>-16.433989183457399</v>
      </c>
      <c r="L549">
        <f>(Table2[[#This Row],[6M Return vs Nifty]]-AVERAGE(Table2[6M Return vs Nifty]))/_xlfn.STDEV.P(Table2[6M Return vs Nifty])</f>
        <v>-0.6532511579960476</v>
      </c>
      <c r="M549">
        <v>-0.77706222607597197</v>
      </c>
      <c r="N549">
        <f>(Table2[[#This Row],[1W Return vs Nifty]]-AVERAGE(Table2[1W Return vs Nifty]))/_xlfn.STDEV.P(Table2[1W Return vs Nifty])</f>
        <v>0.41889486751155702</v>
      </c>
      <c r="O549">
        <v>11373.56</v>
      </c>
      <c r="P549">
        <v>11820.616433172299</v>
      </c>
      <c r="Q549">
        <v>11861.530186227301</v>
      </c>
      <c r="R549">
        <v>31.6170712474952</v>
      </c>
      <c r="S549" s="1">
        <f>(Table2[[#This Row],[Close Price]]-Table2[[#This Row],[20D EMA]])/Table2[[#This Row],[20D EMA]]</f>
        <v>-3.6423072459282779E-2</v>
      </c>
      <c r="T549" s="1">
        <f>(Table2[[#This Row],[Close Price]]-Table2[[#This Row],[50D EMA]])/Table2[[#This Row],[50D EMA]]</f>
        <v>-7.2865610523930063E-2</v>
      </c>
      <c r="U549" s="1">
        <f>(Table2[[#This Row],[Close Price]]-Table2[[#This Row],[200D EMA]])/Table2[[#This Row],[200D EMA]]</f>
        <v>-7.6063557741892537E-2</v>
      </c>
      <c r="V549">
        <v>0.82107206802698696</v>
      </c>
      <c r="W549">
        <v>10896.4</v>
      </c>
      <c r="X549">
        <v>11195.25</v>
      </c>
      <c r="Y549">
        <v>10896.4</v>
      </c>
      <c r="Z549">
        <v>11195.25</v>
      </c>
      <c r="AA549">
        <v>10860</v>
      </c>
      <c r="AB549">
        <v>11518.15</v>
      </c>
      <c r="AC549" s="1">
        <f>(Table2[[#This Row],[Close Price]]/Table2[[#This Row],[Day Low]])-1</f>
        <v>5.7725487316910851E-3</v>
      </c>
      <c r="AD549" s="1">
        <f>(Table2[[#This Row],[Day High]]/Table2[[#This Row],[Close Price]])-1</f>
        <v>2.1529659741041929E-2</v>
      </c>
      <c r="AE549" s="1">
        <f>(Table2[[#This Row],[Close Price]]/Table2[[#This Row],[Current Week Low]])-1</f>
        <v>5.7725487316910851E-3</v>
      </c>
      <c r="AF549" s="1">
        <f>(Table2[[#This Row],[Current Week High]]/Table2[[#This Row],[Close Price]])-1</f>
        <v>2.1529659741041929E-2</v>
      </c>
      <c r="AG549" s="1">
        <f>(Table2[[#This Row],[Close Price]]/Table2[[#This Row],[Current Month Low]])-1</f>
        <v>9.1436464088396896E-3</v>
      </c>
      <c r="AH549" s="1">
        <f>(Table2[[#This Row],[Current Month High]]/Table2[[#This Row],[Close Price]])-1</f>
        <v>5.0993220369914161E-2</v>
      </c>
      <c r="AI549">
        <v>24.825490679149201</v>
      </c>
      <c r="AJ549">
        <v>12.545634727064501</v>
      </c>
      <c r="AK549" t="str">
        <f>IF(AND(Table2[[#This Row],[20D EMA]]&gt;Table2[[#This Row],[50D EMA]],Table2[[#This Row],[50D EMA]]&gt;Table2[[#This Row],[200D EMA]]),"Uptrend","Downtrend/NoTrend")</f>
        <v>Downtrend/NoTrend</v>
      </c>
      <c r="AL549">
        <v>-0.01</v>
      </c>
      <c r="AM549" t="s">
        <v>3153</v>
      </c>
      <c r="AN549">
        <v>-1.06</v>
      </c>
      <c r="AO549" t="s">
        <v>3153</v>
      </c>
      <c r="AP549">
        <v>3.8377901772200997E-2</v>
      </c>
      <c r="AQ549">
        <f>(Table2[[#This Row],[Sharpe Ratio]]-AVERAGE(Table2[Sharpe Ratio]))/_xlfn.STDEV.P(Table2[Sharpe Ratio])</f>
        <v>-0.22126945386707642</v>
      </c>
      <c r="AR5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9">
        <f>_xlfn.RANK.AVG(Table2[[#This Row],[1Y Return vs Nifty Z-Score]],Table2[1Y Return vs Nifty Z-Score])</f>
        <v>528</v>
      </c>
      <c r="AT549">
        <f>_xlfn.RANK.AVG(Table2[[#This Row],[6M Return vs Nifty Z-Score]],Table2[6M Return vs Nifty Z-Score])</f>
        <v>546</v>
      </c>
      <c r="AU549">
        <f>_xlfn.RANK.AVG(Table2[[#This Row],[Sharpe Ratio Z-Score]],Table2[Sharpe Ratio Z-Score])</f>
        <v>407</v>
      </c>
      <c r="AV549">
        <f>(Table2[[#This Row],[Rank 1Y]]+Table2[[#This Row],[Rank 6M]]+Table2[[#This Row],[Rank Sharpe]])/3</f>
        <v>493.66666666666669</v>
      </c>
    </row>
    <row r="550" spans="1:48" hidden="1" x14ac:dyDescent="0.3">
      <c r="A550" t="s">
        <v>1781</v>
      </c>
      <c r="B550" t="s">
        <v>1782</v>
      </c>
      <c r="C550" t="s">
        <v>3122</v>
      </c>
      <c r="D550" t="s">
        <v>485</v>
      </c>
      <c r="E550">
        <v>4299.5211802200001</v>
      </c>
      <c r="F550">
        <v>776.7</v>
      </c>
      <c r="G550">
        <v>-10.8557448692255</v>
      </c>
      <c r="H550">
        <f>(Table2[[#This Row],[1Y Return vs Nifty]]-AVERAGE(Table2[1Y Return vs Nifty]))/_xlfn.STDEV.P(Table2[1Y Return vs Nifty])</f>
        <v>-0.5206822518746631</v>
      </c>
      <c r="I550">
        <v>-4.9166253721300501</v>
      </c>
      <c r="J550">
        <f>(Table2[[#This Row],[1M Return vs Nifty]]-AVERAGE(Table2[1M Return vs Nifty]))/_xlfn.STDEV.P(Table2[1M Return vs Nifty])</f>
        <v>-0.20440077182625241</v>
      </c>
      <c r="K550">
        <v>7.50759368228253</v>
      </c>
      <c r="L550">
        <f>(Table2[[#This Row],[6M Return vs Nifty]]-AVERAGE(Table2[6M Return vs Nifty]))/_xlfn.STDEV.P(Table2[6M Return vs Nifty])</f>
        <v>0.17415934507296663</v>
      </c>
      <c r="M550">
        <v>-5.8737007080808699</v>
      </c>
      <c r="N550">
        <f>(Table2[[#This Row],[1W Return vs Nifty]]-AVERAGE(Table2[1W Return vs Nifty]))/_xlfn.STDEV.P(Table2[1W Return vs Nifty])</f>
        <v>-0.62897049744161915</v>
      </c>
      <c r="O550">
        <v>807.38</v>
      </c>
      <c r="P550">
        <v>832.75113672397902</v>
      </c>
      <c r="Q550">
        <v>816.84825566699703</v>
      </c>
      <c r="R550">
        <v>39.350888994726702</v>
      </c>
      <c r="S550" s="1">
        <f>(Table2[[#This Row],[Close Price]]-Table2[[#This Row],[20D EMA]])/Table2[[#This Row],[20D EMA]]</f>
        <v>-3.7999455027372425E-2</v>
      </c>
      <c r="T550" s="1">
        <f>(Table2[[#This Row],[Close Price]]-Table2[[#This Row],[50D EMA]])/Table2[[#This Row],[50D EMA]]</f>
        <v>-6.7308388127193267E-2</v>
      </c>
      <c r="U550" s="1">
        <f>(Table2[[#This Row],[Close Price]]-Table2[[#This Row],[200D EMA]])/Table2[[#This Row],[200D EMA]]</f>
        <v>-4.9150200650442656E-2</v>
      </c>
      <c r="V550">
        <v>0.50291341235669396</v>
      </c>
      <c r="W550">
        <v>768.6</v>
      </c>
      <c r="X550">
        <v>791.45</v>
      </c>
      <c r="Y550">
        <v>765.5</v>
      </c>
      <c r="Z550">
        <v>799.05</v>
      </c>
      <c r="AA550">
        <v>765.5</v>
      </c>
      <c r="AB550">
        <v>854</v>
      </c>
      <c r="AC550" s="1">
        <f>(Table2[[#This Row],[Close Price]]/Table2[[#This Row],[Day Low]])-1</f>
        <v>1.0538641686182793E-2</v>
      </c>
      <c r="AD550" s="1">
        <f>(Table2[[#This Row],[Day High]]/Table2[[#This Row],[Close Price]])-1</f>
        <v>1.8990601261748452E-2</v>
      </c>
      <c r="AE550" s="1">
        <f>(Table2[[#This Row],[Close Price]]/Table2[[#This Row],[Current Week Low]])-1</f>
        <v>1.4630960156760242E-2</v>
      </c>
      <c r="AF550" s="1">
        <f>(Table2[[#This Row],[Current Week High]]/Table2[[#This Row],[Close Price]])-1</f>
        <v>2.8775589030513693E-2</v>
      </c>
      <c r="AG550" s="1">
        <f>(Table2[[#This Row],[Close Price]]/Table2[[#This Row],[Current Month Low]])-1</f>
        <v>1.4630960156760242E-2</v>
      </c>
      <c r="AH550" s="1">
        <f>(Table2[[#This Row],[Current Month High]]/Table2[[#This Row],[Close Price]])-1</f>
        <v>9.9523625595467902E-2</v>
      </c>
      <c r="AI550">
        <v>25.234968456289401</v>
      </c>
      <c r="AJ550">
        <v>18.228175660248102</v>
      </c>
      <c r="AK550" t="str">
        <f>IF(AND(Table2[[#This Row],[20D EMA]]&gt;Table2[[#This Row],[50D EMA]],Table2[[#This Row],[50D EMA]]&gt;Table2[[#This Row],[200D EMA]]),"Uptrend","Downtrend/NoTrend")</f>
        <v>Downtrend/NoTrend</v>
      </c>
      <c r="AL550">
        <v>0</v>
      </c>
      <c r="AM550" t="s">
        <v>3155</v>
      </c>
      <c r="AN550">
        <v>-3.87</v>
      </c>
      <c r="AO550" t="s">
        <v>3153</v>
      </c>
      <c r="AP550">
        <v>-0.132831577040847</v>
      </c>
      <c r="AQ550">
        <f>(Table2[[#This Row],[Sharpe Ratio]]-AVERAGE(Table2[Sharpe Ratio]))/_xlfn.STDEV.P(Table2[Sharpe Ratio])</f>
        <v>-2.2216780266689002</v>
      </c>
      <c r="AR5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0">
        <f>_xlfn.RANK.AVG(Table2[[#This Row],[1Y Return vs Nifty Z-Score]],Table2[1Y Return vs Nifty Z-Score])</f>
        <v>501</v>
      </c>
      <c r="AT550">
        <f>_xlfn.RANK.AVG(Table2[[#This Row],[6M Return vs Nifty Z-Score]],Table2[6M Return vs Nifty Z-Score])</f>
        <v>251</v>
      </c>
      <c r="AU550">
        <f>_xlfn.RANK.AVG(Table2[[#This Row],[Sharpe Ratio Z-Score]],Table2[Sharpe Ratio Z-Score])</f>
        <v>732</v>
      </c>
      <c r="AV550">
        <f>(Table2[[#This Row],[Rank 1Y]]+Table2[[#This Row],[Rank 6M]]+Table2[[#This Row],[Rank Sharpe]])/3</f>
        <v>494.66666666666669</v>
      </c>
    </row>
    <row r="551" spans="1:48" hidden="1" x14ac:dyDescent="0.3">
      <c r="A551" t="s">
        <v>461</v>
      </c>
      <c r="B551" t="s">
        <v>462</v>
      </c>
      <c r="C551" t="s">
        <v>3108</v>
      </c>
      <c r="D551" t="s">
        <v>34</v>
      </c>
      <c r="E551">
        <v>47607.247874761997</v>
      </c>
      <c r="F551">
        <v>104.57</v>
      </c>
      <c r="G551">
        <v>-20.354055439638699</v>
      </c>
      <c r="H551">
        <f>(Table2[[#This Row],[1Y Return vs Nifty]]-AVERAGE(Table2[1Y Return vs Nifty]))/_xlfn.STDEV.P(Table2[1Y Return vs Nifty])</f>
        <v>-0.71683184844711767</v>
      </c>
      <c r="I551">
        <v>3.2891473398568301</v>
      </c>
      <c r="J551">
        <f>(Table2[[#This Row],[1M Return vs Nifty]]-AVERAGE(Table2[1M Return vs Nifty]))/_xlfn.STDEV.P(Table2[1M Return vs Nifty])</f>
        <v>0.69425805084096992</v>
      </c>
      <c r="K551">
        <v>-19.417815818969</v>
      </c>
      <c r="L551">
        <f>(Table2[[#This Row],[6M Return vs Nifty]]-AVERAGE(Table2[6M Return vs Nifty]))/_xlfn.STDEV.P(Table2[6M Return vs Nifty])</f>
        <v>-0.75637088535092811</v>
      </c>
      <c r="M551">
        <v>-5.8239799560246697</v>
      </c>
      <c r="N551">
        <f>(Table2[[#This Row],[1W Return vs Nifty]]-AVERAGE(Table2[1W Return vs Nifty]))/_xlfn.STDEV.P(Table2[1W Return vs Nifty])</f>
        <v>-0.61874794503122699</v>
      </c>
      <c r="O551">
        <v>106.84</v>
      </c>
      <c r="P551">
        <v>108.802988068323</v>
      </c>
      <c r="Q551">
        <v>115.46087778408</v>
      </c>
      <c r="R551">
        <v>40.694471413635199</v>
      </c>
      <c r="S551" s="1">
        <f>(Table2[[#This Row],[Close Price]]-Table2[[#This Row],[20D EMA]])/Table2[[#This Row],[20D EMA]]</f>
        <v>-2.1246724073380852E-2</v>
      </c>
      <c r="T551" s="1">
        <f>(Table2[[#This Row],[Close Price]]-Table2[[#This Row],[50D EMA]])/Table2[[#This Row],[50D EMA]]</f>
        <v>-3.8905071850277667E-2</v>
      </c>
      <c r="U551" s="1">
        <f>(Table2[[#This Row],[Close Price]]-Table2[[#This Row],[200D EMA]])/Table2[[#This Row],[200D EMA]]</f>
        <v>-9.432526404698495E-2</v>
      </c>
      <c r="V551">
        <v>1.31692033373164</v>
      </c>
      <c r="W551">
        <v>103.43</v>
      </c>
      <c r="X551">
        <v>107.6</v>
      </c>
      <c r="Y551">
        <v>101.5</v>
      </c>
      <c r="Z551">
        <v>107.6</v>
      </c>
      <c r="AA551">
        <v>101.5</v>
      </c>
      <c r="AB551">
        <v>115</v>
      </c>
      <c r="AC551" s="1">
        <f>(Table2[[#This Row],[Close Price]]/Table2[[#This Row],[Day Low]])-1</f>
        <v>1.1021947210673844E-2</v>
      </c>
      <c r="AD551" s="1">
        <f>(Table2[[#This Row],[Day High]]/Table2[[#This Row],[Close Price]])-1</f>
        <v>2.8975805680405475E-2</v>
      </c>
      <c r="AE551" s="1">
        <f>(Table2[[#This Row],[Close Price]]/Table2[[#This Row],[Current Week Low]])-1</f>
        <v>3.0246305418719199E-2</v>
      </c>
      <c r="AF551" s="1">
        <f>(Table2[[#This Row],[Current Week High]]/Table2[[#This Row],[Close Price]])-1</f>
        <v>2.8975805680405475E-2</v>
      </c>
      <c r="AG551" s="1">
        <f>(Table2[[#This Row],[Close Price]]/Table2[[#This Row],[Current Month Low]])-1</f>
        <v>3.0246305418719199E-2</v>
      </c>
      <c r="AH551" s="1">
        <f>(Table2[[#This Row],[Current Month High]]/Table2[[#This Row],[Close Price]])-1</f>
        <v>9.974179975136277E-2</v>
      </c>
      <c r="AI551">
        <v>51.047145452806703</v>
      </c>
      <c r="AJ551">
        <v>8.9270833333333108</v>
      </c>
      <c r="AK551" t="str">
        <f>IF(AND(Table2[[#This Row],[20D EMA]]&gt;Table2[[#This Row],[50D EMA]],Table2[[#This Row],[50D EMA]]&gt;Table2[[#This Row],[200D EMA]]),"Uptrend","Downtrend/NoTrend")</f>
        <v>Downtrend/NoTrend</v>
      </c>
      <c r="AL551">
        <v>-0.1</v>
      </c>
      <c r="AM551" t="s">
        <v>3153</v>
      </c>
      <c r="AN551">
        <v>-3.79</v>
      </c>
      <c r="AO551" t="s">
        <v>3153</v>
      </c>
      <c r="AP551">
        <v>6.6464421146555E-2</v>
      </c>
      <c r="AQ551">
        <f>(Table2[[#This Row],[Sharpe Ratio]]-AVERAGE(Table2[Sharpe Ratio]))/_xlfn.STDEV.P(Table2[Sharpe Ratio])</f>
        <v>0.10689295002630197</v>
      </c>
      <c r="AR5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1">
        <f>_xlfn.RANK.AVG(Table2[[#This Row],[1Y Return vs Nifty Z-Score]],Table2[1Y Return vs Nifty Z-Score])</f>
        <v>573</v>
      </c>
      <c r="AT551">
        <f>_xlfn.RANK.AVG(Table2[[#This Row],[6M Return vs Nifty Z-Score]],Table2[6M Return vs Nifty Z-Score])</f>
        <v>592</v>
      </c>
      <c r="AU551">
        <f>_xlfn.RANK.AVG(Table2[[#This Row],[Sharpe Ratio Z-Score]],Table2[Sharpe Ratio Z-Score])</f>
        <v>322</v>
      </c>
      <c r="AV551">
        <f>(Table2[[#This Row],[Rank 1Y]]+Table2[[#This Row],[Rank 6M]]+Table2[[#This Row],[Rank Sharpe]])/3</f>
        <v>495.66666666666669</v>
      </c>
    </row>
    <row r="552" spans="1:48" hidden="1" x14ac:dyDescent="0.3">
      <c r="A552" t="s">
        <v>1244</v>
      </c>
      <c r="B552" t="s">
        <v>1245</v>
      </c>
      <c r="C552" t="s">
        <v>3108</v>
      </c>
      <c r="D552" t="s">
        <v>139</v>
      </c>
      <c r="E552">
        <v>9130.1296309019999</v>
      </c>
      <c r="F552">
        <v>84.42</v>
      </c>
      <c r="G552">
        <v>-26.687501687112299</v>
      </c>
      <c r="H552">
        <f>(Table2[[#This Row],[1Y Return vs Nifty]]-AVERAGE(Table2[1Y Return vs Nifty]))/_xlfn.STDEV.P(Table2[1Y Return vs Nifty])</f>
        <v>-0.84762383689030363</v>
      </c>
      <c r="I552">
        <v>1.2365362597160601</v>
      </c>
      <c r="J552">
        <f>(Table2[[#This Row],[1M Return vs Nifty]]-AVERAGE(Table2[1M Return vs Nifty]))/_xlfn.STDEV.P(Table2[1M Return vs Nifty])</f>
        <v>0.46946544185504985</v>
      </c>
      <c r="K552">
        <v>-0.96680920624273503</v>
      </c>
      <c r="L552">
        <f>(Table2[[#This Row],[6M Return vs Nifty]]-AVERAGE(Table2[6M Return vs Nifty]))/_xlfn.STDEV.P(Table2[6M Return vs Nifty])</f>
        <v>-0.11871226648777106</v>
      </c>
      <c r="M552">
        <v>0.39459229829532899</v>
      </c>
      <c r="N552">
        <f>(Table2[[#This Row],[1W Return vs Nifty]]-AVERAGE(Table2[1W Return vs Nifty]))/_xlfn.STDEV.P(Table2[1W Return vs Nifty])</f>
        <v>0.65978623151829174</v>
      </c>
      <c r="O552">
        <v>84.61</v>
      </c>
      <c r="P552">
        <v>85.556616077958196</v>
      </c>
      <c r="Q552">
        <v>85.586691413079393</v>
      </c>
      <c r="R552">
        <v>51.365678902509799</v>
      </c>
      <c r="S552" s="1">
        <f>(Table2[[#This Row],[Close Price]]-Table2[[#This Row],[20D EMA]])/Table2[[#This Row],[20D EMA]]</f>
        <v>-2.245597447110244E-3</v>
      </c>
      <c r="T552" s="1">
        <f>(Table2[[#This Row],[Close Price]]-Table2[[#This Row],[50D EMA]])/Table2[[#This Row],[50D EMA]]</f>
        <v>-1.32849583125462E-2</v>
      </c>
      <c r="U552" s="1">
        <f>(Table2[[#This Row],[Close Price]]-Table2[[#This Row],[200D EMA]])/Table2[[#This Row],[200D EMA]]</f>
        <v>-1.3631691958372596E-2</v>
      </c>
      <c r="V552">
        <v>0.26006637396898102</v>
      </c>
      <c r="W552">
        <v>83.55</v>
      </c>
      <c r="X552">
        <v>85.63</v>
      </c>
      <c r="Y552">
        <v>82.69</v>
      </c>
      <c r="Z552">
        <v>85.63</v>
      </c>
      <c r="AA552">
        <v>81.23</v>
      </c>
      <c r="AB552">
        <v>88.36</v>
      </c>
      <c r="AC552" s="1">
        <f>(Table2[[#This Row],[Close Price]]/Table2[[#This Row],[Day Low]])-1</f>
        <v>1.041292639138236E-2</v>
      </c>
      <c r="AD552" s="1">
        <f>(Table2[[#This Row],[Day High]]/Table2[[#This Row],[Close Price]])-1</f>
        <v>1.4333096422648683E-2</v>
      </c>
      <c r="AE552" s="1">
        <f>(Table2[[#This Row],[Close Price]]/Table2[[#This Row],[Current Week Low]])-1</f>
        <v>2.0921514088765303E-2</v>
      </c>
      <c r="AF552" s="1">
        <f>(Table2[[#This Row],[Current Week High]]/Table2[[#This Row],[Close Price]])-1</f>
        <v>1.4333096422648683E-2</v>
      </c>
      <c r="AG552" s="1">
        <f>(Table2[[#This Row],[Close Price]]/Table2[[#This Row],[Current Month Low]])-1</f>
        <v>3.9271205219746363E-2</v>
      </c>
      <c r="AH552" s="1">
        <f>(Table2[[#This Row],[Current Month High]]/Table2[[#This Row],[Close Price]])-1</f>
        <v>4.6671404880360035E-2</v>
      </c>
      <c r="AI552">
        <v>25.3375977256574</v>
      </c>
      <c r="AJ552">
        <v>16.602209944751301</v>
      </c>
      <c r="AK552" t="str">
        <f>IF(AND(Table2[[#This Row],[20D EMA]]&gt;Table2[[#This Row],[50D EMA]],Table2[[#This Row],[50D EMA]]&gt;Table2[[#This Row],[200D EMA]]),"Uptrend","Downtrend/NoTrend")</f>
        <v>Downtrend/NoTrend</v>
      </c>
      <c r="AL552">
        <v>0.01</v>
      </c>
      <c r="AM552" t="s">
        <v>3154</v>
      </c>
      <c r="AN552">
        <v>-2.79</v>
      </c>
      <c r="AO552" t="s">
        <v>3153</v>
      </c>
      <c r="AQ552">
        <f>(Table2[[#This Row],[Sharpe Ratio]]-AVERAGE(Table2[Sharpe Ratio]))/_xlfn.STDEV.P(Table2[Sharpe Ratio])</f>
        <v>-0.66967619071070472</v>
      </c>
      <c r="AR5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2">
        <f>_xlfn.RANK.AVG(Table2[[#This Row],[1Y Return vs Nifty Z-Score]],Table2[1Y Return vs Nifty Z-Score])</f>
        <v>612</v>
      </c>
      <c r="AT552">
        <f>_xlfn.RANK.AVG(Table2[[#This Row],[6M Return vs Nifty Z-Score]],Table2[6M Return vs Nifty Z-Score])</f>
        <v>339</v>
      </c>
      <c r="AU552">
        <f>_xlfn.RANK.AVG(Table2[[#This Row],[Sharpe Ratio Z-Score]],Table2[Sharpe Ratio Z-Score])</f>
        <v>539</v>
      </c>
      <c r="AV552">
        <f>(Table2[[#This Row],[Rank 1Y]]+Table2[[#This Row],[Rank 6M]]+Table2[[#This Row],[Rank Sharpe]])/3</f>
        <v>496.66666666666669</v>
      </c>
    </row>
    <row r="553" spans="1:48" x14ac:dyDescent="0.3">
      <c r="A553" t="s">
        <v>762</v>
      </c>
      <c r="B553" t="s">
        <v>763</v>
      </c>
      <c r="C553" t="s">
        <v>3116</v>
      </c>
      <c r="D553" t="s">
        <v>75</v>
      </c>
      <c r="E553">
        <v>21350.197994900002</v>
      </c>
      <c r="F553">
        <v>903.55</v>
      </c>
      <c r="G553">
        <v>-27.160912756262601</v>
      </c>
      <c r="H553">
        <f>(Table2[[#This Row],[1Y Return vs Nifty]]-AVERAGE(Table2[1Y Return vs Nifty]))/_xlfn.STDEV.P(Table2[1Y Return vs Nifty])</f>
        <v>-0.8574002481308477</v>
      </c>
      <c r="I553">
        <v>11.390508712942999</v>
      </c>
      <c r="J553">
        <f>(Table2[[#This Row],[1M Return vs Nifty]]-AVERAGE(Table2[1M Return vs Nifty]))/_xlfn.STDEV.P(Table2[1M Return vs Nifty])</f>
        <v>1.5814822196147746</v>
      </c>
      <c r="K553">
        <v>12.7820067507514</v>
      </c>
      <c r="L553">
        <f>(Table2[[#This Row],[6M Return vs Nifty]]-AVERAGE(Table2[6M Return vs Nifty]))/_xlfn.STDEV.P(Table2[6M Return vs Nifty])</f>
        <v>0.35644072533294036</v>
      </c>
      <c r="M553">
        <v>2.5596962335220801</v>
      </c>
      <c r="N553">
        <f>(Table2[[#This Row],[1W Return vs Nifty]]-AVERAGE(Table2[1W Return vs Nifty]))/_xlfn.STDEV.P(Table2[1W Return vs Nifty])</f>
        <v>1.1049301108140956</v>
      </c>
      <c r="O553">
        <v>879.65</v>
      </c>
      <c r="P553">
        <v>863.05380370326304</v>
      </c>
      <c r="Q553">
        <v>850.29672876476002</v>
      </c>
      <c r="R553">
        <v>61.212087244988403</v>
      </c>
      <c r="S553" s="1">
        <f>(Table2[[#This Row],[Close Price]]-Table2[[#This Row],[20D EMA]])/Table2[[#This Row],[20D EMA]]</f>
        <v>2.7169897118171974E-2</v>
      </c>
      <c r="T553" s="1">
        <f>(Table2[[#This Row],[Close Price]]-Table2[[#This Row],[50D EMA]])/Table2[[#This Row],[50D EMA]]</f>
        <v>4.6921983453375053E-2</v>
      </c>
      <c r="U553" s="1">
        <f>(Table2[[#This Row],[Close Price]]-Table2[[#This Row],[200D EMA]])/Table2[[#This Row],[200D EMA]]</f>
        <v>6.2629043995737627E-2</v>
      </c>
      <c r="V553">
        <v>1.49911378158223</v>
      </c>
      <c r="W553">
        <v>897.85</v>
      </c>
      <c r="X553">
        <v>925</v>
      </c>
      <c r="Y553">
        <v>889.9</v>
      </c>
      <c r="Z553">
        <v>925</v>
      </c>
      <c r="AA553">
        <v>855.55</v>
      </c>
      <c r="AB553">
        <v>927</v>
      </c>
      <c r="AC553" s="1">
        <f>(Table2[[#This Row],[Close Price]]/Table2[[#This Row],[Day Low]])-1</f>
        <v>6.3484991925153444E-3</v>
      </c>
      <c r="AD553" s="1">
        <f>(Table2[[#This Row],[Day High]]/Table2[[#This Row],[Close Price]])-1</f>
        <v>2.373969343146487E-2</v>
      </c>
      <c r="AE553" s="1">
        <f>(Table2[[#This Row],[Close Price]]/Table2[[#This Row],[Current Week Low]])-1</f>
        <v>1.5338802112596861E-2</v>
      </c>
      <c r="AF553" s="1">
        <f>(Table2[[#This Row],[Current Week High]]/Table2[[#This Row],[Close Price]])-1</f>
        <v>2.373969343146487E-2</v>
      </c>
      <c r="AG553" s="1">
        <f>(Table2[[#This Row],[Close Price]]/Table2[[#This Row],[Current Month Low]])-1</f>
        <v>5.6104260417275453E-2</v>
      </c>
      <c r="AH553" s="1">
        <f>(Table2[[#This Row],[Current Month High]]/Table2[[#This Row],[Close Price]])-1</f>
        <v>2.595318466050589E-2</v>
      </c>
      <c r="AI553">
        <v>17.115820928559501</v>
      </c>
      <c r="AJ553">
        <v>29.078571428571401</v>
      </c>
      <c r="AK553" t="str">
        <f>IF(AND(Table2[[#This Row],[20D EMA]]&gt;Table2[[#This Row],[50D EMA]],Table2[[#This Row],[50D EMA]]&gt;Table2[[#This Row],[200D EMA]]),"Uptrend","Downtrend/NoTrend")</f>
        <v>Uptrend</v>
      </c>
      <c r="AL553">
        <v>0.22</v>
      </c>
      <c r="AM553" t="s">
        <v>3154</v>
      </c>
      <c r="AN553">
        <v>1.92</v>
      </c>
      <c r="AO553" t="s">
        <v>3154</v>
      </c>
      <c r="AP553">
        <v>-5.3252241700718003E-2</v>
      </c>
      <c r="AQ553">
        <f>(Table2[[#This Row],[Sharpe Ratio]]-AVERAGE(Table2[Sharpe Ratio]))/_xlfn.STDEV.P(Table2[Sharpe Ratio])</f>
        <v>-1.291874456586815</v>
      </c>
      <c r="AR5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0.89357835104414807</v>
      </c>
      <c r="AS553">
        <f>_xlfn.RANK.AVG(Table2[[#This Row],[1Y Return vs Nifty Z-Score]],Table2[1Y Return vs Nifty Z-Score])</f>
        <v>616</v>
      </c>
      <c r="AT553">
        <f>_xlfn.RANK.AVG(Table2[[#This Row],[6M Return vs Nifty Z-Score]],Table2[6M Return vs Nifty Z-Score])</f>
        <v>205</v>
      </c>
      <c r="AU553">
        <f>_xlfn.RANK.AVG(Table2[[#This Row],[Sharpe Ratio Z-Score]],Table2[Sharpe Ratio Z-Score])</f>
        <v>670</v>
      </c>
      <c r="AV553">
        <f>(Table2[[#This Row],[Rank 1Y]]+Table2[[#This Row],[Rank 6M]]+Table2[[#This Row],[Rank Sharpe]])/3</f>
        <v>497</v>
      </c>
    </row>
    <row r="554" spans="1:48" hidden="1" x14ac:dyDescent="0.3">
      <c r="A554" t="s">
        <v>1719</v>
      </c>
      <c r="B554" t="s">
        <v>1720</v>
      </c>
      <c r="C554" t="s">
        <v>3116</v>
      </c>
      <c r="D554" t="s">
        <v>75</v>
      </c>
      <c r="E554">
        <v>4804.6512854319999</v>
      </c>
      <c r="F554">
        <v>212.02</v>
      </c>
      <c r="G554">
        <v>-8.9980966513604894</v>
      </c>
      <c r="H554">
        <f>(Table2[[#This Row],[1Y Return vs Nifty]]-AVERAGE(Table2[1Y Return vs Nifty]))/_xlfn.STDEV.P(Table2[1Y Return vs Nifty])</f>
        <v>-0.48231996146453704</v>
      </c>
      <c r="I554">
        <v>-3.3326114289162101</v>
      </c>
      <c r="J554">
        <f>(Table2[[#This Row],[1M Return vs Nifty]]-AVERAGE(Table2[1M Return vs Nifty]))/_xlfn.STDEV.P(Table2[1M Return vs Nifty])</f>
        <v>-3.0926785248778482E-2</v>
      </c>
      <c r="K554">
        <v>0.35349320271016399</v>
      </c>
      <c r="L554">
        <f>(Table2[[#This Row],[6M Return vs Nifty]]-AVERAGE(Table2[6M Return vs Nifty]))/_xlfn.STDEV.P(Table2[6M Return vs Nifty])</f>
        <v>-7.3083199833276602E-2</v>
      </c>
      <c r="M554">
        <v>-4.67703707227317</v>
      </c>
      <c r="N554">
        <f>(Table2[[#This Row],[1W Return vs Nifty]]-AVERAGE(Table2[1W Return vs Nifty]))/_xlfn.STDEV.P(Table2[1W Return vs Nifty])</f>
        <v>-0.38293727733208555</v>
      </c>
      <c r="O554">
        <v>222.62</v>
      </c>
      <c r="P554">
        <v>224.50586022018501</v>
      </c>
      <c r="Q554">
        <v>217.63056545092499</v>
      </c>
      <c r="R554">
        <v>27.156609305027001</v>
      </c>
      <c r="S554" s="1">
        <f>(Table2[[#This Row],[Close Price]]-Table2[[#This Row],[20D EMA]])/Table2[[#This Row],[20D EMA]]</f>
        <v>-4.7614769562483131E-2</v>
      </c>
      <c r="T554" s="1">
        <f>(Table2[[#This Row],[Close Price]]-Table2[[#This Row],[50D EMA]])/Table2[[#This Row],[50D EMA]]</f>
        <v>-5.5614852137665566E-2</v>
      </c>
      <c r="U554" s="1">
        <f>(Table2[[#This Row],[Close Price]]-Table2[[#This Row],[200D EMA]])/Table2[[#This Row],[200D EMA]]</f>
        <v>-2.5780227328362777E-2</v>
      </c>
      <c r="V554">
        <v>0.311003047259999</v>
      </c>
      <c r="W554">
        <v>211.1</v>
      </c>
      <c r="X554">
        <v>216.5</v>
      </c>
      <c r="Y554">
        <v>211</v>
      </c>
      <c r="Z554">
        <v>216.5</v>
      </c>
      <c r="AA554">
        <v>211</v>
      </c>
      <c r="AB554">
        <v>240</v>
      </c>
      <c r="AC554" s="1">
        <f>(Table2[[#This Row],[Close Price]]/Table2[[#This Row],[Day Low]])-1</f>
        <v>4.3581241117953695E-3</v>
      </c>
      <c r="AD554" s="1">
        <f>(Table2[[#This Row],[Day High]]/Table2[[#This Row],[Close Price]])-1</f>
        <v>2.1130082067729372E-2</v>
      </c>
      <c r="AE554" s="1">
        <f>(Table2[[#This Row],[Close Price]]/Table2[[#This Row],[Current Week Low]])-1</f>
        <v>4.8341232227488984E-3</v>
      </c>
      <c r="AF554" s="1">
        <f>(Table2[[#This Row],[Current Week High]]/Table2[[#This Row],[Close Price]])-1</f>
        <v>2.1130082067729372E-2</v>
      </c>
      <c r="AG554" s="1">
        <f>(Table2[[#This Row],[Close Price]]/Table2[[#This Row],[Current Month Low]])-1</f>
        <v>4.8341232227488984E-3</v>
      </c>
      <c r="AH554" s="1">
        <f>(Table2[[#This Row],[Current Month High]]/Table2[[#This Row],[Close Price]])-1</f>
        <v>0.13196868219979252</v>
      </c>
      <c r="AI554">
        <v>21.686633336477598</v>
      </c>
      <c r="AJ554">
        <v>12.328476821192</v>
      </c>
      <c r="AK554" t="str">
        <f>IF(AND(Table2[[#This Row],[20D EMA]]&gt;Table2[[#This Row],[50D EMA]],Table2[[#This Row],[50D EMA]]&gt;Table2[[#This Row],[200D EMA]]),"Uptrend","Downtrend/NoTrend")</f>
        <v>Downtrend/NoTrend</v>
      </c>
      <c r="AL554">
        <v>0.03</v>
      </c>
      <c r="AM554" t="s">
        <v>3154</v>
      </c>
      <c r="AN554">
        <v>-8.4499999999999993</v>
      </c>
      <c r="AO554" t="s">
        <v>3153</v>
      </c>
      <c r="AP554">
        <v>-6.4339227148519001E-2</v>
      </c>
      <c r="AQ554">
        <f>(Table2[[#This Row],[Sharpe Ratio]]-AVERAGE(Table2[Sharpe Ratio]))/_xlfn.STDEV.P(Table2[Sharpe Ratio])</f>
        <v>-1.4214146017357172</v>
      </c>
      <c r="AR5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4">
        <f>_xlfn.RANK.AVG(Table2[[#This Row],[1Y Return vs Nifty Z-Score]],Table2[1Y Return vs Nifty Z-Score])</f>
        <v>484</v>
      </c>
      <c r="AT554">
        <f>_xlfn.RANK.AVG(Table2[[#This Row],[6M Return vs Nifty Z-Score]],Table2[6M Return vs Nifty Z-Score])</f>
        <v>324</v>
      </c>
      <c r="AU554">
        <f>_xlfn.RANK.AVG(Table2[[#This Row],[Sharpe Ratio Z-Score]],Table2[Sharpe Ratio Z-Score])</f>
        <v>683</v>
      </c>
      <c r="AV554">
        <f>(Table2[[#This Row],[Rank 1Y]]+Table2[[#This Row],[Rank 6M]]+Table2[[#This Row],[Rank Sharpe]])/3</f>
        <v>497</v>
      </c>
    </row>
    <row r="555" spans="1:48" hidden="1" x14ac:dyDescent="0.3">
      <c r="A555" t="s">
        <v>1771</v>
      </c>
      <c r="B555" t="s">
        <v>1772</v>
      </c>
      <c r="C555" t="s">
        <v>3122</v>
      </c>
      <c r="D555" t="s">
        <v>278</v>
      </c>
      <c r="E555">
        <v>4368.6985889999996</v>
      </c>
      <c r="F555">
        <v>261.75</v>
      </c>
      <c r="G555">
        <v>-10.850690518473399</v>
      </c>
      <c r="H555">
        <f>(Table2[[#This Row],[1Y Return vs Nifty]]-AVERAGE(Table2[1Y Return vs Nifty]))/_xlfn.STDEV.P(Table2[1Y Return vs Nifty])</f>
        <v>-0.52057787448527248</v>
      </c>
      <c r="I555">
        <v>-6.8540986164802096</v>
      </c>
      <c r="J555">
        <f>(Table2[[#This Row],[1M Return vs Nifty]]-AVERAGE(Table2[1M Return vs Nifty]))/_xlfn.STDEV.P(Table2[1M Return vs Nifty])</f>
        <v>-0.4165840098744551</v>
      </c>
      <c r="K555">
        <v>-5.5038376241123803</v>
      </c>
      <c r="L555">
        <f>(Table2[[#This Row],[6M Return vs Nifty]]-AVERAGE(Table2[6M Return vs Nifty]))/_xlfn.STDEV.P(Table2[6M Return vs Nifty])</f>
        <v>-0.27550995971965164</v>
      </c>
      <c r="M555">
        <v>-5.0910404703100598</v>
      </c>
      <c r="N555">
        <f>(Table2[[#This Row],[1W Return vs Nifty]]-AVERAGE(Table2[1W Return vs Nifty]))/_xlfn.STDEV.P(Table2[1W Return vs Nifty])</f>
        <v>-0.46805609109678603</v>
      </c>
      <c r="O555">
        <v>273.2</v>
      </c>
      <c r="P555">
        <v>279.52576772373402</v>
      </c>
      <c r="Q555">
        <v>274.67922178033899</v>
      </c>
      <c r="R555">
        <v>39.8595466763704</v>
      </c>
      <c r="S555" s="1">
        <f>(Table2[[#This Row],[Close Price]]-Table2[[#This Row],[20D EMA]])/Table2[[#This Row],[20D EMA]]</f>
        <v>-4.1910688140556332E-2</v>
      </c>
      <c r="T555" s="1">
        <f>(Table2[[#This Row],[Close Price]]-Table2[[#This Row],[50D EMA]])/Table2[[#This Row],[50D EMA]]</f>
        <v>-6.3592590652688907E-2</v>
      </c>
      <c r="U555" s="1">
        <f>(Table2[[#This Row],[Close Price]]-Table2[[#This Row],[200D EMA]])/Table2[[#This Row],[200D EMA]]</f>
        <v>-4.7070257795758907E-2</v>
      </c>
      <c r="V555">
        <v>0.61307317991383303</v>
      </c>
      <c r="W555">
        <v>259.89999999999998</v>
      </c>
      <c r="X555">
        <v>266.8</v>
      </c>
      <c r="Y555">
        <v>257.2</v>
      </c>
      <c r="Z555">
        <v>270.85000000000002</v>
      </c>
      <c r="AA555">
        <v>252.35</v>
      </c>
      <c r="AB555">
        <v>291.2</v>
      </c>
      <c r="AC555" s="1">
        <f>(Table2[[#This Row],[Close Price]]/Table2[[#This Row],[Day Low]])-1</f>
        <v>7.1181223547518435E-3</v>
      </c>
      <c r="AD555" s="1">
        <f>(Table2[[#This Row],[Day High]]/Table2[[#This Row],[Close Price]])-1</f>
        <v>1.9293218720152883E-2</v>
      </c>
      <c r="AE555" s="1">
        <f>(Table2[[#This Row],[Close Price]]/Table2[[#This Row],[Current Week Low]])-1</f>
        <v>1.7690513219284609E-2</v>
      </c>
      <c r="AF555" s="1">
        <f>(Table2[[#This Row],[Current Week High]]/Table2[[#This Row],[Close Price]])-1</f>
        <v>3.4765998089780314E-2</v>
      </c>
      <c r="AG555" s="1">
        <f>(Table2[[#This Row],[Close Price]]/Table2[[#This Row],[Current Month Low]])-1</f>
        <v>3.7249851396869538E-2</v>
      </c>
      <c r="AH555" s="1">
        <f>(Table2[[#This Row],[Current Month High]]/Table2[[#This Row],[Close Price]])-1</f>
        <v>0.11251193887297029</v>
      </c>
      <c r="AI555">
        <v>28.366762177650401</v>
      </c>
      <c r="AJ555">
        <v>20.0963523743977</v>
      </c>
      <c r="AK555" t="str">
        <f>IF(AND(Table2[[#This Row],[20D EMA]]&gt;Table2[[#This Row],[50D EMA]],Table2[[#This Row],[50D EMA]]&gt;Table2[[#This Row],[200D EMA]]),"Uptrend","Downtrend/NoTrend")</f>
        <v>Downtrend/NoTrend</v>
      </c>
      <c r="AL555">
        <v>0.05</v>
      </c>
      <c r="AM555" t="s">
        <v>3154</v>
      </c>
      <c r="AN555">
        <v>-9.08</v>
      </c>
      <c r="AO555" t="s">
        <v>3153</v>
      </c>
      <c r="AP555">
        <v>-1.1661761656575001E-2</v>
      </c>
      <c r="AQ555">
        <f>(Table2[[#This Row],[Sharpe Ratio]]-AVERAGE(Table2[Sharpe Ratio]))/_xlfn.STDEV.P(Table2[Sharpe Ratio])</f>
        <v>-0.80593201108650026</v>
      </c>
      <c r="AR5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5">
        <f>_xlfn.RANK.AVG(Table2[[#This Row],[1Y Return vs Nifty Z-Score]],Table2[1Y Return vs Nifty Z-Score])</f>
        <v>500</v>
      </c>
      <c r="AT555">
        <f>_xlfn.RANK.AVG(Table2[[#This Row],[6M Return vs Nifty Z-Score]],Table2[6M Return vs Nifty Z-Score])</f>
        <v>408</v>
      </c>
      <c r="AU555">
        <f>_xlfn.RANK.AVG(Table2[[#This Row],[Sharpe Ratio Z-Score]],Table2[Sharpe Ratio Z-Score])</f>
        <v>589</v>
      </c>
      <c r="AV555">
        <f>(Table2[[#This Row],[Rank 1Y]]+Table2[[#This Row],[Rank 6M]]+Table2[[#This Row],[Rank Sharpe]])/3</f>
        <v>499</v>
      </c>
    </row>
    <row r="556" spans="1:48" hidden="1" x14ac:dyDescent="0.3">
      <c r="A556" t="s">
        <v>2150</v>
      </c>
      <c r="B556" t="s">
        <v>2151</v>
      </c>
      <c r="C556" t="s">
        <v>3114</v>
      </c>
      <c r="D556" t="s">
        <v>270</v>
      </c>
      <c r="E556">
        <v>2750.1787749999999</v>
      </c>
      <c r="F556">
        <v>283.75</v>
      </c>
      <c r="G556">
        <v>-12.658911191052299</v>
      </c>
      <c r="H556">
        <f>(Table2[[#This Row],[1Y Return vs Nifty]]-AVERAGE(Table2[1Y Return vs Nifty]))/_xlfn.STDEV.P(Table2[1Y Return vs Nifty])</f>
        <v>-0.55791943673584177</v>
      </c>
      <c r="I556">
        <v>7.3674189264753602</v>
      </c>
      <c r="J556">
        <f>(Table2[[#This Row],[1M Return vs Nifty]]-AVERAGE(Table2[1M Return vs Nifty]))/_xlfn.STDEV.P(Table2[1M Return vs Nifty])</f>
        <v>1.1408917648352717</v>
      </c>
      <c r="K556">
        <v>-23.1434814196346</v>
      </c>
      <c r="L556">
        <f>(Table2[[#This Row],[6M Return vs Nifty]]-AVERAGE(Table2[6M Return vs Nifty]))/_xlfn.STDEV.P(Table2[6M Return vs Nifty])</f>
        <v>-0.88512823887264869</v>
      </c>
      <c r="M556">
        <v>-1.4008319445870301</v>
      </c>
      <c r="N556">
        <f>(Table2[[#This Row],[1W Return vs Nifty]]-AVERAGE(Table2[1W Return vs Nifty]))/_xlfn.STDEV.P(Table2[1W Return vs Nifty])</f>
        <v>0.29064824259551852</v>
      </c>
      <c r="O556">
        <v>276.27999999999997</v>
      </c>
      <c r="P556">
        <v>285.146683593163</v>
      </c>
      <c r="Q556">
        <v>298.16275914185701</v>
      </c>
      <c r="R556">
        <v>60.264445947413599</v>
      </c>
      <c r="S556" s="1">
        <f>(Table2[[#This Row],[Close Price]]-Table2[[#This Row],[20D EMA]])/Table2[[#This Row],[20D EMA]]</f>
        <v>2.7037787751556495E-2</v>
      </c>
      <c r="T556" s="1">
        <f>(Table2[[#This Row],[Close Price]]-Table2[[#This Row],[50D EMA]])/Table2[[#This Row],[50D EMA]]</f>
        <v>-4.8981232240306958E-3</v>
      </c>
      <c r="U556" s="1">
        <f>(Table2[[#This Row],[Close Price]]-Table2[[#This Row],[200D EMA]])/Table2[[#This Row],[200D EMA]]</f>
        <v>-4.8338562412483729E-2</v>
      </c>
      <c r="V556">
        <v>2.2723032320201799</v>
      </c>
      <c r="W556">
        <v>279.60000000000002</v>
      </c>
      <c r="X556">
        <v>289</v>
      </c>
      <c r="Y556">
        <v>271.10000000000002</v>
      </c>
      <c r="Z556">
        <v>289</v>
      </c>
      <c r="AA556">
        <v>258.3</v>
      </c>
      <c r="AB556">
        <v>306.55</v>
      </c>
      <c r="AC556" s="1">
        <f>(Table2[[#This Row],[Close Price]]/Table2[[#This Row],[Day Low]])-1</f>
        <v>1.4842632331902639E-2</v>
      </c>
      <c r="AD556" s="1">
        <f>(Table2[[#This Row],[Day High]]/Table2[[#This Row],[Close Price]])-1</f>
        <v>1.8502202643171817E-2</v>
      </c>
      <c r="AE556" s="1">
        <f>(Table2[[#This Row],[Close Price]]/Table2[[#This Row],[Current Week Low]])-1</f>
        <v>4.6661748432312633E-2</v>
      </c>
      <c r="AF556" s="1">
        <f>(Table2[[#This Row],[Current Week High]]/Table2[[#This Row],[Close Price]])-1</f>
        <v>1.8502202643171817E-2</v>
      </c>
      <c r="AG556" s="1">
        <f>(Table2[[#This Row],[Close Price]]/Table2[[#This Row],[Current Month Low]])-1</f>
        <v>9.8528842431281349E-2</v>
      </c>
      <c r="AH556" s="1">
        <f>(Table2[[#This Row],[Current Month High]]/Table2[[#This Row],[Close Price]])-1</f>
        <v>8.0352422907489007E-2</v>
      </c>
      <c r="AI556">
        <v>41.5154185022026</v>
      </c>
      <c r="AJ556">
        <v>16.962077493816899</v>
      </c>
      <c r="AK556" t="str">
        <f>IF(AND(Table2[[#This Row],[20D EMA]]&gt;Table2[[#This Row],[50D EMA]],Table2[[#This Row],[50D EMA]]&gt;Table2[[#This Row],[200D EMA]]),"Uptrend","Downtrend/NoTrend")</f>
        <v>Downtrend/NoTrend</v>
      </c>
      <c r="AL556">
        <v>-0.02</v>
      </c>
      <c r="AM556" t="s">
        <v>3153</v>
      </c>
      <c r="AN556">
        <v>10</v>
      </c>
      <c r="AO556" t="s">
        <v>3154</v>
      </c>
      <c r="AP556">
        <v>5.9204826917361002E-2</v>
      </c>
      <c r="AQ556">
        <f>(Table2[[#This Row],[Sharpe Ratio]]-AVERAGE(Table2[Sharpe Ratio]))/_xlfn.STDEV.P(Table2[Sharpe Ratio])</f>
        <v>2.2071977310184007E-2</v>
      </c>
      <c r="AR5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6">
        <f>_xlfn.RANK.AVG(Table2[[#This Row],[1Y Return vs Nifty Z-Score]],Table2[1Y Return vs Nifty Z-Score])</f>
        <v>518</v>
      </c>
      <c r="AT556">
        <f>_xlfn.RANK.AVG(Table2[[#This Row],[6M Return vs Nifty Z-Score]],Table2[6M Return vs Nifty Z-Score])</f>
        <v>630</v>
      </c>
      <c r="AU556">
        <f>_xlfn.RANK.AVG(Table2[[#This Row],[Sharpe Ratio Z-Score]],Table2[Sharpe Ratio Z-Score])</f>
        <v>350</v>
      </c>
      <c r="AV556">
        <f>(Table2[[#This Row],[Rank 1Y]]+Table2[[#This Row],[Rank 6M]]+Table2[[#This Row],[Rank Sharpe]])/3</f>
        <v>499.33333333333331</v>
      </c>
    </row>
    <row r="557" spans="1:48" hidden="1" x14ac:dyDescent="0.3">
      <c r="A557" t="s">
        <v>975</v>
      </c>
      <c r="B557" t="s">
        <v>976</v>
      </c>
      <c r="C557" t="s">
        <v>3108</v>
      </c>
      <c r="D557" t="s">
        <v>977</v>
      </c>
      <c r="E557">
        <v>14449.251416825</v>
      </c>
      <c r="F557">
        <v>162.49</v>
      </c>
      <c r="G557">
        <v>-2.0399140885065901</v>
      </c>
      <c r="H557">
        <f>(Table2[[#This Row],[1Y Return vs Nifty]]-AVERAGE(Table2[1Y Return vs Nifty]))/_xlfn.STDEV.P(Table2[1Y Return vs Nifty])</f>
        <v>-0.33862654436016176</v>
      </c>
      <c r="I557">
        <v>-10.0448479106051</v>
      </c>
      <c r="J557">
        <f>(Table2[[#This Row],[1M Return vs Nifty]]-AVERAGE(Table2[1M Return vs Nifty]))/_xlfn.STDEV.P(Table2[1M Return vs Nifty])</f>
        <v>-0.76602032802836795</v>
      </c>
      <c r="K557">
        <v>-3.02463845255234</v>
      </c>
      <c r="L557">
        <f>(Table2[[#This Row],[6M Return vs Nifty]]-AVERAGE(Table2[6M Return vs Nifty]))/_xlfn.STDEV.P(Table2[6M Return vs Nifty])</f>
        <v>-0.18982993408174026</v>
      </c>
      <c r="M557">
        <v>-3.8580111278222602</v>
      </c>
      <c r="N557">
        <f>(Table2[[#This Row],[1W Return vs Nifty]]-AVERAGE(Table2[1W Return vs Nifty]))/_xlfn.STDEV.P(Table2[1W Return vs Nifty])</f>
        <v>-0.21454610671671059</v>
      </c>
      <c r="O557">
        <v>173.97</v>
      </c>
      <c r="P557">
        <v>184.91763770233899</v>
      </c>
      <c r="Q557">
        <v>176.033915850021</v>
      </c>
      <c r="R557">
        <v>24.489755050050402</v>
      </c>
      <c r="S557" s="1">
        <f>(Table2[[#This Row],[Close Price]]-Table2[[#This Row],[20D EMA]])/Table2[[#This Row],[20D EMA]]</f>
        <v>-6.5988388802667067E-2</v>
      </c>
      <c r="T557" s="1">
        <f>(Table2[[#This Row],[Close Price]]-Table2[[#This Row],[50D EMA]])/Table2[[#This Row],[50D EMA]]</f>
        <v>-0.12128447010793336</v>
      </c>
      <c r="U557" s="1">
        <f>(Table2[[#This Row],[Close Price]]-Table2[[#This Row],[200D EMA]])/Table2[[#This Row],[200D EMA]]</f>
        <v>-7.6939240853792432E-2</v>
      </c>
      <c r="V557">
        <v>0.30716754263055401</v>
      </c>
      <c r="W557">
        <v>161.5</v>
      </c>
      <c r="X557">
        <v>165.76</v>
      </c>
      <c r="Y557">
        <v>159.4</v>
      </c>
      <c r="Z557">
        <v>165.76</v>
      </c>
      <c r="AA557">
        <v>159.4</v>
      </c>
      <c r="AB557">
        <v>180</v>
      </c>
      <c r="AC557" s="1">
        <f>(Table2[[#This Row],[Close Price]]/Table2[[#This Row],[Day Low]])-1</f>
        <v>6.1300309597522862E-3</v>
      </c>
      <c r="AD557" s="1">
        <f>(Table2[[#This Row],[Day High]]/Table2[[#This Row],[Close Price]])-1</f>
        <v>2.0124315342482602E-2</v>
      </c>
      <c r="AE557" s="1">
        <f>(Table2[[#This Row],[Close Price]]/Table2[[#This Row],[Current Week Low]])-1</f>
        <v>1.9385194479297319E-2</v>
      </c>
      <c r="AF557" s="1">
        <f>(Table2[[#This Row],[Current Week High]]/Table2[[#This Row],[Close Price]])-1</f>
        <v>2.0124315342482602E-2</v>
      </c>
      <c r="AG557" s="1">
        <f>(Table2[[#This Row],[Close Price]]/Table2[[#This Row],[Current Month Low]])-1</f>
        <v>1.9385194479297319E-2</v>
      </c>
      <c r="AH557" s="1">
        <f>(Table2[[#This Row],[Current Month High]]/Table2[[#This Row],[Close Price]])-1</f>
        <v>0.10776047756785023</v>
      </c>
      <c r="AI557">
        <v>50.409255954212497</v>
      </c>
      <c r="AJ557">
        <v>24.800307219661999</v>
      </c>
      <c r="AK557" t="str">
        <f>IF(AND(Table2[[#This Row],[20D EMA]]&gt;Table2[[#This Row],[50D EMA]],Table2[[#This Row],[50D EMA]]&gt;Table2[[#This Row],[200D EMA]]),"Uptrend","Downtrend/NoTrend")</f>
        <v>Downtrend/NoTrend</v>
      </c>
      <c r="AL557">
        <v>-0.05</v>
      </c>
      <c r="AM557" t="s">
        <v>3153</v>
      </c>
      <c r="AN557">
        <v>-8.59</v>
      </c>
      <c r="AO557" t="s">
        <v>3153</v>
      </c>
      <c r="AP557">
        <v>-7.6541437699679998E-2</v>
      </c>
      <c r="AQ557">
        <f>(Table2[[#This Row],[Sharpe Ratio]]-AVERAGE(Table2[Sharpe Ratio]))/_xlfn.STDEV.P(Table2[Sharpe Ratio])</f>
        <v>-1.5639850175964487</v>
      </c>
      <c r="AR5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7">
        <f>_xlfn.RANK.AVG(Table2[[#This Row],[1Y Return vs Nifty Z-Score]],Table2[1Y Return vs Nifty Z-Score])</f>
        <v>430</v>
      </c>
      <c r="AT557">
        <f>_xlfn.RANK.AVG(Table2[[#This Row],[6M Return vs Nifty Z-Score]],Table2[6M Return vs Nifty Z-Score])</f>
        <v>374</v>
      </c>
      <c r="AU557">
        <f>_xlfn.RANK.AVG(Table2[[#This Row],[Sharpe Ratio Z-Score]],Table2[Sharpe Ratio Z-Score])</f>
        <v>695</v>
      </c>
      <c r="AV557">
        <f>(Table2[[#This Row],[Rank 1Y]]+Table2[[#This Row],[Rank 6M]]+Table2[[#This Row],[Rank Sharpe]])/3</f>
        <v>499.66666666666669</v>
      </c>
    </row>
    <row r="558" spans="1:48" hidden="1" x14ac:dyDescent="0.3">
      <c r="A558" t="s">
        <v>1352</v>
      </c>
      <c r="B558" t="s">
        <v>1353</v>
      </c>
      <c r="C558" t="s">
        <v>3118</v>
      </c>
      <c r="D558" t="s">
        <v>460</v>
      </c>
      <c r="E558">
        <v>8038.5514063539904</v>
      </c>
      <c r="F558">
        <v>182.42</v>
      </c>
      <c r="G558">
        <v>-32.051110681208101</v>
      </c>
      <c r="H558">
        <f>(Table2[[#This Row],[1Y Return vs Nifty]]-AVERAGE(Table2[1Y Return vs Nifty]))/_xlfn.STDEV.P(Table2[1Y Return vs Nifty])</f>
        <v>-0.95838771774732989</v>
      </c>
      <c r="I558">
        <v>2.2755419849652698</v>
      </c>
      <c r="J558">
        <f>(Table2[[#This Row],[1M Return vs Nifty]]-AVERAGE(Table2[1M Return vs Nifty]))/_xlfn.STDEV.P(Table2[1M Return vs Nifty])</f>
        <v>0.58325261273695894</v>
      </c>
      <c r="K558">
        <v>0.42265154948338901</v>
      </c>
      <c r="L558">
        <f>(Table2[[#This Row],[6M Return vs Nifty]]-AVERAGE(Table2[6M Return vs Nifty]))/_xlfn.STDEV.P(Table2[6M Return vs Nifty])</f>
        <v>-7.0693117990486665E-2</v>
      </c>
      <c r="M558">
        <v>-1.0082251460138001</v>
      </c>
      <c r="N558">
        <f>(Table2[[#This Row],[1W Return vs Nifty]]-AVERAGE(Table2[1W Return vs Nifty]))/_xlfn.STDEV.P(Table2[1W Return vs Nifty])</f>
        <v>0.37136793023328113</v>
      </c>
      <c r="O558">
        <v>184.47</v>
      </c>
      <c r="P558">
        <v>188.11893359682301</v>
      </c>
      <c r="Q558">
        <v>191.28012766675201</v>
      </c>
      <c r="R558">
        <v>46.926373323769802</v>
      </c>
      <c r="S558" s="1">
        <f>(Table2[[#This Row],[Close Price]]-Table2[[#This Row],[20D EMA]])/Table2[[#This Row],[20D EMA]]</f>
        <v>-1.1112918089662338E-2</v>
      </c>
      <c r="T558" s="1">
        <f>(Table2[[#This Row],[Close Price]]-Table2[[#This Row],[50D EMA]])/Table2[[#This Row],[50D EMA]]</f>
        <v>-3.0294311624352466E-2</v>
      </c>
      <c r="U558" s="1">
        <f>(Table2[[#This Row],[Close Price]]-Table2[[#This Row],[200D EMA]])/Table2[[#This Row],[200D EMA]]</f>
        <v>-4.6320168094973899E-2</v>
      </c>
      <c r="V558">
        <v>0.44117444425658298</v>
      </c>
      <c r="W558">
        <v>181.58</v>
      </c>
      <c r="X558">
        <v>184.79</v>
      </c>
      <c r="Y558">
        <v>178.32</v>
      </c>
      <c r="Z558">
        <v>184.79</v>
      </c>
      <c r="AA558">
        <v>175.29</v>
      </c>
      <c r="AB558">
        <v>194.35</v>
      </c>
      <c r="AC558" s="1">
        <f>(Table2[[#This Row],[Close Price]]/Table2[[#This Row],[Day Low]])-1</f>
        <v>4.6260601387817513E-3</v>
      </c>
      <c r="AD558" s="1">
        <f>(Table2[[#This Row],[Day High]]/Table2[[#This Row],[Close Price]])-1</f>
        <v>1.2991996491612756E-2</v>
      </c>
      <c r="AE558" s="1">
        <f>(Table2[[#This Row],[Close Price]]/Table2[[#This Row],[Current Week Low]])-1</f>
        <v>2.2992373261552235E-2</v>
      </c>
      <c r="AF558" s="1">
        <f>(Table2[[#This Row],[Current Week High]]/Table2[[#This Row],[Close Price]])-1</f>
        <v>1.2991996491612756E-2</v>
      </c>
      <c r="AG558" s="1">
        <f>(Table2[[#This Row],[Close Price]]/Table2[[#This Row],[Current Month Low]])-1</f>
        <v>4.0675452107935328E-2</v>
      </c>
      <c r="AH558" s="1">
        <f>(Table2[[#This Row],[Current Month High]]/Table2[[#This Row],[Close Price]])-1</f>
        <v>6.5398530862843973E-2</v>
      </c>
      <c r="AI558">
        <v>19.274202390088799</v>
      </c>
      <c r="AJ558">
        <v>25.806896551724101</v>
      </c>
      <c r="AK558" t="str">
        <f>IF(AND(Table2[[#This Row],[20D EMA]]&gt;Table2[[#This Row],[50D EMA]],Table2[[#This Row],[50D EMA]]&gt;Table2[[#This Row],[200D EMA]]),"Uptrend","Downtrend/NoTrend")</f>
        <v>Downtrend/NoTrend</v>
      </c>
      <c r="AL558">
        <v>7.0000000000000007E-2</v>
      </c>
      <c r="AM558" t="s">
        <v>3154</v>
      </c>
      <c r="AN558">
        <v>-3.1</v>
      </c>
      <c r="AO558" t="s">
        <v>3153</v>
      </c>
      <c r="AQ558">
        <f>(Table2[[#This Row],[Sharpe Ratio]]-AVERAGE(Table2[Sharpe Ratio]))/_xlfn.STDEV.P(Table2[Sharpe Ratio])</f>
        <v>-0.66967619071070472</v>
      </c>
      <c r="AR5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8">
        <f>_xlfn.RANK.AVG(Table2[[#This Row],[1Y Return vs Nifty Z-Score]],Table2[1Y Return vs Nifty Z-Score])</f>
        <v>641</v>
      </c>
      <c r="AT558">
        <f>_xlfn.RANK.AVG(Table2[[#This Row],[6M Return vs Nifty Z-Score]],Table2[6M Return vs Nifty Z-Score])</f>
        <v>322</v>
      </c>
      <c r="AU558">
        <f>_xlfn.RANK.AVG(Table2[[#This Row],[Sharpe Ratio Z-Score]],Table2[Sharpe Ratio Z-Score])</f>
        <v>539</v>
      </c>
      <c r="AV558">
        <f>(Table2[[#This Row],[Rank 1Y]]+Table2[[#This Row],[Rank 6M]]+Table2[[#This Row],[Rank Sharpe]])/3</f>
        <v>500.66666666666669</v>
      </c>
    </row>
    <row r="559" spans="1:48" hidden="1" x14ac:dyDescent="0.3">
      <c r="A559" t="s">
        <v>682</v>
      </c>
      <c r="B559" t="s">
        <v>683</v>
      </c>
      <c r="C559" t="s">
        <v>3122</v>
      </c>
      <c r="D559" t="s">
        <v>414</v>
      </c>
      <c r="E559">
        <v>25463.73990628</v>
      </c>
      <c r="F559">
        <v>5665.9</v>
      </c>
      <c r="G559">
        <v>-12.709538459994301</v>
      </c>
      <c r="H559">
        <f>(Table2[[#This Row],[1Y Return vs Nifty]]-AVERAGE(Table2[1Y Return vs Nifty]))/_xlfn.STDEV.P(Table2[1Y Return vs Nifty])</f>
        <v>-0.55896494038671962</v>
      </c>
      <c r="I559">
        <v>-7.58765112500594</v>
      </c>
      <c r="J559">
        <f>(Table2[[#This Row],[1M Return vs Nifty]]-AVERAGE(Table2[1M Return vs Nifty]))/_xlfn.STDEV.P(Table2[1M Return vs Nifty])</f>
        <v>-0.49691933682219647</v>
      </c>
      <c r="K559">
        <v>-5.20115469922602</v>
      </c>
      <c r="L559">
        <f>(Table2[[#This Row],[6M Return vs Nifty]]-AVERAGE(Table2[6M Return vs Nifty]))/_xlfn.STDEV.P(Table2[6M Return vs Nifty])</f>
        <v>-0.26504937185647387</v>
      </c>
      <c r="M559">
        <v>-9.2334765953584697</v>
      </c>
      <c r="N559">
        <f>(Table2[[#This Row],[1W Return vs Nifty]]-AVERAGE(Table2[1W Return vs Nifty]))/_xlfn.STDEV.P(Table2[1W Return vs Nifty])</f>
        <v>-1.3197381080370061</v>
      </c>
      <c r="O559">
        <v>6298.66</v>
      </c>
      <c r="P559">
        <v>6403.0374112824402</v>
      </c>
      <c r="Q559">
        <v>6088.5513025889904</v>
      </c>
      <c r="R559">
        <v>13.575050273142001</v>
      </c>
      <c r="S559" s="1">
        <f>(Table2[[#This Row],[Close Price]]-Table2[[#This Row],[20D EMA]])/Table2[[#This Row],[20D EMA]]</f>
        <v>-0.10045946280637473</v>
      </c>
      <c r="T559" s="1">
        <f>(Table2[[#This Row],[Close Price]]-Table2[[#This Row],[50D EMA]])/Table2[[#This Row],[50D EMA]]</f>
        <v>-0.11512308361396908</v>
      </c>
      <c r="U559" s="1">
        <f>(Table2[[#This Row],[Close Price]]-Table2[[#This Row],[200D EMA]])/Table2[[#This Row],[200D EMA]]</f>
        <v>-6.9417383805121233E-2</v>
      </c>
      <c r="V559">
        <v>0.68431534514755599</v>
      </c>
      <c r="W559">
        <v>5643.45</v>
      </c>
      <c r="X559">
        <v>5795.8</v>
      </c>
      <c r="Y559">
        <v>5635</v>
      </c>
      <c r="Z559">
        <v>5913</v>
      </c>
      <c r="AA559">
        <v>5635</v>
      </c>
      <c r="AB559">
        <v>6862.25</v>
      </c>
      <c r="AC559" s="1">
        <f>(Table2[[#This Row],[Close Price]]/Table2[[#This Row],[Day Low]])-1</f>
        <v>3.9780630642602954E-3</v>
      </c>
      <c r="AD559" s="1">
        <f>(Table2[[#This Row],[Day High]]/Table2[[#This Row],[Close Price]])-1</f>
        <v>2.2926631250110407E-2</v>
      </c>
      <c r="AE559" s="1">
        <f>(Table2[[#This Row],[Close Price]]/Table2[[#This Row],[Current Week Low]])-1</f>
        <v>5.4835847382430636E-3</v>
      </c>
      <c r="AF559" s="1">
        <f>(Table2[[#This Row],[Current Week High]]/Table2[[#This Row],[Close Price]])-1</f>
        <v>4.3611782770610175E-2</v>
      </c>
      <c r="AG559" s="1">
        <f>(Table2[[#This Row],[Close Price]]/Table2[[#This Row],[Current Month Low]])-1</f>
        <v>5.4835847382430636E-3</v>
      </c>
      <c r="AH559" s="1">
        <f>(Table2[[#This Row],[Current Month High]]/Table2[[#This Row],[Close Price]])-1</f>
        <v>0.21114915547397595</v>
      </c>
      <c r="AI559">
        <v>27.020420409820101</v>
      </c>
      <c r="AJ559">
        <v>15.602301477189201</v>
      </c>
      <c r="AK559" t="str">
        <f>IF(AND(Table2[[#This Row],[20D EMA]]&gt;Table2[[#This Row],[50D EMA]],Table2[[#This Row],[50D EMA]]&gt;Table2[[#This Row],[200D EMA]]),"Uptrend","Downtrend/NoTrend")</f>
        <v>Downtrend/NoTrend</v>
      </c>
      <c r="AL559">
        <v>0.02</v>
      </c>
      <c r="AM559" t="s">
        <v>3154</v>
      </c>
      <c r="AN559">
        <v>-14.49</v>
      </c>
      <c r="AO559" t="s">
        <v>3153</v>
      </c>
      <c r="AP559">
        <v>-6.8451551525969996E-3</v>
      </c>
      <c r="AQ559">
        <f>(Table2[[#This Row],[Sharpe Ratio]]-AVERAGE(Table2[Sharpe Ratio]))/_xlfn.STDEV.P(Table2[Sharpe Ratio])</f>
        <v>-0.74965486446372631</v>
      </c>
      <c r="AR5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9">
        <f>_xlfn.RANK.AVG(Table2[[#This Row],[1Y Return vs Nifty Z-Score]],Table2[1Y Return vs Nifty Z-Score])</f>
        <v>520</v>
      </c>
      <c r="AT559">
        <f>_xlfn.RANK.AVG(Table2[[#This Row],[6M Return vs Nifty Z-Score]],Table2[6M Return vs Nifty Z-Score])</f>
        <v>404</v>
      </c>
      <c r="AU559">
        <f>_xlfn.RANK.AVG(Table2[[#This Row],[Sharpe Ratio Z-Score]],Table2[Sharpe Ratio Z-Score])</f>
        <v>579</v>
      </c>
      <c r="AV559">
        <f>(Table2[[#This Row],[Rank 1Y]]+Table2[[#This Row],[Rank 6M]]+Table2[[#This Row],[Rank Sharpe]])/3</f>
        <v>501</v>
      </c>
    </row>
    <row r="560" spans="1:48" hidden="1" x14ac:dyDescent="0.3">
      <c r="A560" t="s">
        <v>1426</v>
      </c>
      <c r="B560" t="s">
        <v>1427</v>
      </c>
      <c r="C560" t="s">
        <v>3116</v>
      </c>
      <c r="D560" t="s">
        <v>75</v>
      </c>
      <c r="E560">
        <v>7237.2545468019998</v>
      </c>
      <c r="F560">
        <v>179.06</v>
      </c>
      <c r="G560">
        <v>-12.164463620538401</v>
      </c>
      <c r="H560">
        <f>(Table2[[#This Row],[1Y Return vs Nifty]]-AVERAGE(Table2[1Y Return vs Nifty]))/_xlfn.STDEV.P(Table2[1Y Return vs Nifty])</f>
        <v>-0.54770860073889749</v>
      </c>
      <c r="I560">
        <v>-9.3283983746642694</v>
      </c>
      <c r="J560">
        <f>(Table2[[#This Row],[1M Return vs Nifty]]-AVERAGE(Table2[1M Return vs Nifty]))/_xlfn.STDEV.P(Table2[1M Return vs Nifty])</f>
        <v>-0.68755804067686166</v>
      </c>
      <c r="K560">
        <v>-31.135694850050299</v>
      </c>
      <c r="L560">
        <f>(Table2[[#This Row],[6M Return vs Nifty]]-AVERAGE(Table2[6M Return vs Nifty]))/_xlfn.STDEV.P(Table2[6M Return vs Nifty])</f>
        <v>-1.1613355962632943</v>
      </c>
      <c r="M560">
        <v>-7.39414531043903</v>
      </c>
      <c r="N560">
        <f>(Table2[[#This Row],[1W Return vs Nifty]]-AVERAGE(Table2[1W Return vs Nifty]))/_xlfn.STDEV.P(Table2[1W Return vs Nifty])</f>
        <v>-0.9415728614834149</v>
      </c>
      <c r="O560">
        <v>195.2</v>
      </c>
      <c r="P560">
        <v>202.64798654972401</v>
      </c>
      <c r="Q560">
        <v>202.557736857761</v>
      </c>
      <c r="R560">
        <v>24.4798501144124</v>
      </c>
      <c r="S560" s="1">
        <f>(Table2[[#This Row],[Close Price]]-Table2[[#This Row],[20D EMA]])/Table2[[#This Row],[20D EMA]]</f>
        <v>-8.2684426229508126E-2</v>
      </c>
      <c r="T560" s="1">
        <f>(Table2[[#This Row],[Close Price]]-Table2[[#This Row],[50D EMA]])/Table2[[#This Row],[50D EMA]]</f>
        <v>-0.11639882019719051</v>
      </c>
      <c r="U560" s="1">
        <f>(Table2[[#This Row],[Close Price]]-Table2[[#This Row],[200D EMA]])/Table2[[#This Row],[200D EMA]]</f>
        <v>-0.11600513128887026</v>
      </c>
      <c r="V560">
        <v>0.92501977373546196</v>
      </c>
      <c r="W560">
        <v>176.88</v>
      </c>
      <c r="X560">
        <v>182.99</v>
      </c>
      <c r="Y560">
        <v>175.5</v>
      </c>
      <c r="Z560">
        <v>185.71</v>
      </c>
      <c r="AA560">
        <v>175.5</v>
      </c>
      <c r="AB560">
        <v>213.45</v>
      </c>
      <c r="AC560" s="1">
        <f>(Table2[[#This Row],[Close Price]]/Table2[[#This Row],[Day Low]])-1</f>
        <v>1.2324739936680373E-2</v>
      </c>
      <c r="AD560" s="1">
        <f>(Table2[[#This Row],[Day High]]/Table2[[#This Row],[Close Price]])-1</f>
        <v>2.1947950407684713E-2</v>
      </c>
      <c r="AE560" s="1">
        <f>(Table2[[#This Row],[Close Price]]/Table2[[#This Row],[Current Week Low]])-1</f>
        <v>2.0284900284900376E-2</v>
      </c>
      <c r="AF560" s="1">
        <f>(Table2[[#This Row],[Current Week High]]/Table2[[#This Row],[Close Price]])-1</f>
        <v>3.7138389366692781E-2</v>
      </c>
      <c r="AG560" s="1">
        <f>(Table2[[#This Row],[Close Price]]/Table2[[#This Row],[Current Month Low]])-1</f>
        <v>2.0284900284900376E-2</v>
      </c>
      <c r="AH560" s="1">
        <f>(Table2[[#This Row],[Current Month High]]/Table2[[#This Row],[Close Price]])-1</f>
        <v>0.19205852786775379</v>
      </c>
      <c r="AI560">
        <v>42.968837261253199</v>
      </c>
      <c r="AJ560">
        <v>10.6674907292954</v>
      </c>
      <c r="AK560" t="str">
        <f>IF(AND(Table2[[#This Row],[20D EMA]]&gt;Table2[[#This Row],[50D EMA]],Table2[[#This Row],[50D EMA]]&gt;Table2[[#This Row],[200D EMA]]),"Uptrend","Downtrend/NoTrend")</f>
        <v>Downtrend/NoTrend</v>
      </c>
      <c r="AL560">
        <v>-0.12</v>
      </c>
      <c r="AM560" t="s">
        <v>3153</v>
      </c>
      <c r="AN560">
        <v>-11.15</v>
      </c>
      <c r="AO560" t="s">
        <v>3153</v>
      </c>
      <c r="AP560">
        <v>7.0338269628704E-2</v>
      </c>
      <c r="AQ560">
        <f>(Table2[[#This Row],[Sharpe Ratio]]-AVERAGE(Table2[Sharpe Ratio]))/_xlfn.STDEV.P(Table2[Sharpe Ratio])</f>
        <v>0.15215492831833341</v>
      </c>
      <c r="AR5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0">
        <f>_xlfn.RANK.AVG(Table2[[#This Row],[1Y Return vs Nifty Z-Score]],Table2[1Y Return vs Nifty Z-Score])</f>
        <v>513</v>
      </c>
      <c r="AT560">
        <f>_xlfn.RANK.AVG(Table2[[#This Row],[6M Return vs Nifty Z-Score]],Table2[6M Return vs Nifty Z-Score])</f>
        <v>692</v>
      </c>
      <c r="AU560">
        <f>_xlfn.RANK.AVG(Table2[[#This Row],[Sharpe Ratio Z-Score]],Table2[Sharpe Ratio Z-Score])</f>
        <v>307</v>
      </c>
      <c r="AV560">
        <f>(Table2[[#This Row],[Rank 1Y]]+Table2[[#This Row],[Rank 6M]]+Table2[[#This Row],[Rank Sharpe]])/3</f>
        <v>504</v>
      </c>
    </row>
    <row r="561" spans="1:48" x14ac:dyDescent="0.3">
      <c r="A561" t="s">
        <v>1306</v>
      </c>
      <c r="B561" t="s">
        <v>1307</v>
      </c>
      <c r="C561" t="s">
        <v>3112</v>
      </c>
      <c r="D561" t="s">
        <v>51</v>
      </c>
      <c r="E561">
        <v>8537.3111533299998</v>
      </c>
      <c r="F561">
        <v>5143.1499999999996</v>
      </c>
      <c r="G561">
        <v>-19.535675895371899</v>
      </c>
      <c r="H561">
        <f>(Table2[[#This Row],[1Y Return vs Nifty]]-AVERAGE(Table2[1Y Return vs Nifty]))/_xlfn.STDEV.P(Table2[1Y Return vs Nifty])</f>
        <v>-0.69993149377234964</v>
      </c>
      <c r="I561">
        <v>3.0963881294946698</v>
      </c>
      <c r="J561">
        <f>(Table2[[#This Row],[1M Return vs Nifty]]-AVERAGE(Table2[1M Return vs Nifty]))/_xlfn.STDEV.P(Table2[1M Return vs Nifty])</f>
        <v>0.6731479407852432</v>
      </c>
      <c r="K561">
        <v>3.4285491550349998</v>
      </c>
      <c r="L561">
        <f>(Table2[[#This Row],[6M Return vs Nifty]]-AVERAGE(Table2[6M Return vs Nifty]))/_xlfn.STDEV.P(Table2[6M Return vs Nifty])</f>
        <v>3.3189372316468985E-2</v>
      </c>
      <c r="M561">
        <v>-8.34158055760658</v>
      </c>
      <c r="N561">
        <f>(Table2[[#This Row],[1W Return vs Nifty]]-AVERAGE(Table2[1W Return vs Nifty]))/_xlfn.STDEV.P(Table2[1W Return vs Nifty])</f>
        <v>-1.1363648963801474</v>
      </c>
      <c r="O561">
        <v>5283.38</v>
      </c>
      <c r="P561">
        <v>5261.3997895804096</v>
      </c>
      <c r="Q561">
        <v>5133.7467014607901</v>
      </c>
      <c r="R561">
        <v>37.4612011047792</v>
      </c>
      <c r="S561" s="1">
        <f>(Table2[[#This Row],[Close Price]]-Table2[[#This Row],[20D EMA]])/Table2[[#This Row],[20D EMA]]</f>
        <v>-2.6541721398044522E-2</v>
      </c>
      <c r="T561" s="1">
        <f>(Table2[[#This Row],[Close Price]]-Table2[[#This Row],[50D EMA]])/Table2[[#This Row],[50D EMA]]</f>
        <v>-2.2474967557985212E-2</v>
      </c>
      <c r="U561" s="1">
        <f>(Table2[[#This Row],[Close Price]]-Table2[[#This Row],[200D EMA]])/Table2[[#This Row],[200D EMA]]</f>
        <v>1.8316639067007135E-3</v>
      </c>
      <c r="V561">
        <v>2.3500346773135301</v>
      </c>
      <c r="W561">
        <v>5099.8500000000004</v>
      </c>
      <c r="X561">
        <v>5166.8500000000004</v>
      </c>
      <c r="Y561">
        <v>5070</v>
      </c>
      <c r="Z561">
        <v>5183.8999999999996</v>
      </c>
      <c r="AA561">
        <v>5070</v>
      </c>
      <c r="AB561">
        <v>5833.3</v>
      </c>
      <c r="AC561" s="1">
        <f>(Table2[[#This Row],[Close Price]]/Table2[[#This Row],[Day Low]])-1</f>
        <v>8.4904457974253056E-3</v>
      </c>
      <c r="AD561" s="1">
        <f>(Table2[[#This Row],[Day High]]/Table2[[#This Row],[Close Price]])-1</f>
        <v>4.6080709292943833E-3</v>
      </c>
      <c r="AE561" s="1">
        <f>(Table2[[#This Row],[Close Price]]/Table2[[#This Row],[Current Week Low]])-1</f>
        <v>1.4428007889546235E-2</v>
      </c>
      <c r="AF561" s="1">
        <f>(Table2[[#This Row],[Current Week High]]/Table2[[#This Row],[Close Price]])-1</f>
        <v>7.9231599311706535E-3</v>
      </c>
      <c r="AG561" s="1">
        <f>(Table2[[#This Row],[Close Price]]/Table2[[#This Row],[Current Month Low]])-1</f>
        <v>1.4428007889546235E-2</v>
      </c>
      <c r="AH561" s="1">
        <f>(Table2[[#This Row],[Current Month High]]/Table2[[#This Row],[Close Price]])-1</f>
        <v>0.13418819206128552</v>
      </c>
      <c r="AI561">
        <v>13.4188192061285</v>
      </c>
      <c r="AJ561">
        <v>10.9262274751701</v>
      </c>
      <c r="AK561" t="str">
        <f>IF(AND(Table2[[#This Row],[20D EMA]]&gt;Table2[[#This Row],[50D EMA]],Table2[[#This Row],[50D EMA]]&gt;Table2[[#This Row],[200D EMA]]),"Uptrend","Downtrend/NoTrend")</f>
        <v>Uptrend</v>
      </c>
      <c r="AL561">
        <v>0.05</v>
      </c>
      <c r="AM561" t="s">
        <v>3154</v>
      </c>
      <c r="AN561">
        <v>-1.7</v>
      </c>
      <c r="AO561" t="s">
        <v>3153</v>
      </c>
      <c r="AP561">
        <v>-4.2879061529465003E-2</v>
      </c>
      <c r="AQ561">
        <f>(Table2[[#This Row],[Sharpe Ratio]]-AVERAGE(Table2[Sharpe Ratio]))/_xlfn.STDEV.P(Table2[Sharpe Ratio])</f>
        <v>-1.1706743998747038</v>
      </c>
      <c r="AR5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-2.3006334769254888</v>
      </c>
      <c r="AS561">
        <f>_xlfn.RANK.AVG(Table2[[#This Row],[1Y Return vs Nifty Z-Score]],Table2[1Y Return vs Nifty Z-Score])</f>
        <v>569</v>
      </c>
      <c r="AT561">
        <f>_xlfn.RANK.AVG(Table2[[#This Row],[6M Return vs Nifty Z-Score]],Table2[6M Return vs Nifty Z-Score])</f>
        <v>299</v>
      </c>
      <c r="AU561">
        <f>_xlfn.RANK.AVG(Table2[[#This Row],[Sharpe Ratio Z-Score]],Table2[Sharpe Ratio Z-Score])</f>
        <v>648</v>
      </c>
      <c r="AV561">
        <f>(Table2[[#This Row],[Rank 1Y]]+Table2[[#This Row],[Rank 6M]]+Table2[[#This Row],[Rank Sharpe]])/3</f>
        <v>505.33333333333331</v>
      </c>
    </row>
    <row r="562" spans="1:48" hidden="1" x14ac:dyDescent="0.3">
      <c r="A562" t="s">
        <v>1951</v>
      </c>
      <c r="B562" t="s">
        <v>1952</v>
      </c>
      <c r="C562" t="s">
        <v>3119</v>
      </c>
      <c r="D562" t="s">
        <v>556</v>
      </c>
      <c r="E562">
        <v>3509.78631476999</v>
      </c>
      <c r="F562">
        <v>315.10000000000002</v>
      </c>
      <c r="G562">
        <v>-20.276986213922399</v>
      </c>
      <c r="H562">
        <f>(Table2[[#This Row],[1Y Return vs Nifty]]-AVERAGE(Table2[1Y Return vs Nifty]))/_xlfn.STDEV.P(Table2[1Y Return vs Nifty])</f>
        <v>-0.71524029198869943</v>
      </c>
      <c r="I562">
        <v>7.58552740522601</v>
      </c>
      <c r="J562">
        <f>(Table2[[#This Row],[1M Return vs Nifty]]-AVERAGE(Table2[1M Return vs Nifty]))/_xlfn.STDEV.P(Table2[1M Return vs Nifty])</f>
        <v>1.1647780112141746</v>
      </c>
      <c r="K562">
        <v>-9.1858905227138408</v>
      </c>
      <c r="L562">
        <f>(Table2[[#This Row],[6M Return vs Nifty]]-AVERAGE(Table2[6M Return vs Nifty]))/_xlfn.STDEV.P(Table2[6M Return vs Nifty])</f>
        <v>-0.4027600775687164</v>
      </c>
      <c r="M562">
        <v>-7.1858556325361898</v>
      </c>
      <c r="N562">
        <f>(Table2[[#This Row],[1W Return vs Nifty]]-AVERAGE(Table2[1W Return vs Nifty]))/_xlfn.STDEV.P(Table2[1W Return vs Nifty])</f>
        <v>-0.89874864702867863</v>
      </c>
      <c r="O562">
        <v>325.31</v>
      </c>
      <c r="P562">
        <v>329.01069683477101</v>
      </c>
      <c r="Q562">
        <v>330.25112594438002</v>
      </c>
      <c r="R562">
        <v>41.874357182726598</v>
      </c>
      <c r="S562" s="1">
        <f>(Table2[[#This Row],[Close Price]]-Table2[[#This Row],[20D EMA]])/Table2[[#This Row],[20D EMA]]</f>
        <v>-3.1385447726783623E-2</v>
      </c>
      <c r="T562" s="1">
        <f>(Table2[[#This Row],[Close Price]]-Table2[[#This Row],[50D EMA]])/Table2[[#This Row],[50D EMA]]</f>
        <v>-4.2280378627801672E-2</v>
      </c>
      <c r="U562" s="1">
        <f>(Table2[[#This Row],[Close Price]]-Table2[[#This Row],[200D EMA]])/Table2[[#This Row],[200D EMA]]</f>
        <v>-4.5877590579151299E-2</v>
      </c>
      <c r="V562">
        <v>1.1910861966399999</v>
      </c>
      <c r="W562">
        <v>311.45</v>
      </c>
      <c r="X562">
        <v>329.95</v>
      </c>
      <c r="Y562">
        <v>295.5</v>
      </c>
      <c r="Z562">
        <v>329.95</v>
      </c>
      <c r="AA562">
        <v>295.5</v>
      </c>
      <c r="AB562">
        <v>358</v>
      </c>
      <c r="AC562" s="1">
        <f>(Table2[[#This Row],[Close Price]]/Table2[[#This Row],[Day Low]])-1</f>
        <v>1.171937710707982E-2</v>
      </c>
      <c r="AD562" s="1">
        <f>(Table2[[#This Row],[Day High]]/Table2[[#This Row],[Close Price]])-1</f>
        <v>4.7127895906061479E-2</v>
      </c>
      <c r="AE562" s="1">
        <f>(Table2[[#This Row],[Close Price]]/Table2[[#This Row],[Current Week Low]])-1</f>
        <v>6.632825719120139E-2</v>
      </c>
      <c r="AF562" s="1">
        <f>(Table2[[#This Row],[Current Week High]]/Table2[[#This Row],[Close Price]])-1</f>
        <v>4.7127895906061479E-2</v>
      </c>
      <c r="AG562" s="1">
        <f>(Table2[[#This Row],[Close Price]]/Table2[[#This Row],[Current Month Low]])-1</f>
        <v>6.632825719120139E-2</v>
      </c>
      <c r="AH562" s="1">
        <f>(Table2[[#This Row],[Current Month High]]/Table2[[#This Row],[Close Price]])-1</f>
        <v>0.13614725483973333</v>
      </c>
      <c r="AI562">
        <v>43.414788955886998</v>
      </c>
      <c r="AJ562">
        <v>33.914152146196301</v>
      </c>
      <c r="AK562" t="str">
        <f>IF(AND(Table2[[#This Row],[20D EMA]]&gt;Table2[[#This Row],[50D EMA]],Table2[[#This Row],[50D EMA]]&gt;Table2[[#This Row],[200D EMA]]),"Uptrend","Downtrend/NoTrend")</f>
        <v>Downtrend/NoTrend</v>
      </c>
      <c r="AL562">
        <v>0</v>
      </c>
      <c r="AM562" t="s">
        <v>3155</v>
      </c>
      <c r="AN562">
        <v>-11.04</v>
      </c>
      <c r="AO562" t="s">
        <v>3153</v>
      </c>
      <c r="AP562">
        <v>6.273237669554E-3</v>
      </c>
      <c r="AQ562">
        <f>(Table2[[#This Row],[Sharpe Ratio]]-AVERAGE(Table2[Sharpe Ratio]))/_xlfn.STDEV.P(Table2[Sharpe Ratio])</f>
        <v>-0.59637979088285376</v>
      </c>
      <c r="AR5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2">
        <f>_xlfn.RANK.AVG(Table2[[#This Row],[1Y Return vs Nifty Z-Score]],Table2[1Y Return vs Nifty Z-Score])</f>
        <v>571</v>
      </c>
      <c r="AT562">
        <f>_xlfn.RANK.AVG(Table2[[#This Row],[6M Return vs Nifty Z-Score]],Table2[6M Return vs Nifty Z-Score])</f>
        <v>452</v>
      </c>
      <c r="AU562">
        <f>_xlfn.RANK.AVG(Table2[[#This Row],[Sharpe Ratio Z-Score]],Table2[Sharpe Ratio Z-Score])</f>
        <v>497</v>
      </c>
      <c r="AV562">
        <f>(Table2[[#This Row],[Rank 1Y]]+Table2[[#This Row],[Rank 6M]]+Table2[[#This Row],[Rank Sharpe]])/3</f>
        <v>506.66666666666669</v>
      </c>
    </row>
    <row r="563" spans="1:48" hidden="1" x14ac:dyDescent="0.3">
      <c r="A563" t="s">
        <v>780</v>
      </c>
      <c r="B563" t="s">
        <v>781</v>
      </c>
      <c r="C563" t="s">
        <v>3120</v>
      </c>
      <c r="D563" t="s">
        <v>515</v>
      </c>
      <c r="E563">
        <v>19611.478773523999</v>
      </c>
      <c r="F563">
        <v>162.58000000000001</v>
      </c>
      <c r="G563">
        <v>-30.808160953302998</v>
      </c>
      <c r="H563">
        <f>(Table2[[#This Row],[1Y Return vs Nifty]]-AVERAGE(Table2[1Y Return vs Nifty]))/_xlfn.STDEV.P(Table2[1Y Return vs Nifty])</f>
        <v>-0.93271956488150698</v>
      </c>
      <c r="I563">
        <v>-3.4002733131320402</v>
      </c>
      <c r="J563">
        <f>(Table2[[#This Row],[1M Return vs Nifty]]-AVERAGE(Table2[1M Return vs Nifty]))/_xlfn.STDEV.P(Table2[1M Return vs Nifty])</f>
        <v>-3.8336806381830429E-2</v>
      </c>
      <c r="K563">
        <v>2.3137734933579699</v>
      </c>
      <c r="L563">
        <f>(Table2[[#This Row],[6M Return vs Nifty]]-AVERAGE(Table2[6M Return vs Nifty]))/_xlfn.STDEV.P(Table2[6M Return vs Nifty])</f>
        <v>-5.3367809545911884E-3</v>
      </c>
      <c r="M563">
        <v>-7.0106073723125597</v>
      </c>
      <c r="N563">
        <f>(Table2[[#This Row],[1W Return vs Nifty]]-AVERAGE(Table2[1W Return vs Nifty]))/_xlfn.STDEV.P(Table2[1W Return vs Nifty])</f>
        <v>-0.86271772531331203</v>
      </c>
      <c r="O563">
        <v>169.89</v>
      </c>
      <c r="P563">
        <v>174.83277982059801</v>
      </c>
      <c r="Q563">
        <v>174.800474275895</v>
      </c>
      <c r="R563">
        <v>33.608452794168798</v>
      </c>
      <c r="S563" s="1">
        <f>(Table2[[#This Row],[Close Price]]-Table2[[#This Row],[20D EMA]])/Table2[[#This Row],[20D EMA]]</f>
        <v>-4.3027841544528662E-2</v>
      </c>
      <c r="T563" s="1">
        <f>(Table2[[#This Row],[Close Price]]-Table2[[#This Row],[50D EMA]])/Table2[[#This Row],[50D EMA]]</f>
        <v>-7.0082851929546608E-2</v>
      </c>
      <c r="U563" s="1">
        <f>(Table2[[#This Row],[Close Price]]-Table2[[#This Row],[200D EMA]])/Table2[[#This Row],[200D EMA]]</f>
        <v>-6.9910990382136454E-2</v>
      </c>
      <c r="V563">
        <v>0.61549439308100196</v>
      </c>
      <c r="W563">
        <v>160.56</v>
      </c>
      <c r="X563">
        <v>164.51</v>
      </c>
      <c r="Y563">
        <v>160.55000000000001</v>
      </c>
      <c r="Z563">
        <v>165</v>
      </c>
      <c r="AA563">
        <v>160.55000000000001</v>
      </c>
      <c r="AB563">
        <v>180.7</v>
      </c>
      <c r="AC563" s="1">
        <f>(Table2[[#This Row],[Close Price]]/Table2[[#This Row],[Day Low]])-1</f>
        <v>1.2580966616841049E-2</v>
      </c>
      <c r="AD563" s="1">
        <f>(Table2[[#This Row],[Day High]]/Table2[[#This Row],[Close Price]])-1</f>
        <v>1.1871078853487482E-2</v>
      </c>
      <c r="AE563" s="1">
        <f>(Table2[[#This Row],[Close Price]]/Table2[[#This Row],[Current Week Low]])-1</f>
        <v>1.2644036125817548E-2</v>
      </c>
      <c r="AF563" s="1">
        <f>(Table2[[#This Row],[Current Week High]]/Table2[[#This Row],[Close Price]])-1</f>
        <v>1.4884979702300294E-2</v>
      </c>
      <c r="AG563" s="1">
        <f>(Table2[[#This Row],[Close Price]]/Table2[[#This Row],[Current Month Low]])-1</f>
        <v>1.2644036125817548E-2</v>
      </c>
      <c r="AH563" s="1">
        <f>(Table2[[#This Row],[Current Month High]]/Table2[[#This Row],[Close Price]])-1</f>
        <v>0.11145282322548877</v>
      </c>
      <c r="AI563">
        <v>37.003321441751702</v>
      </c>
      <c r="AJ563">
        <v>14.291739894551799</v>
      </c>
      <c r="AK563" t="str">
        <f>IF(AND(Table2[[#This Row],[20D EMA]]&gt;Table2[[#This Row],[50D EMA]],Table2[[#This Row],[50D EMA]]&gt;Table2[[#This Row],[200D EMA]]),"Uptrend","Downtrend/NoTrend")</f>
        <v>Downtrend/NoTrend</v>
      </c>
      <c r="AL563">
        <v>0.03</v>
      </c>
      <c r="AM563" t="s">
        <v>3154</v>
      </c>
      <c r="AN563">
        <v>-4.12</v>
      </c>
      <c r="AO563" t="s">
        <v>3153</v>
      </c>
      <c r="AP563">
        <v>-7.9077206334559995E-3</v>
      </c>
      <c r="AQ563">
        <f>(Table2[[#This Row],[Sharpe Ratio]]-AVERAGE(Table2[Sharpe Ratio]))/_xlfn.STDEV.P(Table2[Sharpe Ratio])</f>
        <v>-0.76206986106210173</v>
      </c>
      <c r="AR5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3">
        <f>_xlfn.RANK.AVG(Table2[[#This Row],[1Y Return vs Nifty Z-Score]],Table2[1Y Return vs Nifty Z-Score])</f>
        <v>634</v>
      </c>
      <c r="AT563">
        <f>_xlfn.RANK.AVG(Table2[[#This Row],[6M Return vs Nifty Z-Score]],Table2[6M Return vs Nifty Z-Score])</f>
        <v>306</v>
      </c>
      <c r="AU563">
        <f>_xlfn.RANK.AVG(Table2[[#This Row],[Sharpe Ratio Z-Score]],Table2[Sharpe Ratio Z-Score])</f>
        <v>582</v>
      </c>
      <c r="AV563">
        <f>(Table2[[#This Row],[Rank 1Y]]+Table2[[#This Row],[Rank 6M]]+Table2[[#This Row],[Rank Sharpe]])/3</f>
        <v>507.33333333333331</v>
      </c>
    </row>
    <row r="564" spans="1:48" hidden="1" x14ac:dyDescent="0.3">
      <c r="A564" t="s">
        <v>2031</v>
      </c>
      <c r="B564" t="s">
        <v>2032</v>
      </c>
      <c r="C564" t="s">
        <v>3107</v>
      </c>
      <c r="D564" t="s">
        <v>21</v>
      </c>
      <c r="E564">
        <v>3141.5708497800001</v>
      </c>
      <c r="F564">
        <v>531.54999999999995</v>
      </c>
      <c r="G564">
        <v>-33.739967835526201</v>
      </c>
      <c r="H564">
        <f>(Table2[[#This Row],[1Y Return vs Nifty]]-AVERAGE(Table2[1Y Return vs Nifty]))/_xlfn.STDEV.P(Table2[1Y Return vs Nifty])</f>
        <v>-0.99326430417101297</v>
      </c>
      <c r="I564">
        <v>-6.2529255107404698</v>
      </c>
      <c r="J564">
        <f>(Table2[[#This Row],[1M Return vs Nifty]]-AVERAGE(Table2[1M Return vs Nifty]))/_xlfn.STDEV.P(Table2[1M Return vs Nifty])</f>
        <v>-0.35074627168874062</v>
      </c>
      <c r="K564">
        <v>-15.072394926391199</v>
      </c>
      <c r="L564">
        <f>(Table2[[#This Row],[6M Return vs Nifty]]-AVERAGE(Table2[6M Return vs Nifty]))/_xlfn.STDEV.P(Table2[6M Return vs Nifty])</f>
        <v>-0.60619506335381879</v>
      </c>
      <c r="M564">
        <v>-5.1384418394327396</v>
      </c>
      <c r="N564">
        <f>(Table2[[#This Row],[1W Return vs Nifty]]-AVERAGE(Table2[1W Return vs Nifty]))/_xlfn.STDEV.P(Table2[1W Return vs Nifty])</f>
        <v>-0.47780177997199108</v>
      </c>
      <c r="O564">
        <v>562.66999999999996</v>
      </c>
      <c r="P564">
        <v>584.52636320716203</v>
      </c>
      <c r="Q564">
        <v>596.44955530447101</v>
      </c>
      <c r="R564">
        <v>30.541716483917298</v>
      </c>
      <c r="S564" s="1">
        <f>(Table2[[#This Row],[Close Price]]-Table2[[#This Row],[20D EMA]])/Table2[[#This Row],[20D EMA]]</f>
        <v>-5.530772921961364E-2</v>
      </c>
      <c r="T564" s="1">
        <f>(Table2[[#This Row],[Close Price]]-Table2[[#This Row],[50D EMA]])/Table2[[#This Row],[50D EMA]]</f>
        <v>-9.0631264116973156E-2</v>
      </c>
      <c r="U564" s="1">
        <f>(Table2[[#This Row],[Close Price]]-Table2[[#This Row],[200D EMA]])/Table2[[#This Row],[200D EMA]]</f>
        <v>-0.10880979745444126</v>
      </c>
      <c r="V564">
        <v>0.31129372647157</v>
      </c>
      <c r="W564">
        <v>523.85</v>
      </c>
      <c r="X564">
        <v>539.54999999999995</v>
      </c>
      <c r="Y564">
        <v>518.95000000000005</v>
      </c>
      <c r="Z564">
        <v>540.54999999999995</v>
      </c>
      <c r="AA564">
        <v>518.95000000000005</v>
      </c>
      <c r="AB564">
        <v>595</v>
      </c>
      <c r="AC564" s="1">
        <f>(Table2[[#This Row],[Close Price]]/Table2[[#This Row],[Day Low]])-1</f>
        <v>1.469886417867694E-2</v>
      </c>
      <c r="AD564" s="1">
        <f>(Table2[[#This Row],[Day High]]/Table2[[#This Row],[Close Price]])-1</f>
        <v>1.505032452262256E-2</v>
      </c>
      <c r="AE564" s="1">
        <f>(Table2[[#This Row],[Close Price]]/Table2[[#This Row],[Current Week Low]])-1</f>
        <v>2.4279795741400712E-2</v>
      </c>
      <c r="AF564" s="1">
        <f>(Table2[[#This Row],[Current Week High]]/Table2[[#This Row],[Close Price]])-1</f>
        <v>1.693161508795038E-2</v>
      </c>
      <c r="AG564" s="1">
        <f>(Table2[[#This Row],[Close Price]]/Table2[[#This Row],[Current Month Low]])-1</f>
        <v>2.4279795741400712E-2</v>
      </c>
      <c r="AH564" s="1">
        <f>(Table2[[#This Row],[Current Month High]]/Table2[[#This Row],[Close Price]])-1</f>
        <v>0.11936788637005002</v>
      </c>
      <c r="AI564">
        <v>48.904148245696497</v>
      </c>
      <c r="AJ564">
        <v>18.122222222222199</v>
      </c>
      <c r="AK564" t="str">
        <f>IF(AND(Table2[[#This Row],[20D EMA]]&gt;Table2[[#This Row],[50D EMA]],Table2[[#This Row],[50D EMA]]&gt;Table2[[#This Row],[200D EMA]]),"Uptrend","Downtrend/NoTrend")</f>
        <v>Downtrend/NoTrend</v>
      </c>
      <c r="AL564">
        <v>-0.21</v>
      </c>
      <c r="AM564" t="s">
        <v>3153</v>
      </c>
      <c r="AN564">
        <v>-8.42</v>
      </c>
      <c r="AO564" t="s">
        <v>3153</v>
      </c>
      <c r="AP564">
        <v>6.0010116836785997E-2</v>
      </c>
      <c r="AQ564">
        <f>(Table2[[#This Row],[Sharpe Ratio]]-AVERAGE(Table2[Sharpe Ratio]))/_xlfn.STDEV.P(Table2[Sharpe Ratio])</f>
        <v>3.1480970723262967E-2</v>
      </c>
      <c r="AR5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4">
        <f>_xlfn.RANK.AVG(Table2[[#This Row],[1Y Return vs Nifty Z-Score]],Table2[1Y Return vs Nifty Z-Score])</f>
        <v>654</v>
      </c>
      <c r="AT564">
        <f>_xlfn.RANK.AVG(Table2[[#This Row],[6M Return vs Nifty Z-Score]],Table2[6M Return vs Nifty Z-Score])</f>
        <v>525</v>
      </c>
      <c r="AU564">
        <f>_xlfn.RANK.AVG(Table2[[#This Row],[Sharpe Ratio Z-Score]],Table2[Sharpe Ratio Z-Score])</f>
        <v>344</v>
      </c>
      <c r="AV564">
        <f>(Table2[[#This Row],[Rank 1Y]]+Table2[[#This Row],[Rank 6M]]+Table2[[#This Row],[Rank Sharpe]])/3</f>
        <v>507.66666666666669</v>
      </c>
    </row>
    <row r="565" spans="1:48" hidden="1" x14ac:dyDescent="0.3">
      <c r="A565" t="s">
        <v>987</v>
      </c>
      <c r="B565" t="s">
        <v>988</v>
      </c>
      <c r="C565" t="s">
        <v>572</v>
      </c>
      <c r="D565" t="s">
        <v>572</v>
      </c>
      <c r="E565">
        <v>14113.5417709679</v>
      </c>
      <c r="F565">
        <v>148.66</v>
      </c>
      <c r="G565">
        <v>-27.948029762234</v>
      </c>
      <c r="H565">
        <f>(Table2[[#This Row],[1Y Return vs Nifty]]-AVERAGE(Table2[1Y Return vs Nifty]))/_xlfn.STDEV.P(Table2[1Y Return vs Nifty])</f>
        <v>-0.87365500017670461</v>
      </c>
      <c r="I565">
        <v>-5.8142804882403603</v>
      </c>
      <c r="J565">
        <f>(Table2[[#This Row],[1M Return vs Nifty]]-AVERAGE(Table2[1M Return vs Nifty]))/_xlfn.STDEV.P(Table2[1M Return vs Nifty])</f>
        <v>-0.30270786832022484</v>
      </c>
      <c r="K565">
        <v>-0.51944826157008395</v>
      </c>
      <c r="L565">
        <f>(Table2[[#This Row],[6M Return vs Nifty]]-AVERAGE(Table2[6M Return vs Nifty]))/_xlfn.STDEV.P(Table2[6M Return vs Nifty])</f>
        <v>-0.10325167032081048</v>
      </c>
      <c r="M565">
        <v>-5.1057466157784699</v>
      </c>
      <c r="N565">
        <f>(Table2[[#This Row],[1W Return vs Nifty]]-AVERAGE(Table2[1W Return vs Nifty]))/_xlfn.STDEV.P(Table2[1W Return vs Nifty])</f>
        <v>-0.47107966448593647</v>
      </c>
      <c r="O565">
        <v>154.9</v>
      </c>
      <c r="P565">
        <v>161.58865374113</v>
      </c>
      <c r="Q565">
        <v>157.83675386706301</v>
      </c>
      <c r="R565">
        <v>36.549492526492998</v>
      </c>
      <c r="S565" s="1">
        <f>(Table2[[#This Row],[Close Price]]-Table2[[#This Row],[20D EMA]])/Table2[[#This Row],[20D EMA]]</f>
        <v>-4.0284054228534594E-2</v>
      </c>
      <c r="T565" s="1">
        <f>(Table2[[#This Row],[Close Price]]-Table2[[#This Row],[50D EMA]])/Table2[[#This Row],[50D EMA]]</f>
        <v>-8.0009663066084494E-2</v>
      </c>
      <c r="U565" s="1">
        <f>(Table2[[#This Row],[Close Price]]-Table2[[#This Row],[200D EMA]])/Table2[[#This Row],[200D EMA]]</f>
        <v>-5.814079193995636E-2</v>
      </c>
      <c r="V565">
        <v>0.36291374480817501</v>
      </c>
      <c r="W565">
        <v>147.80000000000001</v>
      </c>
      <c r="X565">
        <v>151.88999999999999</v>
      </c>
      <c r="Y565">
        <v>144.79</v>
      </c>
      <c r="Z565">
        <v>152.4</v>
      </c>
      <c r="AA565">
        <v>144.79</v>
      </c>
      <c r="AB565">
        <v>165</v>
      </c>
      <c r="AC565" s="1">
        <f>(Table2[[#This Row],[Close Price]]/Table2[[#This Row],[Day Low]])-1</f>
        <v>5.8186738836263352E-3</v>
      </c>
      <c r="AD565" s="1">
        <f>(Table2[[#This Row],[Day High]]/Table2[[#This Row],[Close Price]])-1</f>
        <v>2.1727431723395529E-2</v>
      </c>
      <c r="AE565" s="1">
        <f>(Table2[[#This Row],[Close Price]]/Table2[[#This Row],[Current Week Low]])-1</f>
        <v>2.6728365218592565E-2</v>
      </c>
      <c r="AF565" s="1">
        <f>(Table2[[#This Row],[Current Week High]]/Table2[[#This Row],[Close Price]])-1</f>
        <v>2.5158078837616005E-2</v>
      </c>
      <c r="AG565" s="1">
        <f>(Table2[[#This Row],[Close Price]]/Table2[[#This Row],[Current Month Low]])-1</f>
        <v>2.6728365218592565E-2</v>
      </c>
      <c r="AH565" s="1">
        <f>(Table2[[#This Row],[Current Month High]]/Table2[[#This Row],[Close Price]])-1</f>
        <v>0.10991524283600174</v>
      </c>
      <c r="AI565">
        <v>43.246333916319102</v>
      </c>
      <c r="AJ565">
        <v>21.2066856909906</v>
      </c>
      <c r="AK565" t="str">
        <f>IF(AND(Table2[[#This Row],[20D EMA]]&gt;Table2[[#This Row],[50D EMA]],Table2[[#This Row],[50D EMA]]&gt;Table2[[#This Row],[200D EMA]]),"Uptrend","Downtrend/NoTrend")</f>
        <v>Downtrend/NoTrend</v>
      </c>
      <c r="AL565">
        <v>-0.17</v>
      </c>
      <c r="AM565" t="s">
        <v>3153</v>
      </c>
      <c r="AN565">
        <v>-2.33</v>
      </c>
      <c r="AO565" t="s">
        <v>3153</v>
      </c>
      <c r="AP565">
        <v>-4.4918202048409997E-3</v>
      </c>
      <c r="AQ565">
        <f>(Table2[[#This Row],[Sharpe Ratio]]-AVERAGE(Table2[Sharpe Ratio]))/_xlfn.STDEV.P(Table2[Sharpe Ratio])</f>
        <v>-0.72215853986299705</v>
      </c>
      <c r="AR5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5">
        <f>_xlfn.RANK.AVG(Table2[[#This Row],[1Y Return vs Nifty Z-Score]],Table2[1Y Return vs Nifty Z-Score])</f>
        <v>619</v>
      </c>
      <c r="AT565">
        <f>_xlfn.RANK.AVG(Table2[[#This Row],[6M Return vs Nifty Z-Score]],Table2[6M Return vs Nifty Z-Score])</f>
        <v>335</v>
      </c>
      <c r="AU565">
        <f>_xlfn.RANK.AVG(Table2[[#This Row],[Sharpe Ratio Z-Score]],Table2[Sharpe Ratio Z-Score])</f>
        <v>573</v>
      </c>
      <c r="AV565">
        <f>(Table2[[#This Row],[Rank 1Y]]+Table2[[#This Row],[Rank 6M]]+Table2[[#This Row],[Rank Sharpe]])/3</f>
        <v>509</v>
      </c>
    </row>
    <row r="566" spans="1:48" hidden="1" x14ac:dyDescent="0.3">
      <c r="A566" t="s">
        <v>1308</v>
      </c>
      <c r="B566" t="s">
        <v>1309</v>
      </c>
      <c r="C566" t="s">
        <v>3110</v>
      </c>
      <c r="D566" t="s">
        <v>967</v>
      </c>
      <c r="E566">
        <v>8484.1602351780002</v>
      </c>
      <c r="F566">
        <v>39.86</v>
      </c>
      <c r="G566">
        <v>-39.739265613945001</v>
      </c>
      <c r="H566">
        <f>(Table2[[#This Row],[1Y Return vs Nifty]]-AVERAGE(Table2[1Y Return vs Nifty]))/_xlfn.STDEV.P(Table2[1Y Return vs Nifty])</f>
        <v>-1.1171557931080482</v>
      </c>
      <c r="I566">
        <v>-5.7265077648874696</v>
      </c>
      <c r="J566">
        <f>(Table2[[#This Row],[1M Return vs Nifty]]-AVERAGE(Table2[1M Return vs Nifty]))/_xlfn.STDEV.P(Table2[1M Return vs Nifty])</f>
        <v>-0.29309539975704113</v>
      </c>
      <c r="K566">
        <v>-9.6167276553512</v>
      </c>
      <c r="L566">
        <f>(Table2[[#This Row],[6M Return vs Nifty]]-AVERAGE(Table2[6M Return vs Nifty]))/_xlfn.STDEV.P(Table2[6M Return vs Nifty])</f>
        <v>-0.41764961810809348</v>
      </c>
      <c r="M566">
        <v>-4.8954928188993296</v>
      </c>
      <c r="N566">
        <f>(Table2[[#This Row],[1W Return vs Nifty]]-AVERAGE(Table2[1W Return vs Nifty]))/_xlfn.STDEV.P(Table2[1W Return vs Nifty])</f>
        <v>-0.42785162852116393</v>
      </c>
      <c r="O566">
        <v>42.08</v>
      </c>
      <c r="P566">
        <v>44.293540110257901</v>
      </c>
      <c r="Q566">
        <v>46.1003817803727</v>
      </c>
      <c r="R566">
        <v>32.560441859874302</v>
      </c>
      <c r="S566" s="1">
        <f>(Table2[[#This Row],[Close Price]]-Table2[[#This Row],[20D EMA]])/Table2[[#This Row],[20D EMA]]</f>
        <v>-5.2756653992395409E-2</v>
      </c>
      <c r="T566" s="1">
        <f>(Table2[[#This Row],[Close Price]]-Table2[[#This Row],[50D EMA]])/Table2[[#This Row],[50D EMA]]</f>
        <v>-0.10009450812063544</v>
      </c>
      <c r="U566" s="1">
        <f>(Table2[[#This Row],[Close Price]]-Table2[[#This Row],[200D EMA]])/Table2[[#This Row],[200D EMA]]</f>
        <v>-0.13536507810504841</v>
      </c>
      <c r="V566">
        <v>0.35088556380063202</v>
      </c>
      <c r="W566">
        <v>39.56</v>
      </c>
      <c r="X566">
        <v>40.590000000000003</v>
      </c>
      <c r="Y566">
        <v>39</v>
      </c>
      <c r="Z566">
        <v>40.590000000000003</v>
      </c>
      <c r="AA566">
        <v>39</v>
      </c>
      <c r="AB566">
        <v>44.1</v>
      </c>
      <c r="AC566" s="1">
        <f>(Table2[[#This Row],[Close Price]]/Table2[[#This Row],[Day Low]])-1</f>
        <v>7.5834175935287629E-3</v>
      </c>
      <c r="AD566" s="1">
        <f>(Table2[[#This Row],[Day High]]/Table2[[#This Row],[Close Price]])-1</f>
        <v>1.8314099347717105E-2</v>
      </c>
      <c r="AE566" s="1">
        <f>(Table2[[#This Row],[Close Price]]/Table2[[#This Row],[Current Week Low]])-1</f>
        <v>2.2051282051281929E-2</v>
      </c>
      <c r="AF566" s="1">
        <f>(Table2[[#This Row],[Current Week High]]/Table2[[#This Row],[Close Price]])-1</f>
        <v>1.8314099347717105E-2</v>
      </c>
      <c r="AG566" s="1">
        <f>(Table2[[#This Row],[Close Price]]/Table2[[#This Row],[Current Month Low]])-1</f>
        <v>2.2051282051281929E-2</v>
      </c>
      <c r="AH566" s="1">
        <f>(Table2[[#This Row],[Current Month High]]/Table2[[#This Row],[Close Price]])-1</f>
        <v>0.10637230306071244</v>
      </c>
      <c r="AI566">
        <v>41.746111389864502</v>
      </c>
      <c r="AJ566">
        <v>9.0560875512995995</v>
      </c>
      <c r="AK566" t="str">
        <f>IF(AND(Table2[[#This Row],[20D EMA]]&gt;Table2[[#This Row],[50D EMA]],Table2[[#This Row],[50D EMA]]&gt;Table2[[#This Row],[200D EMA]]),"Uptrend","Downtrend/NoTrend")</f>
        <v>Downtrend/NoTrend</v>
      </c>
      <c r="AL566">
        <v>-0.11</v>
      </c>
      <c r="AM566" t="s">
        <v>3153</v>
      </c>
      <c r="AN566">
        <v>-7.26</v>
      </c>
      <c r="AO566" t="s">
        <v>3153</v>
      </c>
      <c r="AP566">
        <v>4.1882010500410002E-2</v>
      </c>
      <c r="AQ566">
        <f>(Table2[[#This Row],[Sharpe Ratio]]-AVERAGE(Table2[Sharpe Ratio]))/_xlfn.STDEV.P(Table2[Sharpe Ratio])</f>
        <v>-0.18032750842962098</v>
      </c>
      <c r="AR5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6">
        <f>_xlfn.RANK.AVG(Table2[[#This Row],[1Y Return vs Nifty Z-Score]],Table2[1Y Return vs Nifty Z-Score])</f>
        <v>676</v>
      </c>
      <c r="AT566">
        <f>_xlfn.RANK.AVG(Table2[[#This Row],[6M Return vs Nifty Z-Score]],Table2[6M Return vs Nifty Z-Score])</f>
        <v>457</v>
      </c>
      <c r="AU566">
        <f>_xlfn.RANK.AVG(Table2[[#This Row],[Sharpe Ratio Z-Score]],Table2[Sharpe Ratio Z-Score])</f>
        <v>394</v>
      </c>
      <c r="AV566">
        <f>(Table2[[#This Row],[Rank 1Y]]+Table2[[#This Row],[Rank 6M]]+Table2[[#This Row],[Rank Sharpe]])/3</f>
        <v>509</v>
      </c>
    </row>
    <row r="567" spans="1:48" hidden="1" x14ac:dyDescent="0.3">
      <c r="A567" t="s">
        <v>1497</v>
      </c>
      <c r="B567" t="s">
        <v>1498</v>
      </c>
      <c r="C567" t="s">
        <v>3110</v>
      </c>
      <c r="D567" t="s">
        <v>355</v>
      </c>
      <c r="E567">
        <v>6578.2954960799998</v>
      </c>
      <c r="F567">
        <v>287.39999999999998</v>
      </c>
      <c r="G567">
        <v>-38.235193448394298</v>
      </c>
      <c r="H567">
        <f>(Table2[[#This Row],[1Y Return vs Nifty]]-AVERAGE(Table2[1Y Return vs Nifty]))/_xlfn.STDEV.P(Table2[1Y Return vs Nifty])</f>
        <v>-1.0860952011952492</v>
      </c>
      <c r="I567">
        <v>-8.6436692884768102E-2</v>
      </c>
      <c r="J567">
        <f>(Table2[[#This Row],[1M Return vs Nifty]]-AVERAGE(Table2[1M Return vs Nifty]))/_xlfn.STDEV.P(Table2[1M Return vs Nifty])</f>
        <v>0.32457947465440967</v>
      </c>
      <c r="K567">
        <v>-1.6348730740911399</v>
      </c>
      <c r="L567">
        <f>(Table2[[#This Row],[6M Return vs Nifty]]-AVERAGE(Table2[6M Return vs Nifty]))/_xlfn.STDEV.P(Table2[6M Return vs Nifty])</f>
        <v>-0.14180025795761145</v>
      </c>
      <c r="M567">
        <v>2.8195906515419802</v>
      </c>
      <c r="N567">
        <f>(Table2[[#This Row],[1W Return vs Nifty]]-AVERAGE(Table2[1W Return vs Nifty]))/_xlfn.STDEV.P(Table2[1W Return vs Nifty])</f>
        <v>1.1583642243281829</v>
      </c>
      <c r="O567">
        <v>281.39</v>
      </c>
      <c r="P567">
        <v>287.21187494112303</v>
      </c>
      <c r="Q567">
        <v>305.22527173227297</v>
      </c>
      <c r="R567">
        <v>60.375325316233599</v>
      </c>
      <c r="S567" s="1">
        <f>(Table2[[#This Row],[Close Price]]-Table2[[#This Row],[20D EMA]])/Table2[[#This Row],[20D EMA]]</f>
        <v>2.135825722307115E-2</v>
      </c>
      <c r="T567" s="1">
        <f>(Table2[[#This Row],[Close Price]]-Table2[[#This Row],[50D EMA]])/Table2[[#This Row],[50D EMA]]</f>
        <v>6.5500445939261265E-4</v>
      </c>
      <c r="U567" s="1">
        <f>(Table2[[#This Row],[Close Price]]-Table2[[#This Row],[200D EMA]])/Table2[[#This Row],[200D EMA]]</f>
        <v>-5.8400379598673453E-2</v>
      </c>
      <c r="V567">
        <v>0.60136437846726998</v>
      </c>
      <c r="W567">
        <v>281</v>
      </c>
      <c r="X567">
        <v>289.60000000000002</v>
      </c>
      <c r="Y567">
        <v>275.85000000000002</v>
      </c>
      <c r="Z567">
        <v>289.60000000000002</v>
      </c>
      <c r="AA567">
        <v>265.3</v>
      </c>
      <c r="AB567">
        <v>296.5</v>
      </c>
      <c r="AC567" s="1">
        <f>(Table2[[#This Row],[Close Price]]/Table2[[#This Row],[Day Low]])-1</f>
        <v>2.2775800711743788E-2</v>
      </c>
      <c r="AD567" s="1">
        <f>(Table2[[#This Row],[Day High]]/Table2[[#This Row],[Close Price]])-1</f>
        <v>7.6548364648574285E-3</v>
      </c>
      <c r="AE567" s="1">
        <f>(Table2[[#This Row],[Close Price]]/Table2[[#This Row],[Current Week Low]])-1</f>
        <v>4.1870581837955223E-2</v>
      </c>
      <c r="AF567" s="1">
        <f>(Table2[[#This Row],[Current Week High]]/Table2[[#This Row],[Close Price]])-1</f>
        <v>7.6548364648574285E-3</v>
      </c>
      <c r="AG567" s="1">
        <f>(Table2[[#This Row],[Close Price]]/Table2[[#This Row],[Current Month Low]])-1</f>
        <v>8.3301922352054136E-2</v>
      </c>
      <c r="AH567" s="1">
        <f>(Table2[[#This Row],[Current Month High]]/Table2[[#This Row],[Close Price]])-1</f>
        <v>3.1663187195546394E-2</v>
      </c>
      <c r="AI567">
        <v>34.377174669450199</v>
      </c>
      <c r="AJ567">
        <v>11.3306217315514</v>
      </c>
      <c r="AK567" t="str">
        <f>IF(AND(Table2[[#This Row],[20D EMA]]&gt;Table2[[#This Row],[50D EMA]],Table2[[#This Row],[50D EMA]]&gt;Table2[[#This Row],[200D EMA]]),"Uptrend","Downtrend/NoTrend")</f>
        <v>Downtrend/NoTrend</v>
      </c>
      <c r="AL567">
        <v>0.05</v>
      </c>
      <c r="AM567" t="s">
        <v>3154</v>
      </c>
      <c r="AN567">
        <v>-1.58</v>
      </c>
      <c r="AO567" t="s">
        <v>3153</v>
      </c>
      <c r="AP567">
        <v>3.5572832129440002E-3</v>
      </c>
      <c r="AQ567">
        <f>(Table2[[#This Row],[Sharpe Ratio]]-AVERAGE(Table2[Sharpe Ratio]))/_xlfn.STDEV.P(Table2[Sharpe Ratio])</f>
        <v>-0.62811295551840851</v>
      </c>
      <c r="AR5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7">
        <f>_xlfn.RANK.AVG(Table2[[#This Row],[1Y Return vs Nifty Z-Score]],Table2[1Y Return vs Nifty Z-Score])</f>
        <v>673</v>
      </c>
      <c r="AT567">
        <f>_xlfn.RANK.AVG(Table2[[#This Row],[6M Return vs Nifty Z-Score]],Table2[6M Return vs Nifty Z-Score])</f>
        <v>351</v>
      </c>
      <c r="AU567">
        <f>_xlfn.RANK.AVG(Table2[[#This Row],[Sharpe Ratio Z-Score]],Table2[Sharpe Ratio Z-Score])</f>
        <v>504</v>
      </c>
      <c r="AV567">
        <f>(Table2[[#This Row],[Rank 1Y]]+Table2[[#This Row],[Rank 6M]]+Table2[[#This Row],[Rank Sharpe]])/3</f>
        <v>509.33333333333331</v>
      </c>
    </row>
    <row r="568" spans="1:48" hidden="1" x14ac:dyDescent="0.3">
      <c r="A568" t="s">
        <v>1432</v>
      </c>
      <c r="B568" t="s">
        <v>1433</v>
      </c>
      <c r="C568" t="s">
        <v>3120</v>
      </c>
      <c r="D568" t="s">
        <v>223</v>
      </c>
      <c r="E568">
        <v>7188.4906820199903</v>
      </c>
      <c r="F568">
        <v>356.6</v>
      </c>
      <c r="G568">
        <v>-29.954668807617299</v>
      </c>
      <c r="H568">
        <f>(Table2[[#This Row],[1Y Return vs Nifty]]-AVERAGE(Table2[1Y Return vs Nifty]))/_xlfn.STDEV.P(Table2[1Y Return vs Nifty])</f>
        <v>-0.9150940999303514</v>
      </c>
      <c r="I568">
        <v>-1.69140820204703</v>
      </c>
      <c r="J568">
        <f>(Table2[[#This Row],[1M Return vs Nifty]]-AVERAGE(Table2[1M Return vs Nifty]))/_xlfn.STDEV.P(Table2[1M Return vs Nifty])</f>
        <v>0.14881031098609729</v>
      </c>
      <c r="K568">
        <v>-14.7880304437017</v>
      </c>
      <c r="L568">
        <f>(Table2[[#This Row],[6M Return vs Nifty]]-AVERAGE(Table2[6M Return vs Nifty]))/_xlfn.STDEV.P(Table2[6M Return vs Nifty])</f>
        <v>-0.59636755274198816</v>
      </c>
      <c r="M568">
        <v>-2.3911993167639101</v>
      </c>
      <c r="N568">
        <f>(Table2[[#This Row],[1W Return vs Nifty]]-AVERAGE(Table2[1W Return vs Nifty]))/_xlfn.STDEV.P(Table2[1W Return vs Nifty])</f>
        <v>8.7029392338042688E-2</v>
      </c>
      <c r="O568">
        <v>368.57</v>
      </c>
      <c r="P568">
        <v>383.518655810209</v>
      </c>
      <c r="Q568">
        <v>399.644684714547</v>
      </c>
      <c r="R568">
        <v>33.596303991398798</v>
      </c>
      <c r="S568" s="1">
        <f>(Table2[[#This Row],[Close Price]]-Table2[[#This Row],[20D EMA]])/Table2[[#This Row],[20D EMA]]</f>
        <v>-3.247687006538777E-2</v>
      </c>
      <c r="T568" s="1">
        <f>(Table2[[#This Row],[Close Price]]-Table2[[#This Row],[50D EMA]])/Table2[[#This Row],[50D EMA]]</f>
        <v>-7.0188647676972846E-2</v>
      </c>
      <c r="U568" s="1">
        <f>(Table2[[#This Row],[Close Price]]-Table2[[#This Row],[200D EMA]])/Table2[[#This Row],[200D EMA]]</f>
        <v>-0.10770738698875069</v>
      </c>
      <c r="V568">
        <v>0.47278060069829098</v>
      </c>
      <c r="W568">
        <v>354.85</v>
      </c>
      <c r="X568">
        <v>363.45</v>
      </c>
      <c r="Y568">
        <v>349.2</v>
      </c>
      <c r="Z568">
        <v>363.45</v>
      </c>
      <c r="AA568">
        <v>349.2</v>
      </c>
      <c r="AB568">
        <v>383.5</v>
      </c>
      <c r="AC568" s="1">
        <f>(Table2[[#This Row],[Close Price]]/Table2[[#This Row],[Day Low]])-1</f>
        <v>4.931661265323406E-3</v>
      </c>
      <c r="AD568" s="1">
        <f>(Table2[[#This Row],[Day High]]/Table2[[#This Row],[Close Price]])-1</f>
        <v>1.9209197980931014E-2</v>
      </c>
      <c r="AE568" s="1">
        <f>(Table2[[#This Row],[Close Price]]/Table2[[#This Row],[Current Week Low]])-1</f>
        <v>2.1191294387170823E-2</v>
      </c>
      <c r="AF568" s="1">
        <f>(Table2[[#This Row],[Current Week High]]/Table2[[#This Row],[Close Price]])-1</f>
        <v>1.9209197980931014E-2</v>
      </c>
      <c r="AG568" s="1">
        <f>(Table2[[#This Row],[Close Price]]/Table2[[#This Row],[Current Month Low]])-1</f>
        <v>2.1191294387170823E-2</v>
      </c>
      <c r="AH568" s="1">
        <f>(Table2[[#This Row],[Current Month High]]/Table2[[#This Row],[Close Price]])-1</f>
        <v>7.5434660684239985E-2</v>
      </c>
      <c r="AI568">
        <v>41.615255187885502</v>
      </c>
      <c r="AJ568">
        <v>2.5449317038102</v>
      </c>
      <c r="AK568" t="str">
        <f>IF(AND(Table2[[#This Row],[20D EMA]]&gt;Table2[[#This Row],[50D EMA]],Table2[[#This Row],[50D EMA]]&gt;Table2[[#This Row],[200D EMA]]),"Uptrend","Downtrend/NoTrend")</f>
        <v>Downtrend/NoTrend</v>
      </c>
      <c r="AL568">
        <v>-0.1</v>
      </c>
      <c r="AM568" t="s">
        <v>3153</v>
      </c>
      <c r="AN568">
        <v>-5.84</v>
      </c>
      <c r="AO568" t="s">
        <v>3153</v>
      </c>
      <c r="AP568">
        <v>5.0326143915342E-2</v>
      </c>
      <c r="AQ568">
        <f>(Table2[[#This Row],[Sharpe Ratio]]-AVERAGE(Table2[Sharpe Ratio]))/_xlfn.STDEV.P(Table2[Sharpe Ratio])</f>
        <v>-8.1666400468669825E-2</v>
      </c>
      <c r="AR5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8">
        <f>_xlfn.RANK.AVG(Table2[[#This Row],[1Y Return vs Nifty Z-Score]],Table2[1Y Return vs Nifty Z-Score])</f>
        <v>630</v>
      </c>
      <c r="AT568">
        <f>_xlfn.RANK.AVG(Table2[[#This Row],[6M Return vs Nifty Z-Score]],Table2[6M Return vs Nifty Z-Score])</f>
        <v>520</v>
      </c>
      <c r="AU568">
        <f>_xlfn.RANK.AVG(Table2[[#This Row],[Sharpe Ratio Z-Score]],Table2[Sharpe Ratio Z-Score])</f>
        <v>379</v>
      </c>
      <c r="AV568">
        <f>(Table2[[#This Row],[Rank 1Y]]+Table2[[#This Row],[Rank 6M]]+Table2[[#This Row],[Rank Sharpe]])/3</f>
        <v>509.66666666666669</v>
      </c>
    </row>
    <row r="569" spans="1:48" hidden="1" x14ac:dyDescent="0.3">
      <c r="A569" t="s">
        <v>1381</v>
      </c>
      <c r="B569" t="s">
        <v>1382</v>
      </c>
      <c r="C569" t="s">
        <v>3122</v>
      </c>
      <c r="D569" t="s">
        <v>414</v>
      </c>
      <c r="E569">
        <v>7724.0884415199998</v>
      </c>
      <c r="F569">
        <v>193.84</v>
      </c>
      <c r="G569">
        <v>-15.188464813144201</v>
      </c>
      <c r="H569">
        <f>(Table2[[#This Row],[1Y Return vs Nifty]]-AVERAGE(Table2[1Y Return vs Nifty]))/_xlfn.STDEV.P(Table2[1Y Return vs Nifty])</f>
        <v>-0.61015724458635223</v>
      </c>
      <c r="I569">
        <v>-4.7703989570357104</v>
      </c>
      <c r="J569">
        <f>(Table2[[#This Row],[1M Return vs Nifty]]-AVERAGE(Table2[1M Return vs Nifty]))/_xlfn.STDEV.P(Table2[1M Return vs Nifty])</f>
        <v>-0.18838672139568546</v>
      </c>
      <c r="K569">
        <v>-23.947876043718399</v>
      </c>
      <c r="L569">
        <f>(Table2[[#This Row],[6M Return vs Nifty]]-AVERAGE(Table2[6M Return vs Nifty]))/_xlfn.STDEV.P(Table2[6M Return vs Nifty])</f>
        <v>-0.91292776091392525</v>
      </c>
      <c r="M569">
        <v>-3.9873642639156599</v>
      </c>
      <c r="N569">
        <f>(Table2[[#This Row],[1W Return vs Nifty]]-AVERAGE(Table2[1W Return vs Nifty]))/_xlfn.STDEV.P(Table2[1W Return vs Nifty])</f>
        <v>-0.24114102249088731</v>
      </c>
      <c r="O569">
        <v>202.03</v>
      </c>
      <c r="P569">
        <v>210.48438099927799</v>
      </c>
      <c r="Q569">
        <v>219.421641305641</v>
      </c>
      <c r="R569">
        <v>38.280524555023597</v>
      </c>
      <c r="S569" s="1">
        <f>(Table2[[#This Row],[Close Price]]-Table2[[#This Row],[20D EMA]])/Table2[[#This Row],[20D EMA]]</f>
        <v>-4.0538533881106752E-2</v>
      </c>
      <c r="T569" s="1">
        <f>(Table2[[#This Row],[Close Price]]-Table2[[#This Row],[50D EMA]])/Table2[[#This Row],[50D EMA]]</f>
        <v>-7.9076561026801689E-2</v>
      </c>
      <c r="U569" s="1">
        <f>(Table2[[#This Row],[Close Price]]-Table2[[#This Row],[200D EMA]])/Table2[[#This Row],[200D EMA]]</f>
        <v>-0.11658668285142999</v>
      </c>
      <c r="V569">
        <v>0.95801567599704596</v>
      </c>
      <c r="W569">
        <v>191.49</v>
      </c>
      <c r="X569">
        <v>195.47</v>
      </c>
      <c r="Y569">
        <v>189.4</v>
      </c>
      <c r="Z569">
        <v>196.13</v>
      </c>
      <c r="AA569">
        <v>189.4</v>
      </c>
      <c r="AB569">
        <v>215.28</v>
      </c>
      <c r="AC569" s="1">
        <f>(Table2[[#This Row],[Close Price]]/Table2[[#This Row],[Day Low]])-1</f>
        <v>1.2272181314951114E-2</v>
      </c>
      <c r="AD569" s="1">
        <f>(Table2[[#This Row],[Day High]]/Table2[[#This Row],[Close Price]])-1</f>
        <v>8.4089971110192785E-3</v>
      </c>
      <c r="AE569" s="1">
        <f>(Table2[[#This Row],[Close Price]]/Table2[[#This Row],[Current Week Low]])-1</f>
        <v>2.344244984160504E-2</v>
      </c>
      <c r="AF569" s="1">
        <f>(Table2[[#This Row],[Current Week High]]/Table2[[#This Row],[Close Price]])-1</f>
        <v>1.181386710689214E-2</v>
      </c>
      <c r="AG569" s="1">
        <f>(Table2[[#This Row],[Close Price]]/Table2[[#This Row],[Current Month Low]])-1</f>
        <v>2.344244984160504E-2</v>
      </c>
      <c r="AH569" s="1">
        <f>(Table2[[#This Row],[Current Month High]]/Table2[[#This Row],[Close Price]])-1</f>
        <v>0.11060668592653733</v>
      </c>
      <c r="AI569">
        <v>66.245356995460099</v>
      </c>
      <c r="AJ569">
        <v>8.1696428571428505</v>
      </c>
      <c r="AK569" t="str">
        <f>IF(AND(Table2[[#This Row],[20D EMA]]&gt;Table2[[#This Row],[50D EMA]],Table2[[#This Row],[50D EMA]]&gt;Table2[[#This Row],[200D EMA]]),"Uptrend","Downtrend/NoTrend")</f>
        <v>Downtrend/NoTrend</v>
      </c>
      <c r="AL569">
        <v>-0.04</v>
      </c>
      <c r="AM569" t="s">
        <v>3153</v>
      </c>
      <c r="AN569">
        <v>-7.26</v>
      </c>
      <c r="AO569" t="s">
        <v>3153</v>
      </c>
      <c r="AP569">
        <v>5.8224916574781002E-2</v>
      </c>
      <c r="AQ569">
        <f>(Table2[[#This Row],[Sharpe Ratio]]-AVERAGE(Table2[Sharpe Ratio]))/_xlfn.STDEV.P(Table2[Sharpe Ratio])</f>
        <v>1.062272190993444E-2</v>
      </c>
      <c r="AR5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9">
        <f>_xlfn.RANK.AVG(Table2[[#This Row],[1Y Return vs Nifty Z-Score]],Table2[1Y Return vs Nifty Z-Score])</f>
        <v>542</v>
      </c>
      <c r="AT569">
        <f>_xlfn.RANK.AVG(Table2[[#This Row],[6M Return vs Nifty Z-Score]],Table2[6M Return vs Nifty Z-Score])</f>
        <v>637</v>
      </c>
      <c r="AU569">
        <f>_xlfn.RANK.AVG(Table2[[#This Row],[Sharpe Ratio Z-Score]],Table2[Sharpe Ratio Z-Score])</f>
        <v>352</v>
      </c>
      <c r="AV569">
        <f>(Table2[[#This Row],[Rank 1Y]]+Table2[[#This Row],[Rank 6M]]+Table2[[#This Row],[Rank Sharpe]])/3</f>
        <v>510.33333333333331</v>
      </c>
    </row>
    <row r="570" spans="1:48" hidden="1" x14ac:dyDescent="0.3">
      <c r="A570" t="s">
        <v>1534</v>
      </c>
      <c r="B570" t="s">
        <v>1535</v>
      </c>
      <c r="C570" t="s">
        <v>572</v>
      </c>
      <c r="D570" t="s">
        <v>572</v>
      </c>
      <c r="E570">
        <v>6288.2252950000002</v>
      </c>
      <c r="F570">
        <v>317.5</v>
      </c>
      <c r="G570">
        <v>-4.16511190435366</v>
      </c>
      <c r="H570">
        <f>(Table2[[#This Row],[1Y Return vs Nifty]]-AVERAGE(Table2[1Y Return vs Nifty]))/_xlfn.STDEV.P(Table2[1Y Return vs Nifty])</f>
        <v>-0.38251400109521039</v>
      </c>
      <c r="I570">
        <v>-14.246572154907</v>
      </c>
      <c r="J570">
        <f>(Table2[[#This Row],[1M Return vs Nifty]]-AVERAGE(Table2[1M Return vs Nifty]))/_xlfn.STDEV.P(Table2[1M Return vs Nifty])</f>
        <v>-1.2261740143522486</v>
      </c>
      <c r="K570">
        <v>-23.967156816365002</v>
      </c>
      <c r="L570">
        <f>(Table2[[#This Row],[6M Return vs Nifty]]-AVERAGE(Table2[6M Return vs Nifty]))/_xlfn.STDEV.P(Table2[6M Return vs Nifty])</f>
        <v>-0.91359409587951823</v>
      </c>
      <c r="M570">
        <v>-10.475682153862801</v>
      </c>
      <c r="N570">
        <f>(Table2[[#This Row],[1W Return vs Nifty]]-AVERAGE(Table2[1W Return vs Nifty]))/_xlfn.STDEV.P(Table2[1W Return vs Nifty])</f>
        <v>-1.5751347161160159</v>
      </c>
      <c r="O570">
        <v>356.35</v>
      </c>
      <c r="P570">
        <v>370.99885312024202</v>
      </c>
      <c r="Q570">
        <v>357.34301374631298</v>
      </c>
      <c r="R570">
        <v>27.371943584382901</v>
      </c>
      <c r="S570" s="1">
        <f>(Table2[[#This Row],[Close Price]]-Table2[[#This Row],[20D EMA]])/Table2[[#This Row],[20D EMA]]</f>
        <v>-0.1090220289041673</v>
      </c>
      <c r="T570" s="1">
        <f>(Table2[[#This Row],[Close Price]]-Table2[[#This Row],[50D EMA]])/Table2[[#This Row],[50D EMA]]</f>
        <v>-0.14420220620709803</v>
      </c>
      <c r="U570" s="1">
        <f>(Table2[[#This Row],[Close Price]]-Table2[[#This Row],[200D EMA]])/Table2[[#This Row],[200D EMA]]</f>
        <v>-0.11149795074655793</v>
      </c>
      <c r="V570">
        <v>0.98545446326999997</v>
      </c>
      <c r="W570">
        <v>310.5</v>
      </c>
      <c r="X570">
        <v>324.45</v>
      </c>
      <c r="Y570">
        <v>310.5</v>
      </c>
      <c r="Z570">
        <v>337.4</v>
      </c>
      <c r="AA570">
        <v>310.5</v>
      </c>
      <c r="AB570">
        <v>399.5</v>
      </c>
      <c r="AC570" s="1">
        <f>(Table2[[#This Row],[Close Price]]/Table2[[#This Row],[Day Low]])-1</f>
        <v>2.2544283413848731E-2</v>
      </c>
      <c r="AD570" s="1">
        <f>(Table2[[#This Row],[Day High]]/Table2[[#This Row],[Close Price]])-1</f>
        <v>2.1889763779527449E-2</v>
      </c>
      <c r="AE570" s="1">
        <f>(Table2[[#This Row],[Close Price]]/Table2[[#This Row],[Current Week Low]])-1</f>
        <v>2.2544283413848731E-2</v>
      </c>
      <c r="AF570" s="1">
        <f>(Table2[[#This Row],[Current Week High]]/Table2[[#This Row],[Close Price]])-1</f>
        <v>6.2677165354330544E-2</v>
      </c>
      <c r="AG570" s="1">
        <f>(Table2[[#This Row],[Close Price]]/Table2[[#This Row],[Current Month Low]])-1</f>
        <v>2.2544283413848731E-2</v>
      </c>
      <c r="AH570" s="1">
        <f>(Table2[[#This Row],[Current Month High]]/Table2[[#This Row],[Close Price]])-1</f>
        <v>0.25826771653543301</v>
      </c>
      <c r="AI570">
        <v>41.937007874015698</v>
      </c>
      <c r="AJ570">
        <v>24.290467801918101</v>
      </c>
      <c r="AK570" t="str">
        <f>IF(AND(Table2[[#This Row],[20D EMA]]&gt;Table2[[#This Row],[50D EMA]],Table2[[#This Row],[50D EMA]]&gt;Table2[[#This Row],[200D EMA]]),"Uptrend","Downtrend/NoTrend")</f>
        <v>Downtrend/NoTrend</v>
      </c>
      <c r="AL570">
        <v>-0.16</v>
      </c>
      <c r="AM570" t="s">
        <v>3153</v>
      </c>
      <c r="AN570">
        <v>-18.170000000000002</v>
      </c>
      <c r="AO570" t="s">
        <v>3153</v>
      </c>
      <c r="AP570">
        <v>1.9390367039734999E-2</v>
      </c>
      <c r="AQ570">
        <f>(Table2[[#This Row],[Sharpe Ratio]]-AVERAGE(Table2[Sharpe Ratio]))/_xlfn.STDEV.P(Table2[Sharpe Ratio])</f>
        <v>-0.44311947945282493</v>
      </c>
      <c r="AR5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0">
        <f>_xlfn.RANK.AVG(Table2[[#This Row],[1Y Return vs Nifty Z-Score]],Table2[1Y Return vs Nifty Z-Score])</f>
        <v>441</v>
      </c>
      <c r="AT570">
        <f>_xlfn.RANK.AVG(Table2[[#This Row],[6M Return vs Nifty Z-Score]],Table2[6M Return vs Nifty Z-Score])</f>
        <v>638</v>
      </c>
      <c r="AU570">
        <f>_xlfn.RANK.AVG(Table2[[#This Row],[Sharpe Ratio Z-Score]],Table2[Sharpe Ratio Z-Score])</f>
        <v>453</v>
      </c>
      <c r="AV570">
        <f>(Table2[[#This Row],[Rank 1Y]]+Table2[[#This Row],[Rank 6M]]+Table2[[#This Row],[Rank Sharpe]])/3</f>
        <v>510.66666666666669</v>
      </c>
    </row>
    <row r="571" spans="1:48" hidden="1" x14ac:dyDescent="0.3">
      <c r="A571" t="s">
        <v>1917</v>
      </c>
      <c r="B571" t="s">
        <v>1918</v>
      </c>
      <c r="C571" t="s">
        <v>3126</v>
      </c>
      <c r="D571" t="s">
        <v>1467</v>
      </c>
      <c r="E571">
        <v>3675.6217302</v>
      </c>
      <c r="F571">
        <v>556.5</v>
      </c>
      <c r="G571">
        <v>-42.427632430019997</v>
      </c>
      <c r="H571">
        <f>(Table2[[#This Row],[1Y Return vs Nifty]]-AVERAGE(Table2[1Y Return vs Nifty]))/_xlfn.STDEV.P(Table2[1Y Return vs Nifty])</f>
        <v>-1.1726732519764145</v>
      </c>
      <c r="I571">
        <v>-5.40450046208906</v>
      </c>
      <c r="J571">
        <f>(Table2[[#This Row],[1M Return vs Nifty]]-AVERAGE(Table2[1M Return vs Nifty]))/_xlfn.STDEV.P(Table2[1M Return vs Nifty])</f>
        <v>-0.25783062777519572</v>
      </c>
      <c r="K571">
        <v>-18.016992804773899</v>
      </c>
      <c r="L571">
        <f>(Table2[[#This Row],[6M Return vs Nifty]]-AVERAGE(Table2[6M Return vs Nifty]))/_xlfn.STDEV.P(Table2[6M Return vs Nifty])</f>
        <v>-0.7079590622318972</v>
      </c>
      <c r="M571">
        <v>-0.840574325821138</v>
      </c>
      <c r="N571">
        <f>(Table2[[#This Row],[1W Return vs Nifty]]-AVERAGE(Table2[1W Return vs Nifty]))/_xlfn.STDEV.P(Table2[1W Return vs Nifty])</f>
        <v>0.40583682350600481</v>
      </c>
      <c r="O571">
        <v>561.24</v>
      </c>
      <c r="P571">
        <v>582.48949710085606</v>
      </c>
      <c r="Q571">
        <v>616.29008025093003</v>
      </c>
      <c r="R571">
        <v>50.966362857404697</v>
      </c>
      <c r="S571" s="1">
        <f>(Table2[[#This Row],[Close Price]]-Table2[[#This Row],[20D EMA]])/Table2[[#This Row],[20D EMA]]</f>
        <v>-8.4455847765661906E-3</v>
      </c>
      <c r="T571" s="1">
        <f>(Table2[[#This Row],[Close Price]]-Table2[[#This Row],[50D EMA]])/Table2[[#This Row],[50D EMA]]</f>
        <v>-4.4617966899334602E-2</v>
      </c>
      <c r="U571" s="1">
        <f>(Table2[[#This Row],[Close Price]]-Table2[[#This Row],[200D EMA]])/Table2[[#This Row],[200D EMA]]</f>
        <v>-9.7016132770765623E-2</v>
      </c>
      <c r="V571">
        <v>0.86991188559763499</v>
      </c>
      <c r="W571">
        <v>536.70000000000005</v>
      </c>
      <c r="X571">
        <v>562.25</v>
      </c>
      <c r="Y571">
        <v>529</v>
      </c>
      <c r="Z571">
        <v>562.25</v>
      </c>
      <c r="AA571">
        <v>524.1</v>
      </c>
      <c r="AB571">
        <v>581.95000000000005</v>
      </c>
      <c r="AC571" s="1">
        <f>(Table2[[#This Row],[Close Price]]/Table2[[#This Row],[Day Low]])-1</f>
        <v>3.6892118501956395E-2</v>
      </c>
      <c r="AD571" s="1">
        <f>(Table2[[#This Row],[Day High]]/Table2[[#This Row],[Close Price]])-1</f>
        <v>1.0332434860736761E-2</v>
      </c>
      <c r="AE571" s="1">
        <f>(Table2[[#This Row],[Close Price]]/Table2[[#This Row],[Current Week Low]])-1</f>
        <v>5.1984877126654006E-2</v>
      </c>
      <c r="AF571" s="1">
        <f>(Table2[[#This Row],[Current Week High]]/Table2[[#This Row],[Close Price]])-1</f>
        <v>1.0332434860736761E-2</v>
      </c>
      <c r="AG571" s="1">
        <f>(Table2[[#This Row],[Close Price]]/Table2[[#This Row],[Current Month Low]])-1</f>
        <v>6.1820263308528967E-2</v>
      </c>
      <c r="AH571" s="1">
        <f>(Table2[[#This Row],[Current Month High]]/Table2[[#This Row],[Close Price]])-1</f>
        <v>4.5732255166217595E-2</v>
      </c>
      <c r="AI571">
        <v>46.451033243486002</v>
      </c>
      <c r="AJ571">
        <v>6.1820263308528904</v>
      </c>
      <c r="AK571" t="str">
        <f>IF(AND(Table2[[#This Row],[20D EMA]]&gt;Table2[[#This Row],[50D EMA]],Table2[[#This Row],[50D EMA]]&gt;Table2[[#This Row],[200D EMA]]),"Uptrend","Downtrend/NoTrend")</f>
        <v>Downtrend/NoTrend</v>
      </c>
      <c r="AL571">
        <v>-0.01</v>
      </c>
      <c r="AM571" t="s">
        <v>3153</v>
      </c>
      <c r="AN571">
        <v>-2.15</v>
      </c>
      <c r="AO571" t="s">
        <v>3153</v>
      </c>
      <c r="AP571">
        <v>8.6753056102425993E-2</v>
      </c>
      <c r="AQ571">
        <f>(Table2[[#This Row],[Sharpe Ratio]]-AVERAGE(Table2[Sharpe Ratio]))/_xlfn.STDEV.P(Table2[Sharpe Ratio])</f>
        <v>0.34394500799377259</v>
      </c>
      <c r="AR5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1">
        <f>_xlfn.RANK.AVG(Table2[[#This Row],[1Y Return vs Nifty Z-Score]],Table2[1Y Return vs Nifty Z-Score])</f>
        <v>698</v>
      </c>
      <c r="AT571">
        <f>_xlfn.RANK.AVG(Table2[[#This Row],[6M Return vs Nifty Z-Score]],Table2[6M Return vs Nifty Z-Score])</f>
        <v>573</v>
      </c>
      <c r="AU571">
        <f>_xlfn.RANK.AVG(Table2[[#This Row],[Sharpe Ratio Z-Score]],Table2[Sharpe Ratio Z-Score])</f>
        <v>261</v>
      </c>
      <c r="AV571">
        <f>(Table2[[#This Row],[Rank 1Y]]+Table2[[#This Row],[Rank 6M]]+Table2[[#This Row],[Rank Sharpe]])/3</f>
        <v>510.66666666666669</v>
      </c>
    </row>
    <row r="572" spans="1:48" hidden="1" x14ac:dyDescent="0.3">
      <c r="A572" t="s">
        <v>925</v>
      </c>
      <c r="B572" t="s">
        <v>926</v>
      </c>
      <c r="C572" t="s">
        <v>3108</v>
      </c>
      <c r="D572" t="s">
        <v>54</v>
      </c>
      <c r="E572">
        <v>15737.379845844</v>
      </c>
      <c r="F572">
        <v>190.77</v>
      </c>
      <c r="G572">
        <v>-18.036940077809</v>
      </c>
      <c r="H572">
        <f>(Table2[[#This Row],[1Y Return vs Nifty]]-AVERAGE(Table2[1Y Return vs Nifty]))/_xlfn.STDEV.P(Table2[1Y Return vs Nifty])</f>
        <v>-0.66898110277340983</v>
      </c>
      <c r="I572">
        <v>2.3997431599832302</v>
      </c>
      <c r="J572">
        <f>(Table2[[#This Row],[1M Return vs Nifty]]-AVERAGE(Table2[1M Return vs Nifty]))/_xlfn.STDEV.P(Table2[1M Return vs Nifty])</f>
        <v>0.59685455927302145</v>
      </c>
      <c r="K572">
        <v>-18.575999665003899</v>
      </c>
      <c r="L572">
        <f>(Table2[[#This Row],[6M Return vs Nifty]]-AVERAGE(Table2[6M Return vs Nifty]))/_xlfn.STDEV.P(Table2[6M Return vs Nifty])</f>
        <v>-0.72727809180632874</v>
      </c>
      <c r="M572">
        <v>-5.1774467534376498</v>
      </c>
      <c r="N572">
        <f>(Table2[[#This Row],[1W Return vs Nifty]]-AVERAGE(Table2[1W Return vs Nifty]))/_xlfn.STDEV.P(Table2[1W Return vs Nifty])</f>
        <v>-0.48582116345250126</v>
      </c>
      <c r="O572">
        <v>197.59</v>
      </c>
      <c r="P572">
        <v>200.807694822793</v>
      </c>
      <c r="Q572">
        <v>207.55439923311599</v>
      </c>
      <c r="R572">
        <v>35.030166949516897</v>
      </c>
      <c r="S572" s="1">
        <f>(Table2[[#This Row],[Close Price]]-Table2[[#This Row],[20D EMA]])/Table2[[#This Row],[20D EMA]]</f>
        <v>-3.4515916797408744E-2</v>
      </c>
      <c r="T572" s="1">
        <f>(Table2[[#This Row],[Close Price]]-Table2[[#This Row],[50D EMA]])/Table2[[#This Row],[50D EMA]]</f>
        <v>-4.9986604505623963E-2</v>
      </c>
      <c r="U572" s="1">
        <f>(Table2[[#This Row],[Close Price]]-Table2[[#This Row],[200D EMA]])/Table2[[#This Row],[200D EMA]]</f>
        <v>-8.0867470384303808E-2</v>
      </c>
      <c r="V572">
        <v>0.37203312861969301</v>
      </c>
      <c r="W572">
        <v>189.01</v>
      </c>
      <c r="X572">
        <v>193.59</v>
      </c>
      <c r="Y572">
        <v>186.97</v>
      </c>
      <c r="Z572">
        <v>193.59</v>
      </c>
      <c r="AA572">
        <v>186.97</v>
      </c>
      <c r="AB572">
        <v>214.5</v>
      </c>
      <c r="AC572" s="1">
        <f>(Table2[[#This Row],[Close Price]]/Table2[[#This Row],[Day Low]])-1</f>
        <v>9.3116766308662946E-3</v>
      </c>
      <c r="AD572" s="1">
        <f>(Table2[[#This Row],[Day High]]/Table2[[#This Row],[Close Price]])-1</f>
        <v>1.4782198458877183E-2</v>
      </c>
      <c r="AE572" s="1">
        <f>(Table2[[#This Row],[Close Price]]/Table2[[#This Row],[Current Week Low]])-1</f>
        <v>2.0324116168369377E-2</v>
      </c>
      <c r="AF572" s="1">
        <f>(Table2[[#This Row],[Current Week High]]/Table2[[#This Row],[Close Price]])-1</f>
        <v>1.4782198458877183E-2</v>
      </c>
      <c r="AG572" s="1">
        <f>(Table2[[#This Row],[Close Price]]/Table2[[#This Row],[Current Month Low]])-1</f>
        <v>2.0324116168369377E-2</v>
      </c>
      <c r="AH572" s="1">
        <f>(Table2[[#This Row],[Current Month High]]/Table2[[#This Row],[Close Price]])-1</f>
        <v>0.12439062745714735</v>
      </c>
      <c r="AI572">
        <v>51.622372490433399</v>
      </c>
      <c r="AJ572">
        <v>7.1801786617225503</v>
      </c>
      <c r="AK572" t="str">
        <f>IF(AND(Table2[[#This Row],[20D EMA]]&gt;Table2[[#This Row],[50D EMA]],Table2[[#This Row],[50D EMA]]&gt;Table2[[#This Row],[200D EMA]]),"Uptrend","Downtrend/NoTrend")</f>
        <v>Downtrend/NoTrend</v>
      </c>
      <c r="AL572">
        <v>-0.06</v>
      </c>
      <c r="AM572" t="s">
        <v>3153</v>
      </c>
      <c r="AN572">
        <v>-5.79</v>
      </c>
      <c r="AO572" t="s">
        <v>3153</v>
      </c>
      <c r="AP572">
        <v>3.8687703484906001E-2</v>
      </c>
      <c r="AQ572">
        <f>(Table2[[#This Row],[Sharpe Ratio]]-AVERAGE(Table2[Sharpe Ratio]))/_xlfn.STDEV.P(Table2[Sharpe Ratio])</f>
        <v>-0.21764973604385651</v>
      </c>
      <c r="AR5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2">
        <f>_xlfn.RANK.AVG(Table2[[#This Row],[1Y Return vs Nifty Z-Score]],Table2[1Y Return vs Nifty Z-Score])</f>
        <v>555</v>
      </c>
      <c r="AT572">
        <f>_xlfn.RANK.AVG(Table2[[#This Row],[6M Return vs Nifty Z-Score]],Table2[6M Return vs Nifty Z-Score])</f>
        <v>581</v>
      </c>
      <c r="AU572">
        <f>_xlfn.RANK.AVG(Table2[[#This Row],[Sharpe Ratio Z-Score]],Table2[Sharpe Ratio Z-Score])</f>
        <v>402</v>
      </c>
      <c r="AV572">
        <f>(Table2[[#This Row],[Rank 1Y]]+Table2[[#This Row],[Rank 6M]]+Table2[[#This Row],[Rank Sharpe]])/3</f>
        <v>512.66666666666663</v>
      </c>
    </row>
    <row r="573" spans="1:48" hidden="1" x14ac:dyDescent="0.3">
      <c r="A573" t="s">
        <v>650</v>
      </c>
      <c r="B573" t="s">
        <v>651</v>
      </c>
      <c r="C573" t="s">
        <v>3114</v>
      </c>
      <c r="D573" t="s">
        <v>556</v>
      </c>
      <c r="E573">
        <v>27176.550458004</v>
      </c>
      <c r="F573">
        <v>61.47</v>
      </c>
      <c r="G573">
        <v>-18.328407104982599</v>
      </c>
      <c r="H573">
        <f>(Table2[[#This Row],[1Y Return vs Nifty]]-AVERAGE(Table2[1Y Return vs Nifty]))/_xlfn.STDEV.P(Table2[1Y Return vs Nifty])</f>
        <v>-0.67500018789075278</v>
      </c>
      <c r="I573">
        <v>0.10531169581494999</v>
      </c>
      <c r="J573">
        <f>(Table2[[#This Row],[1M Return vs Nifty]]-AVERAGE(Table2[1M Return vs Nifty]))/_xlfn.STDEV.P(Table2[1M Return vs Nifty])</f>
        <v>0.3455788841293404</v>
      </c>
      <c r="K573">
        <v>-15.530719611926999</v>
      </c>
      <c r="L573">
        <f>(Table2[[#This Row],[6M Return vs Nifty]]-AVERAGE(Table2[6M Return vs Nifty]))/_xlfn.STDEV.P(Table2[6M Return vs Nifty])</f>
        <v>-0.62203456155052261</v>
      </c>
      <c r="M573">
        <v>-2.04773701445639</v>
      </c>
      <c r="N573">
        <f>(Table2[[#This Row],[1W Return vs Nifty]]-AVERAGE(Table2[1W Return vs Nifty]))/_xlfn.STDEV.P(Table2[1W Return vs Nifty])</f>
        <v>0.15764500535942194</v>
      </c>
      <c r="O573">
        <v>63.08</v>
      </c>
      <c r="P573">
        <v>65.399337945137702</v>
      </c>
      <c r="Q573">
        <v>67.232561075145895</v>
      </c>
      <c r="R573">
        <v>39.058448897802201</v>
      </c>
      <c r="S573" s="1">
        <f>(Table2[[#This Row],[Close Price]]-Table2[[#This Row],[20D EMA]])/Table2[[#This Row],[20D EMA]]</f>
        <v>-2.5523145212428655E-2</v>
      </c>
      <c r="T573" s="1">
        <f>(Table2[[#This Row],[Close Price]]-Table2[[#This Row],[50D EMA]])/Table2[[#This Row],[50D EMA]]</f>
        <v>-6.0082228178425179E-2</v>
      </c>
      <c r="U573" s="1">
        <f>(Table2[[#This Row],[Close Price]]-Table2[[#This Row],[200D EMA]])/Table2[[#This Row],[200D EMA]]</f>
        <v>-8.571086662465642E-2</v>
      </c>
      <c r="V573">
        <v>0.82083200779027998</v>
      </c>
      <c r="W573">
        <v>60.68</v>
      </c>
      <c r="X573">
        <v>61.94</v>
      </c>
      <c r="Y573">
        <v>60</v>
      </c>
      <c r="Z573">
        <v>61.94</v>
      </c>
      <c r="AA573">
        <v>60</v>
      </c>
      <c r="AB573">
        <v>66.38</v>
      </c>
      <c r="AC573" s="1">
        <f>(Table2[[#This Row],[Close Price]]/Table2[[#This Row],[Day Low]])-1</f>
        <v>1.3019116677653209E-2</v>
      </c>
      <c r="AD573" s="1">
        <f>(Table2[[#This Row],[Day High]]/Table2[[#This Row],[Close Price]])-1</f>
        <v>7.646006181877274E-3</v>
      </c>
      <c r="AE573" s="1">
        <f>(Table2[[#This Row],[Close Price]]/Table2[[#This Row],[Current Week Low]])-1</f>
        <v>2.4499999999999966E-2</v>
      </c>
      <c r="AF573" s="1">
        <f>(Table2[[#This Row],[Current Week High]]/Table2[[#This Row],[Close Price]])-1</f>
        <v>7.646006181877274E-3</v>
      </c>
      <c r="AG573" s="1">
        <f>(Table2[[#This Row],[Close Price]]/Table2[[#This Row],[Current Month Low]])-1</f>
        <v>2.4499999999999966E-2</v>
      </c>
      <c r="AH573" s="1">
        <f>(Table2[[#This Row],[Current Month High]]/Table2[[#This Row],[Close Price]])-1</f>
        <v>7.9876362453229266E-2</v>
      </c>
      <c r="AI573">
        <v>30.144786074507898</v>
      </c>
      <c r="AJ573">
        <v>4.1864406779660897</v>
      </c>
      <c r="AK573" t="str">
        <f>IF(AND(Table2[[#This Row],[20D EMA]]&gt;Table2[[#This Row],[50D EMA]],Table2[[#This Row],[50D EMA]]&gt;Table2[[#This Row],[200D EMA]]),"Uptrend","Downtrend/NoTrend")</f>
        <v>Downtrend/NoTrend</v>
      </c>
      <c r="AL573">
        <v>-0.08</v>
      </c>
      <c r="AM573" t="s">
        <v>3153</v>
      </c>
      <c r="AN573">
        <v>-2.12</v>
      </c>
      <c r="AO573" t="s">
        <v>3153</v>
      </c>
      <c r="AP573">
        <v>2.0112385169727999E-2</v>
      </c>
      <c r="AQ573">
        <f>(Table2[[#This Row],[Sharpe Ratio]]-AVERAGE(Table2[Sharpe Ratio]))/_xlfn.STDEV.P(Table2[Sharpe Ratio])</f>
        <v>-0.43468343217921879</v>
      </c>
      <c r="AR5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3">
        <f>_xlfn.RANK.AVG(Table2[[#This Row],[1Y Return vs Nifty Z-Score]],Table2[1Y Return vs Nifty Z-Score])</f>
        <v>559</v>
      </c>
      <c r="AT573">
        <f>_xlfn.RANK.AVG(Table2[[#This Row],[6M Return vs Nifty Z-Score]],Table2[6M Return vs Nifty Z-Score])</f>
        <v>531</v>
      </c>
      <c r="AU573">
        <f>_xlfn.RANK.AVG(Table2[[#This Row],[Sharpe Ratio Z-Score]],Table2[Sharpe Ratio Z-Score])</f>
        <v>451</v>
      </c>
      <c r="AV573">
        <f>(Table2[[#This Row],[Rank 1Y]]+Table2[[#This Row],[Rank 6M]]+Table2[[#This Row],[Rank Sharpe]])/3</f>
        <v>513.66666666666663</v>
      </c>
    </row>
    <row r="574" spans="1:48" hidden="1" x14ac:dyDescent="0.3">
      <c r="A574" t="s">
        <v>1528</v>
      </c>
      <c r="B574" t="s">
        <v>1529</v>
      </c>
      <c r="C574" t="s">
        <v>3111</v>
      </c>
      <c r="D574" t="s">
        <v>48</v>
      </c>
      <c r="E574">
        <v>6364.7376876300004</v>
      </c>
      <c r="F574">
        <v>435.3</v>
      </c>
      <c r="G574">
        <v>-14.295175816771801</v>
      </c>
      <c r="H574">
        <f>(Table2[[#This Row],[1Y Return vs Nifty]]-AVERAGE(Table2[1Y Return vs Nifty]))/_xlfn.STDEV.P(Table2[1Y Return vs Nifty])</f>
        <v>-0.59170993493458579</v>
      </c>
      <c r="I574">
        <v>-7.9293077102062899</v>
      </c>
      <c r="J574">
        <f>(Table2[[#This Row],[1M Return vs Nifty]]-AVERAGE(Table2[1M Return vs Nifty]))/_xlfn.STDEV.P(Table2[1M Return vs Nifty])</f>
        <v>-0.53433600864447839</v>
      </c>
      <c r="K574">
        <v>-4.5938179547169504</v>
      </c>
      <c r="L574">
        <f>(Table2[[#This Row],[6M Return vs Nifty]]-AVERAGE(Table2[6M Return vs Nifty]))/_xlfn.STDEV.P(Table2[6M Return vs Nifty])</f>
        <v>-0.244060082880696</v>
      </c>
      <c r="M574">
        <v>-9.2488357912944998</v>
      </c>
      <c r="N574">
        <f>(Table2[[#This Row],[1W Return vs Nifty]]-AVERAGE(Table2[1W Return vs Nifty]))/_xlfn.STDEV.P(Table2[1W Return vs Nifty])</f>
        <v>-1.3228959481529416</v>
      </c>
      <c r="O574">
        <v>479.61</v>
      </c>
      <c r="P574">
        <v>497.64277247958898</v>
      </c>
      <c r="Q574">
        <v>473.558191813321</v>
      </c>
      <c r="R574">
        <v>24.7324378898535</v>
      </c>
      <c r="S574" s="1">
        <f>(Table2[[#This Row],[Close Price]]-Table2[[#This Row],[20D EMA]])/Table2[[#This Row],[20D EMA]]</f>
        <v>-9.2387564896478397E-2</v>
      </c>
      <c r="T574" s="1">
        <f>(Table2[[#This Row],[Close Price]]-Table2[[#This Row],[50D EMA]])/Table2[[#This Row],[50D EMA]]</f>
        <v>-0.12527615375373705</v>
      </c>
      <c r="U574" s="1">
        <f>(Table2[[#This Row],[Close Price]]-Table2[[#This Row],[200D EMA]])/Table2[[#This Row],[200D EMA]]</f>
        <v>-8.0788786836998819E-2</v>
      </c>
      <c r="V574">
        <v>0.59676327444212696</v>
      </c>
      <c r="W574">
        <v>432.85</v>
      </c>
      <c r="X574">
        <v>448.2</v>
      </c>
      <c r="Y574">
        <v>430</v>
      </c>
      <c r="Z574">
        <v>459.55</v>
      </c>
      <c r="AA574">
        <v>430</v>
      </c>
      <c r="AB574">
        <v>511.15</v>
      </c>
      <c r="AC574" s="1">
        <f>(Table2[[#This Row],[Close Price]]/Table2[[#This Row],[Day Low]])-1</f>
        <v>5.6601594085710083E-3</v>
      </c>
      <c r="AD574" s="1">
        <f>(Table2[[#This Row],[Day High]]/Table2[[#This Row],[Close Price]])-1</f>
        <v>2.9634734665747731E-2</v>
      </c>
      <c r="AE574" s="1">
        <f>(Table2[[#This Row],[Close Price]]/Table2[[#This Row],[Current Week Low]])-1</f>
        <v>1.2325581395348895E-2</v>
      </c>
      <c r="AF574" s="1">
        <f>(Table2[[#This Row],[Current Week High]]/Table2[[#This Row],[Close Price]])-1</f>
        <v>5.5708706639099548E-2</v>
      </c>
      <c r="AG574" s="1">
        <f>(Table2[[#This Row],[Close Price]]/Table2[[#This Row],[Current Month Low]])-1</f>
        <v>1.2325581395348895E-2</v>
      </c>
      <c r="AH574" s="1">
        <f>(Table2[[#This Row],[Current Month High]]/Table2[[#This Row],[Close Price]])-1</f>
        <v>0.17424764530209047</v>
      </c>
      <c r="AI574">
        <v>35.079255685733898</v>
      </c>
      <c r="AJ574">
        <v>27.597830866187898</v>
      </c>
      <c r="AK574" t="str">
        <f>IF(AND(Table2[[#This Row],[20D EMA]]&gt;Table2[[#This Row],[50D EMA]],Table2[[#This Row],[50D EMA]]&gt;Table2[[#This Row],[200D EMA]]),"Uptrend","Downtrend/NoTrend")</f>
        <v>Downtrend/NoTrend</v>
      </c>
      <c r="AL574">
        <v>-0.13</v>
      </c>
      <c r="AM574" t="s">
        <v>3153</v>
      </c>
      <c r="AN574">
        <v>-13.34</v>
      </c>
      <c r="AO574" t="s">
        <v>3153</v>
      </c>
      <c r="AP574">
        <v>-2.4751353610539002E-2</v>
      </c>
      <c r="AQ574">
        <f>(Table2[[#This Row],[Sharpe Ratio]]-AVERAGE(Table2[Sharpe Ratio]))/_xlfn.STDEV.P(Table2[Sharpe Ratio])</f>
        <v>-0.9588705758243764</v>
      </c>
      <c r="AR5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4">
        <f>_xlfn.RANK.AVG(Table2[[#This Row],[1Y Return vs Nifty Z-Score]],Table2[1Y Return vs Nifty Z-Score])</f>
        <v>532</v>
      </c>
      <c r="AT574">
        <f>_xlfn.RANK.AVG(Table2[[#This Row],[6M Return vs Nifty Z-Score]],Table2[6M Return vs Nifty Z-Score])</f>
        <v>395</v>
      </c>
      <c r="AU574">
        <f>_xlfn.RANK.AVG(Table2[[#This Row],[Sharpe Ratio Z-Score]],Table2[Sharpe Ratio Z-Score])</f>
        <v>616</v>
      </c>
      <c r="AV574">
        <f>(Table2[[#This Row],[Rank 1Y]]+Table2[[#This Row],[Rank 6M]]+Table2[[#This Row],[Rank Sharpe]])/3</f>
        <v>514.33333333333337</v>
      </c>
    </row>
    <row r="575" spans="1:48" hidden="1" x14ac:dyDescent="0.3">
      <c r="A575" t="s">
        <v>1947</v>
      </c>
      <c r="B575" t="s">
        <v>1948</v>
      </c>
      <c r="C575" t="s">
        <v>3124</v>
      </c>
      <c r="D575" t="s">
        <v>460</v>
      </c>
      <c r="E575">
        <v>3518.6814759599902</v>
      </c>
      <c r="F575">
        <v>23.45</v>
      </c>
      <c r="G575">
        <v>-33.354523207304801</v>
      </c>
      <c r="H575">
        <f>(Table2[[#This Row],[1Y Return vs Nifty]]-AVERAGE(Table2[1Y Return vs Nifty]))/_xlfn.STDEV.P(Table2[1Y Return vs Nifty])</f>
        <v>-0.98530448776301383</v>
      </c>
      <c r="I575">
        <v>2.11572740912165</v>
      </c>
      <c r="J575">
        <f>(Table2[[#This Row],[1M Return vs Nifty]]-AVERAGE(Table2[1M Return vs Nifty]))/_xlfn.STDEV.P(Table2[1M Return vs Nifty])</f>
        <v>0.56575044888066639</v>
      </c>
      <c r="K575">
        <v>-2.1174133347430302</v>
      </c>
      <c r="L575">
        <f>(Table2[[#This Row],[6M Return vs Nifty]]-AVERAGE(Table2[6M Return vs Nifty]))/_xlfn.STDEV.P(Table2[6M Return vs Nifty])</f>
        <v>-0.15847663570823908</v>
      </c>
      <c r="M575">
        <v>5.4976201074699</v>
      </c>
      <c r="N575">
        <f>(Table2[[#This Row],[1W Return vs Nifty]]-AVERAGE(Table2[1W Return vs Nifty]))/_xlfn.STDEV.P(Table2[1W Return vs Nifty])</f>
        <v>1.7089652377411189</v>
      </c>
      <c r="O575">
        <v>22.78</v>
      </c>
      <c r="P575">
        <v>22.868342956012</v>
      </c>
      <c r="Q575">
        <v>23.6241008896903</v>
      </c>
      <c r="R575">
        <v>51.791348547891801</v>
      </c>
      <c r="S575" s="1">
        <f>(Table2[[#This Row],[Close Price]]-Table2[[#This Row],[20D EMA]])/Table2[[#This Row],[20D EMA]]</f>
        <v>2.9411764705882269E-2</v>
      </c>
      <c r="T575" s="1">
        <f>(Table2[[#This Row],[Close Price]]-Table2[[#This Row],[50D EMA]])/Table2[[#This Row],[50D EMA]]</f>
        <v>2.543503239857978E-2</v>
      </c>
      <c r="U575" s="1">
        <f>(Table2[[#This Row],[Close Price]]-Table2[[#This Row],[200D EMA]])/Table2[[#This Row],[200D EMA]]</f>
        <v>-7.369630298449995E-3</v>
      </c>
      <c r="V575">
        <v>0.25883984614653299</v>
      </c>
      <c r="W575">
        <v>22.6</v>
      </c>
      <c r="X575">
        <v>23.75</v>
      </c>
      <c r="Y575">
        <v>22.57</v>
      </c>
      <c r="Z575">
        <v>23.77</v>
      </c>
      <c r="AA575">
        <v>21.65</v>
      </c>
      <c r="AB575">
        <v>25.15</v>
      </c>
      <c r="AC575" s="1">
        <f>(Table2[[#This Row],[Close Price]]/Table2[[#This Row],[Day Low]])-1</f>
        <v>3.7610619469026441E-2</v>
      </c>
      <c r="AD575" s="1">
        <f>(Table2[[#This Row],[Day High]]/Table2[[#This Row],[Close Price]])-1</f>
        <v>1.279317697228155E-2</v>
      </c>
      <c r="AE575" s="1">
        <f>(Table2[[#This Row],[Close Price]]/Table2[[#This Row],[Current Week Low]])-1</f>
        <v>3.8989809481612792E-2</v>
      </c>
      <c r="AF575" s="1">
        <f>(Table2[[#This Row],[Current Week High]]/Table2[[#This Row],[Close Price]])-1</f>
        <v>1.3646055437100291E-2</v>
      </c>
      <c r="AG575" s="1">
        <f>(Table2[[#This Row],[Close Price]]/Table2[[#This Row],[Current Month Low]])-1</f>
        <v>8.3140877598152363E-2</v>
      </c>
      <c r="AH575" s="1">
        <f>(Table2[[#This Row],[Current Month High]]/Table2[[#This Row],[Close Price]])-1</f>
        <v>7.2494669509594933E-2</v>
      </c>
      <c r="AI575">
        <v>92.537313432835802</v>
      </c>
      <c r="AJ575">
        <v>40.419161676646603</v>
      </c>
      <c r="AK575" t="str">
        <f>IF(AND(Table2[[#This Row],[20D EMA]]&gt;Table2[[#This Row],[50D EMA]],Table2[[#This Row],[50D EMA]]&gt;Table2[[#This Row],[200D EMA]]),"Uptrend","Downtrend/NoTrend")</f>
        <v>Downtrend/NoTrend</v>
      </c>
      <c r="AL575">
        <v>0</v>
      </c>
      <c r="AM575" t="s">
        <v>3155</v>
      </c>
      <c r="AN575">
        <v>3.02</v>
      </c>
      <c r="AO575" t="s">
        <v>3154</v>
      </c>
      <c r="AQ575">
        <f>(Table2[[#This Row],[Sharpe Ratio]]-AVERAGE(Table2[Sharpe Ratio]))/_xlfn.STDEV.P(Table2[Sharpe Ratio])</f>
        <v>-0.66967619071070472</v>
      </c>
      <c r="AR5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5">
        <f>_xlfn.RANK.AVG(Table2[[#This Row],[1Y Return vs Nifty Z-Score]],Table2[1Y Return vs Nifty Z-Score])</f>
        <v>648</v>
      </c>
      <c r="AT575">
        <f>_xlfn.RANK.AVG(Table2[[#This Row],[6M Return vs Nifty Z-Score]],Table2[6M Return vs Nifty Z-Score])</f>
        <v>356</v>
      </c>
      <c r="AU575">
        <f>_xlfn.RANK.AVG(Table2[[#This Row],[Sharpe Ratio Z-Score]],Table2[Sharpe Ratio Z-Score])</f>
        <v>539</v>
      </c>
      <c r="AV575">
        <f>(Table2[[#This Row],[Rank 1Y]]+Table2[[#This Row],[Rank 6M]]+Table2[[#This Row],[Rank Sharpe]])/3</f>
        <v>514.33333333333337</v>
      </c>
    </row>
    <row r="576" spans="1:48" hidden="1" x14ac:dyDescent="0.3">
      <c r="A576" t="s">
        <v>970</v>
      </c>
      <c r="B576" t="s">
        <v>971</v>
      </c>
      <c r="C576" t="s">
        <v>3125</v>
      </c>
      <c r="D576" t="s">
        <v>972</v>
      </c>
      <c r="E576">
        <v>14488.4208248</v>
      </c>
      <c r="F576">
        <v>1475.5</v>
      </c>
      <c r="G576">
        <v>-32.952538776312402</v>
      </c>
      <c r="H576">
        <f>(Table2[[#This Row],[1Y Return vs Nifty]]-AVERAGE(Table2[1Y Return vs Nifty]))/_xlfn.STDEV.P(Table2[1Y Return vs Nifty])</f>
        <v>-0.97700310791414058</v>
      </c>
      <c r="I576">
        <v>-5.5828923531745502</v>
      </c>
      <c r="J576">
        <f>(Table2[[#This Row],[1M Return vs Nifty]]-AVERAGE(Table2[1M Return vs Nifty]))/_xlfn.STDEV.P(Table2[1M Return vs Nifty])</f>
        <v>-0.27736729451495107</v>
      </c>
      <c r="K576">
        <v>5.0569352785216104</v>
      </c>
      <c r="L576">
        <f>(Table2[[#This Row],[6M Return vs Nifty]]-AVERAGE(Table2[6M Return vs Nifty]))/_xlfn.STDEV.P(Table2[6M Return vs Nifty])</f>
        <v>8.9465675733010785E-2</v>
      </c>
      <c r="M576">
        <v>-0.39363952177766698</v>
      </c>
      <c r="N576">
        <f>(Table2[[#This Row],[1W Return vs Nifty]]-AVERAGE(Table2[1W Return vs Nifty]))/_xlfn.STDEV.P(Table2[1W Return vs Nifty])</f>
        <v>0.49772631168588033</v>
      </c>
      <c r="O576">
        <v>1504.57</v>
      </c>
      <c r="P576">
        <v>1536.31783201809</v>
      </c>
      <c r="Q576">
        <v>1511.3219589397199</v>
      </c>
      <c r="R576">
        <v>45.823072861023803</v>
      </c>
      <c r="S576" s="1">
        <f>(Table2[[#This Row],[Close Price]]-Table2[[#This Row],[20D EMA]])/Table2[[#This Row],[20D EMA]]</f>
        <v>-1.9321134942209359E-2</v>
      </c>
      <c r="T576" s="1">
        <f>(Table2[[#This Row],[Close Price]]-Table2[[#This Row],[50D EMA]])/Table2[[#This Row],[50D EMA]]</f>
        <v>-3.9586751354828968E-2</v>
      </c>
      <c r="U576" s="1">
        <f>(Table2[[#This Row],[Close Price]]-Table2[[#This Row],[200D EMA]])/Table2[[#This Row],[200D EMA]]</f>
        <v>-2.3702400886738334E-2</v>
      </c>
      <c r="V576">
        <v>0.71538775098902196</v>
      </c>
      <c r="W576">
        <v>1444.05</v>
      </c>
      <c r="X576">
        <v>1493.55</v>
      </c>
      <c r="Y576">
        <v>1431.9</v>
      </c>
      <c r="Z576">
        <v>1493.55</v>
      </c>
      <c r="AA576">
        <v>1431.9</v>
      </c>
      <c r="AB576">
        <v>1588</v>
      </c>
      <c r="AC576" s="1">
        <f>(Table2[[#This Row],[Close Price]]/Table2[[#This Row],[Day Low]])-1</f>
        <v>2.1779024272012837E-2</v>
      </c>
      <c r="AD576" s="1">
        <f>(Table2[[#This Row],[Day High]]/Table2[[#This Row],[Close Price]])-1</f>
        <v>1.2233141308031215E-2</v>
      </c>
      <c r="AE576" s="1">
        <f>(Table2[[#This Row],[Close Price]]/Table2[[#This Row],[Current Week Low]])-1</f>
        <v>3.0449053704867612E-2</v>
      </c>
      <c r="AF576" s="1">
        <f>(Table2[[#This Row],[Current Week High]]/Table2[[#This Row],[Close Price]])-1</f>
        <v>1.2233141308031215E-2</v>
      </c>
      <c r="AG576" s="1">
        <f>(Table2[[#This Row],[Close Price]]/Table2[[#This Row],[Current Month Low]])-1</f>
        <v>3.0449053704867612E-2</v>
      </c>
      <c r="AH576" s="1">
        <f>(Table2[[#This Row],[Current Month High]]/Table2[[#This Row],[Close Price]])-1</f>
        <v>7.6245340562521191E-2</v>
      </c>
      <c r="AI576">
        <v>24.0528634361233</v>
      </c>
      <c r="AJ576">
        <v>22.529480152798499</v>
      </c>
      <c r="AK576" t="str">
        <f>IF(AND(Table2[[#This Row],[20D EMA]]&gt;Table2[[#This Row],[50D EMA]],Table2[[#This Row],[50D EMA]]&gt;Table2[[#This Row],[200D EMA]]),"Uptrend","Downtrend/NoTrend")</f>
        <v>Downtrend/NoTrend</v>
      </c>
      <c r="AL576">
        <v>0.05</v>
      </c>
      <c r="AM576" t="s">
        <v>3154</v>
      </c>
      <c r="AN576">
        <v>-6.03</v>
      </c>
      <c r="AO576" t="s">
        <v>3153</v>
      </c>
      <c r="AP576">
        <v>-2.4186990602724001E-2</v>
      </c>
      <c r="AQ576">
        <f>(Table2[[#This Row],[Sharpe Ratio]]-AVERAGE(Table2[Sharpe Ratio]))/_xlfn.STDEV.P(Table2[Sharpe Ratio])</f>
        <v>-0.9522765682563834</v>
      </c>
      <c r="AR5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6">
        <f>_xlfn.RANK.AVG(Table2[[#This Row],[1Y Return vs Nifty Z-Score]],Table2[1Y Return vs Nifty Z-Score])</f>
        <v>645</v>
      </c>
      <c r="AT576">
        <f>_xlfn.RANK.AVG(Table2[[#This Row],[6M Return vs Nifty Z-Score]],Table2[6M Return vs Nifty Z-Score])</f>
        <v>285</v>
      </c>
      <c r="AU576">
        <f>_xlfn.RANK.AVG(Table2[[#This Row],[Sharpe Ratio Z-Score]],Table2[Sharpe Ratio Z-Score])</f>
        <v>614</v>
      </c>
      <c r="AV576">
        <f>(Table2[[#This Row],[Rank 1Y]]+Table2[[#This Row],[Rank 6M]]+Table2[[#This Row],[Rank Sharpe]])/3</f>
        <v>514.66666666666663</v>
      </c>
    </row>
    <row r="577" spans="1:48" hidden="1" x14ac:dyDescent="0.3">
      <c r="A577" t="s">
        <v>1393</v>
      </c>
      <c r="B577" t="s">
        <v>1394</v>
      </c>
      <c r="C577" t="s">
        <v>3114</v>
      </c>
      <c r="D577" t="s">
        <v>211</v>
      </c>
      <c r="E577">
        <v>7611.0545160000001</v>
      </c>
      <c r="F577">
        <v>498.15</v>
      </c>
      <c r="G577">
        <v>-26.3579095155307</v>
      </c>
      <c r="H577">
        <f>(Table2[[#This Row],[1Y Return vs Nifty]]-AVERAGE(Table2[1Y Return vs Nifty]))/_xlfn.STDEV.P(Table2[1Y Return vs Nifty])</f>
        <v>-0.8408174294760683</v>
      </c>
      <c r="I577">
        <v>-7.9409795287036999</v>
      </c>
      <c r="J577">
        <f>(Table2[[#This Row],[1M Return vs Nifty]]-AVERAGE(Table2[1M Return vs Nifty]))/_xlfn.STDEV.P(Table2[1M Return vs Nifty])</f>
        <v>-0.53561425300212995</v>
      </c>
      <c r="K577">
        <v>-18.563337333423899</v>
      </c>
      <c r="L577">
        <f>(Table2[[#This Row],[6M Return vs Nifty]]-AVERAGE(Table2[6M Return vs Nifty]))/_xlfn.STDEV.P(Table2[6M Return vs Nifty])</f>
        <v>-0.72684048723350725</v>
      </c>
      <c r="M577">
        <v>-4.3839691464007302</v>
      </c>
      <c r="N577">
        <f>(Table2[[#This Row],[1W Return vs Nifty]]-AVERAGE(Table2[1W Return vs Nifty]))/_xlfn.STDEV.P(Table2[1W Return vs Nifty])</f>
        <v>-0.32268271342988186</v>
      </c>
      <c r="O577">
        <v>524.70000000000005</v>
      </c>
      <c r="P577">
        <v>545.55333110852098</v>
      </c>
      <c r="Q577">
        <v>548.223018666705</v>
      </c>
      <c r="R577">
        <v>34.300239886525603</v>
      </c>
      <c r="S577" s="1">
        <f>(Table2[[#This Row],[Close Price]]-Table2[[#This Row],[20D EMA]])/Table2[[#This Row],[20D EMA]]</f>
        <v>-5.0600343053173368E-2</v>
      </c>
      <c r="T577" s="1">
        <f>(Table2[[#This Row],[Close Price]]-Table2[[#This Row],[50D EMA]])/Table2[[#This Row],[50D EMA]]</f>
        <v>-8.6890370575139195E-2</v>
      </c>
      <c r="U577" s="1">
        <f>(Table2[[#This Row],[Close Price]]-Table2[[#This Row],[200D EMA]])/Table2[[#This Row],[200D EMA]]</f>
        <v>-9.1336950404753384E-2</v>
      </c>
      <c r="V577">
        <v>0.48988399610029998</v>
      </c>
      <c r="W577">
        <v>496</v>
      </c>
      <c r="X577">
        <v>506</v>
      </c>
      <c r="Y577">
        <v>493.15</v>
      </c>
      <c r="Z577">
        <v>510</v>
      </c>
      <c r="AA577">
        <v>493.15</v>
      </c>
      <c r="AB577">
        <v>550.79999999999995</v>
      </c>
      <c r="AC577" s="1">
        <f>(Table2[[#This Row],[Close Price]]/Table2[[#This Row],[Day Low]])-1</f>
        <v>4.3346774193548931E-3</v>
      </c>
      <c r="AD577" s="1">
        <f>(Table2[[#This Row],[Day High]]/Table2[[#This Row],[Close Price]])-1</f>
        <v>1.5758305731205402E-2</v>
      </c>
      <c r="AE577" s="1">
        <f>(Table2[[#This Row],[Close Price]]/Table2[[#This Row],[Current Week Low]])-1</f>
        <v>1.0138902970698638E-2</v>
      </c>
      <c r="AF577" s="1">
        <f>(Table2[[#This Row],[Current Week High]]/Table2[[#This Row],[Close Price]])-1</f>
        <v>2.3788015657934425E-2</v>
      </c>
      <c r="AG577" s="1">
        <f>(Table2[[#This Row],[Close Price]]/Table2[[#This Row],[Current Month Low]])-1</f>
        <v>1.0138902970698638E-2</v>
      </c>
      <c r="AH577" s="1">
        <f>(Table2[[#This Row],[Current Month High]]/Table2[[#This Row],[Close Price]])-1</f>
        <v>0.10569105691056913</v>
      </c>
      <c r="AI577">
        <v>42.085717153467797</v>
      </c>
      <c r="AJ577">
        <v>15.046189376443399</v>
      </c>
      <c r="AK577" t="str">
        <f>IF(AND(Table2[[#This Row],[20D EMA]]&gt;Table2[[#This Row],[50D EMA]],Table2[[#This Row],[50D EMA]]&gt;Table2[[#This Row],[200D EMA]]),"Uptrend","Downtrend/NoTrend")</f>
        <v>Downtrend/NoTrend</v>
      </c>
      <c r="AL577">
        <v>-0.02</v>
      </c>
      <c r="AM577" t="s">
        <v>3153</v>
      </c>
      <c r="AN577">
        <v>-4.01</v>
      </c>
      <c r="AO577" t="s">
        <v>3153</v>
      </c>
      <c r="AP577">
        <v>5.5402700964996998E-2</v>
      </c>
      <c r="AQ577">
        <f>(Table2[[#This Row],[Sharpe Ratio]]-AVERAGE(Table2[Sharpe Ratio]))/_xlfn.STDEV.P(Table2[Sharpe Ratio])</f>
        <v>-2.2351996191227106E-2</v>
      </c>
      <c r="AR5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7">
        <f>_xlfn.RANK.AVG(Table2[[#This Row],[1Y Return vs Nifty Z-Score]],Table2[1Y Return vs Nifty Z-Score])</f>
        <v>609</v>
      </c>
      <c r="AT577">
        <f>_xlfn.RANK.AVG(Table2[[#This Row],[6M Return vs Nifty Z-Score]],Table2[6M Return vs Nifty Z-Score])</f>
        <v>580</v>
      </c>
      <c r="AU577">
        <f>_xlfn.RANK.AVG(Table2[[#This Row],[Sharpe Ratio Z-Score]],Table2[Sharpe Ratio Z-Score])</f>
        <v>357</v>
      </c>
      <c r="AV577">
        <f>(Table2[[#This Row],[Rank 1Y]]+Table2[[#This Row],[Rank 6M]]+Table2[[#This Row],[Rank Sharpe]])/3</f>
        <v>515.33333333333337</v>
      </c>
    </row>
    <row r="578" spans="1:48" hidden="1" x14ac:dyDescent="0.3">
      <c r="A578" t="s">
        <v>642</v>
      </c>
      <c r="B578" t="s">
        <v>643</v>
      </c>
      <c r="C578" t="s">
        <v>3108</v>
      </c>
      <c r="D578" t="s">
        <v>54</v>
      </c>
      <c r="E578">
        <v>27686.4153549</v>
      </c>
      <c r="F578">
        <v>358.3</v>
      </c>
      <c r="G578">
        <v>-20.770673106297501</v>
      </c>
      <c r="H578">
        <f>(Table2[[#This Row],[1Y Return vs Nifty]]-AVERAGE(Table2[1Y Return vs Nifty]))/_xlfn.STDEV.P(Table2[1Y Return vs Nifty])</f>
        <v>-0.72543541922260213</v>
      </c>
      <c r="I578">
        <v>-0.191729791945113</v>
      </c>
      <c r="J578">
        <f>(Table2[[#This Row],[1M Return vs Nifty]]-AVERAGE(Table2[1M Return vs Nifty]))/_xlfn.STDEV.P(Table2[1M Return vs Nifty])</f>
        <v>0.31304825440767658</v>
      </c>
      <c r="K578">
        <v>-26.1754913305282</v>
      </c>
      <c r="L578">
        <f>(Table2[[#This Row],[6M Return vs Nifty]]-AVERAGE(Table2[6M Return vs Nifty]))/_xlfn.STDEV.P(Table2[6M Return vs Nifty])</f>
        <v>-0.98991315889030762</v>
      </c>
      <c r="M578">
        <v>-0.12268987689315</v>
      </c>
      <c r="N578">
        <f>(Table2[[#This Row],[1W Return vs Nifty]]-AVERAGE(Table2[1W Return vs Nifty]))/_xlfn.STDEV.P(Table2[1W Return vs Nifty])</f>
        <v>0.5534333722363397</v>
      </c>
      <c r="O578">
        <v>363.59</v>
      </c>
      <c r="P578">
        <v>373.41168174752102</v>
      </c>
      <c r="Q578">
        <v>400.67058517629698</v>
      </c>
      <c r="R578">
        <v>46.476847340020598</v>
      </c>
      <c r="S578" s="1">
        <f>(Table2[[#This Row],[Close Price]]-Table2[[#This Row],[20D EMA]])/Table2[[#This Row],[20D EMA]]</f>
        <v>-1.4549355042767853E-2</v>
      </c>
      <c r="T578" s="1">
        <f>(Table2[[#This Row],[Close Price]]-Table2[[#This Row],[50D EMA]])/Table2[[#This Row],[50D EMA]]</f>
        <v>-4.0469226020996937E-2</v>
      </c>
      <c r="U578" s="1">
        <f>(Table2[[#This Row],[Close Price]]-Table2[[#This Row],[200D EMA]])/Table2[[#This Row],[200D EMA]]</f>
        <v>-0.10574917836220422</v>
      </c>
      <c r="V578">
        <v>0.41272870703485998</v>
      </c>
      <c r="W578">
        <v>355.55</v>
      </c>
      <c r="X578">
        <v>364</v>
      </c>
      <c r="Y578">
        <v>351.4</v>
      </c>
      <c r="Z578">
        <v>364</v>
      </c>
      <c r="AA578">
        <v>340.05</v>
      </c>
      <c r="AB578">
        <v>383.7</v>
      </c>
      <c r="AC578" s="1">
        <f>(Table2[[#This Row],[Close Price]]/Table2[[#This Row],[Day Low]])-1</f>
        <v>7.7344958514977691E-3</v>
      </c>
      <c r="AD578" s="1">
        <f>(Table2[[#This Row],[Day High]]/Table2[[#This Row],[Close Price]])-1</f>
        <v>1.5908456600614018E-2</v>
      </c>
      <c r="AE578" s="1">
        <f>(Table2[[#This Row],[Close Price]]/Table2[[#This Row],[Current Week Low]])-1</f>
        <v>1.9635742743312479E-2</v>
      </c>
      <c r="AF578" s="1">
        <f>(Table2[[#This Row],[Current Week High]]/Table2[[#This Row],[Close Price]])-1</f>
        <v>1.5908456600614018E-2</v>
      </c>
      <c r="AG578" s="1">
        <f>(Table2[[#This Row],[Close Price]]/Table2[[#This Row],[Current Month Low]])-1</f>
        <v>5.3668578150271928E-2</v>
      </c>
      <c r="AH578" s="1">
        <f>(Table2[[#This Row],[Current Month High]]/Table2[[#This Row],[Close Price]])-1</f>
        <v>7.0890315378174584E-2</v>
      </c>
      <c r="AI578">
        <v>45.046050795422801</v>
      </c>
      <c r="AJ578">
        <v>32.679133493797401</v>
      </c>
      <c r="AK578" t="str">
        <f>IF(AND(Table2[[#This Row],[20D EMA]]&gt;Table2[[#This Row],[50D EMA]],Table2[[#This Row],[50D EMA]]&gt;Table2[[#This Row],[200D EMA]]),"Uptrend","Downtrend/NoTrend")</f>
        <v>Downtrend/NoTrend</v>
      </c>
      <c r="AL578">
        <v>-7.0000000000000007E-2</v>
      </c>
      <c r="AM578" t="s">
        <v>3153</v>
      </c>
      <c r="AN578">
        <v>-4.33</v>
      </c>
      <c r="AO578" t="s">
        <v>3153</v>
      </c>
      <c r="AP578">
        <v>6.8025564132393995E-2</v>
      </c>
      <c r="AQ578">
        <f>(Table2[[#This Row],[Sharpe Ratio]]-AVERAGE(Table2[Sharpe Ratio]))/_xlfn.STDEV.P(Table2[Sharpe Ratio])</f>
        <v>0.12513331752167783</v>
      </c>
      <c r="AR5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8">
        <f>_xlfn.RANK.AVG(Table2[[#This Row],[1Y Return vs Nifty Z-Score]],Table2[1Y Return vs Nifty Z-Score])</f>
        <v>576</v>
      </c>
      <c r="AT578">
        <f>_xlfn.RANK.AVG(Table2[[#This Row],[6M Return vs Nifty Z-Score]],Table2[6M Return vs Nifty Z-Score])</f>
        <v>660</v>
      </c>
      <c r="AU578">
        <f>_xlfn.RANK.AVG(Table2[[#This Row],[Sharpe Ratio Z-Score]],Table2[Sharpe Ratio Z-Score])</f>
        <v>316</v>
      </c>
      <c r="AV578">
        <f>(Table2[[#This Row],[Rank 1Y]]+Table2[[#This Row],[Rank 6M]]+Table2[[#This Row],[Rank Sharpe]])/3</f>
        <v>517.33333333333337</v>
      </c>
    </row>
    <row r="579" spans="1:48" hidden="1" x14ac:dyDescent="0.3">
      <c r="A579" t="s">
        <v>812</v>
      </c>
      <c r="B579" t="s">
        <v>813</v>
      </c>
      <c r="C579" t="s">
        <v>3122</v>
      </c>
      <c r="D579" t="s">
        <v>485</v>
      </c>
      <c r="E579">
        <v>18385.618163359999</v>
      </c>
      <c r="F579">
        <v>1773.55</v>
      </c>
      <c r="G579">
        <v>-16.509934636996402</v>
      </c>
      <c r="H579">
        <f>(Table2[[#This Row],[1Y Return vs Nifty]]-AVERAGE(Table2[1Y Return vs Nifty]))/_xlfn.STDEV.P(Table2[1Y Return vs Nifty])</f>
        <v>-0.63744691582943591</v>
      </c>
      <c r="I579">
        <v>-3.17712795955934</v>
      </c>
      <c r="J579">
        <f>(Table2[[#This Row],[1M Return vs Nifty]]-AVERAGE(Table2[1M Return vs Nifty]))/_xlfn.STDEV.P(Table2[1M Return vs Nifty])</f>
        <v>-1.389894443223365E-2</v>
      </c>
      <c r="K579">
        <v>-0.45520072028806202</v>
      </c>
      <c r="L579">
        <f>(Table2[[#This Row],[6M Return vs Nifty]]-AVERAGE(Table2[6M Return vs Nifty]))/_xlfn.STDEV.P(Table2[6M Return vs Nifty])</f>
        <v>-0.10103130374140713</v>
      </c>
      <c r="M579">
        <v>-3.7786112377535099</v>
      </c>
      <c r="N579">
        <f>(Table2[[#This Row],[1W Return vs Nifty]]-AVERAGE(Table2[1W Return vs Nifty]))/_xlfn.STDEV.P(Table2[1W Return vs Nifty])</f>
        <v>-0.19822154395286237</v>
      </c>
      <c r="O579">
        <v>1877.81</v>
      </c>
      <c r="P579">
        <v>1924.0386289679</v>
      </c>
      <c r="Q579">
        <v>1877.54752966092</v>
      </c>
      <c r="R579">
        <v>29.899676370657598</v>
      </c>
      <c r="S579" s="1">
        <f>(Table2[[#This Row],[Close Price]]-Table2[[#This Row],[20D EMA]])/Table2[[#This Row],[20D EMA]]</f>
        <v>-5.5522124176567378E-2</v>
      </c>
      <c r="T579" s="1">
        <f>(Table2[[#This Row],[Close Price]]-Table2[[#This Row],[50D EMA]])/Table2[[#This Row],[50D EMA]]</f>
        <v>-7.8214972767270102E-2</v>
      </c>
      <c r="U579" s="1">
        <f>(Table2[[#This Row],[Close Price]]-Table2[[#This Row],[200D EMA]])/Table2[[#This Row],[200D EMA]]</f>
        <v>-5.5390091605138581E-2</v>
      </c>
      <c r="V579">
        <v>0.82387356070370499</v>
      </c>
      <c r="W579">
        <v>1761.15</v>
      </c>
      <c r="X579">
        <v>1795</v>
      </c>
      <c r="Y579">
        <v>1749.05</v>
      </c>
      <c r="Z579">
        <v>1849.3</v>
      </c>
      <c r="AA579">
        <v>1749.05</v>
      </c>
      <c r="AB579">
        <v>1973.5</v>
      </c>
      <c r="AC579" s="1">
        <f>(Table2[[#This Row],[Close Price]]/Table2[[#This Row],[Day Low]])-1</f>
        <v>7.0408539874513565E-3</v>
      </c>
      <c r="AD579" s="1">
        <f>(Table2[[#This Row],[Day High]]/Table2[[#This Row],[Close Price]])-1</f>
        <v>1.2094386963998893E-2</v>
      </c>
      <c r="AE579" s="1">
        <f>(Table2[[#This Row],[Close Price]]/Table2[[#This Row],[Current Week Low]])-1</f>
        <v>1.4007604127955098E-2</v>
      </c>
      <c r="AF579" s="1">
        <f>(Table2[[#This Row],[Current Week High]]/Table2[[#This Row],[Close Price]])-1</f>
        <v>4.271094697076494E-2</v>
      </c>
      <c r="AG579" s="1">
        <f>(Table2[[#This Row],[Close Price]]/Table2[[#This Row],[Current Month Low]])-1</f>
        <v>1.4007604127955098E-2</v>
      </c>
      <c r="AH579" s="1">
        <f>(Table2[[#This Row],[Current Month High]]/Table2[[#This Row],[Close Price]])-1</f>
        <v>0.11273998477629621</v>
      </c>
      <c r="AI579">
        <v>31.374925995883899</v>
      </c>
      <c r="AJ579">
        <v>21.2932567364245</v>
      </c>
      <c r="AK579" t="str">
        <f>IF(AND(Table2[[#This Row],[20D EMA]]&gt;Table2[[#This Row],[50D EMA]],Table2[[#This Row],[50D EMA]]&gt;Table2[[#This Row],[200D EMA]]),"Uptrend","Downtrend/NoTrend")</f>
        <v>Downtrend/NoTrend</v>
      </c>
      <c r="AL579">
        <v>0.02</v>
      </c>
      <c r="AM579" t="s">
        <v>3154</v>
      </c>
      <c r="AN579">
        <v>-10.130000000000001</v>
      </c>
      <c r="AO579" t="s">
        <v>3153</v>
      </c>
      <c r="AP579">
        <v>-5.2458794749705003E-2</v>
      </c>
      <c r="AQ579">
        <f>(Table2[[#This Row],[Sharpe Ratio]]-AVERAGE(Table2[Sharpe Ratio]))/_xlfn.STDEV.P(Table2[Sharpe Ratio])</f>
        <v>-1.2826038362106904</v>
      </c>
      <c r="AR5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9">
        <f>_xlfn.RANK.AVG(Table2[[#This Row],[1Y Return vs Nifty Z-Score]],Table2[1Y Return vs Nifty Z-Score])</f>
        <v>549</v>
      </c>
      <c r="AT579">
        <f>_xlfn.RANK.AVG(Table2[[#This Row],[6M Return vs Nifty Z-Score]],Table2[6M Return vs Nifty Z-Score])</f>
        <v>334</v>
      </c>
      <c r="AU579">
        <f>_xlfn.RANK.AVG(Table2[[#This Row],[Sharpe Ratio Z-Score]],Table2[Sharpe Ratio Z-Score])</f>
        <v>669</v>
      </c>
      <c r="AV579">
        <f>(Table2[[#This Row],[Rank 1Y]]+Table2[[#This Row],[Rank 6M]]+Table2[[#This Row],[Rank Sharpe]])/3</f>
        <v>517.33333333333337</v>
      </c>
    </row>
    <row r="580" spans="1:48" hidden="1" x14ac:dyDescent="0.3">
      <c r="A580" t="s">
        <v>1020</v>
      </c>
      <c r="B580" t="s">
        <v>1021</v>
      </c>
      <c r="C580" t="s">
        <v>3108</v>
      </c>
      <c r="D580" t="s">
        <v>563</v>
      </c>
      <c r="E580">
        <v>12983.9328279</v>
      </c>
      <c r="F580">
        <v>1640.55</v>
      </c>
      <c r="G580">
        <v>-9.7689434109425104</v>
      </c>
      <c r="H580">
        <f>(Table2[[#This Row],[1Y Return vs Nifty]]-AVERAGE(Table2[1Y Return vs Nifty]))/_xlfn.STDEV.P(Table2[1Y Return vs Nifty])</f>
        <v>-0.49823871667793074</v>
      </c>
      <c r="I580">
        <v>0.27676813242634501</v>
      </c>
      <c r="J580">
        <f>(Table2[[#This Row],[1M Return vs Nifty]]-AVERAGE(Table2[1M Return vs Nifty]))/_xlfn.STDEV.P(Table2[1M Return vs Nifty])</f>
        <v>0.36435601150929264</v>
      </c>
      <c r="K580">
        <v>-2.49339425077615</v>
      </c>
      <c r="L580">
        <f>(Table2[[#This Row],[6M Return vs Nifty]]-AVERAGE(Table2[6M Return vs Nifty]))/_xlfn.STDEV.P(Table2[6M Return vs Nifty])</f>
        <v>-0.17147036969081877</v>
      </c>
      <c r="M580">
        <v>0.57723388100448503</v>
      </c>
      <c r="N580">
        <f>(Table2[[#This Row],[1W Return vs Nifty]]-AVERAGE(Table2[1W Return vs Nifty]))/_xlfn.STDEV.P(Table2[1W Return vs Nifty])</f>
        <v>0.69733721524940961</v>
      </c>
      <c r="O580">
        <v>1675.89</v>
      </c>
      <c r="P580">
        <v>1710.0226901572601</v>
      </c>
      <c r="Q580">
        <v>1681.0581053912499</v>
      </c>
      <c r="R580">
        <v>31.121951809219599</v>
      </c>
      <c r="S580" s="1">
        <f>(Table2[[#This Row],[Close Price]]-Table2[[#This Row],[20D EMA]])/Table2[[#This Row],[20D EMA]]</f>
        <v>-2.1087302865939975E-2</v>
      </c>
      <c r="T580" s="1">
        <f>(Table2[[#This Row],[Close Price]]-Table2[[#This Row],[50D EMA]])/Table2[[#This Row],[50D EMA]]</f>
        <v>-4.0626765105012223E-2</v>
      </c>
      <c r="U580" s="1">
        <f>(Table2[[#This Row],[Close Price]]-Table2[[#This Row],[200D EMA]])/Table2[[#This Row],[200D EMA]]</f>
        <v>-2.4096790742293876E-2</v>
      </c>
      <c r="V580">
        <v>0.55293606375833904</v>
      </c>
      <c r="W580">
        <v>1640</v>
      </c>
      <c r="X580">
        <v>1669.2</v>
      </c>
      <c r="Y580">
        <v>1635.05</v>
      </c>
      <c r="Z580">
        <v>1669.2</v>
      </c>
      <c r="AA580">
        <v>1635.05</v>
      </c>
      <c r="AB580">
        <v>1730</v>
      </c>
      <c r="AC580" s="1">
        <f>(Table2[[#This Row],[Close Price]]/Table2[[#This Row],[Day Low]])-1</f>
        <v>3.3536585365845362E-4</v>
      </c>
      <c r="AD580" s="1">
        <f>(Table2[[#This Row],[Day High]]/Table2[[#This Row],[Close Price]])-1</f>
        <v>1.7463655481393392E-2</v>
      </c>
      <c r="AE580" s="1">
        <f>(Table2[[#This Row],[Close Price]]/Table2[[#This Row],[Current Week Low]])-1</f>
        <v>3.36381150423537E-3</v>
      </c>
      <c r="AF580" s="1">
        <f>(Table2[[#This Row],[Current Week High]]/Table2[[#This Row],[Close Price]])-1</f>
        <v>1.7463655481393392E-2</v>
      </c>
      <c r="AG580" s="1">
        <f>(Table2[[#This Row],[Close Price]]/Table2[[#This Row],[Current Month Low]])-1</f>
        <v>3.36381150423537E-3</v>
      </c>
      <c r="AH580" s="1">
        <f>(Table2[[#This Row],[Current Month High]]/Table2[[#This Row],[Close Price]])-1</f>
        <v>5.4524397305781624E-2</v>
      </c>
      <c r="AI580">
        <v>20.6272286733107</v>
      </c>
      <c r="AJ580">
        <v>25.5202754399387</v>
      </c>
      <c r="AK580" t="str">
        <f>IF(AND(Table2[[#This Row],[20D EMA]]&gt;Table2[[#This Row],[50D EMA]],Table2[[#This Row],[50D EMA]]&gt;Table2[[#This Row],[200D EMA]]),"Uptrend","Downtrend/NoTrend")</f>
        <v>Downtrend/NoTrend</v>
      </c>
      <c r="AL580">
        <v>-0.04</v>
      </c>
      <c r="AM580" t="s">
        <v>3153</v>
      </c>
      <c r="AN580">
        <v>-1.92</v>
      </c>
      <c r="AO580" t="s">
        <v>3153</v>
      </c>
      <c r="AP580">
        <v>-9.5607460121480997E-2</v>
      </c>
      <c r="AQ580">
        <f>(Table2[[#This Row],[Sharpe Ratio]]-AVERAGE(Table2[Sharpe Ratio]))/_xlfn.STDEV.P(Table2[Sharpe Ratio])</f>
        <v>-1.7867520919793409</v>
      </c>
      <c r="AR5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0">
        <f>_xlfn.RANK.AVG(Table2[[#This Row],[1Y Return vs Nifty Z-Score]],Table2[1Y Return vs Nifty Z-Score])</f>
        <v>489</v>
      </c>
      <c r="AT580">
        <f>_xlfn.RANK.AVG(Table2[[#This Row],[6M Return vs Nifty Z-Score]],Table2[6M Return vs Nifty Z-Score])</f>
        <v>362</v>
      </c>
      <c r="AU580">
        <f>_xlfn.RANK.AVG(Table2[[#This Row],[Sharpe Ratio Z-Score]],Table2[Sharpe Ratio Z-Score])</f>
        <v>707</v>
      </c>
      <c r="AV580">
        <f>(Table2[[#This Row],[Rank 1Y]]+Table2[[#This Row],[Rank 6M]]+Table2[[#This Row],[Rank Sharpe]])/3</f>
        <v>519.33333333333337</v>
      </c>
    </row>
    <row r="581" spans="1:48" hidden="1" x14ac:dyDescent="0.3">
      <c r="A581" t="s">
        <v>1102</v>
      </c>
      <c r="B581" t="s">
        <v>1103</v>
      </c>
      <c r="C581" t="s">
        <v>3106</v>
      </c>
      <c r="D581" t="s">
        <v>196</v>
      </c>
      <c r="E581">
        <v>11122.871691689999</v>
      </c>
      <c r="F581">
        <v>1126.05</v>
      </c>
      <c r="G581">
        <v>-9.82297620750502</v>
      </c>
      <c r="H581">
        <f>(Table2[[#This Row],[1Y Return vs Nifty]]-AVERAGE(Table2[1Y Return vs Nifty]))/_xlfn.STDEV.P(Table2[1Y Return vs Nifty])</f>
        <v>-0.49935454787431544</v>
      </c>
      <c r="I581">
        <v>-23.457304427815401</v>
      </c>
      <c r="J581">
        <f>(Table2[[#This Row],[1M Return vs Nifty]]-AVERAGE(Table2[1M Return vs Nifty]))/_xlfn.STDEV.P(Table2[1M Return vs Nifty])</f>
        <v>-2.2348914271784017</v>
      </c>
      <c r="K581">
        <v>-17.523310780584399</v>
      </c>
      <c r="L581">
        <f>(Table2[[#This Row],[6M Return vs Nifty]]-AVERAGE(Table2[6M Return vs Nifty]))/_xlfn.STDEV.P(Table2[6M Return vs Nifty])</f>
        <v>-0.69089763006672111</v>
      </c>
      <c r="M581">
        <v>-17.873586612313598</v>
      </c>
      <c r="N581">
        <f>(Table2[[#This Row],[1W Return vs Nifty]]-AVERAGE(Table2[1W Return vs Nifty]))/_xlfn.STDEV.P(Table2[1W Return vs Nifty])</f>
        <v>-3.0961387823478859</v>
      </c>
      <c r="O581">
        <v>1407.68</v>
      </c>
      <c r="P581">
        <v>1570.8474643993</v>
      </c>
      <c r="Q581">
        <v>1541.31113237203</v>
      </c>
      <c r="R581">
        <v>9.5736308233094398</v>
      </c>
      <c r="S581" s="1">
        <f>(Table2[[#This Row],[Close Price]]-Table2[[#This Row],[20D EMA]])/Table2[[#This Row],[20D EMA]]</f>
        <v>-0.20006677654012284</v>
      </c>
      <c r="T581" s="1">
        <f>(Table2[[#This Row],[Close Price]]-Table2[[#This Row],[50D EMA]])/Table2[[#This Row],[50D EMA]]</f>
        <v>-0.28315764227903106</v>
      </c>
      <c r="U581" s="1">
        <f>(Table2[[#This Row],[Close Price]]-Table2[[#This Row],[200D EMA]])/Table2[[#This Row],[200D EMA]]</f>
        <v>-0.2694207053010485</v>
      </c>
      <c r="V581">
        <v>1.3477482107502901</v>
      </c>
      <c r="W581">
        <v>1112</v>
      </c>
      <c r="X581">
        <v>1145.8</v>
      </c>
      <c r="Y581">
        <v>1075.25</v>
      </c>
      <c r="Z581">
        <v>1221</v>
      </c>
      <c r="AA581">
        <v>1075.25</v>
      </c>
      <c r="AB581">
        <v>1460.5</v>
      </c>
      <c r="AC581" s="1">
        <f>(Table2[[#This Row],[Close Price]]/Table2[[#This Row],[Day Low]])-1</f>
        <v>1.263489208633084E-2</v>
      </c>
      <c r="AD581" s="1">
        <f>(Table2[[#This Row],[Day High]]/Table2[[#This Row],[Close Price]])-1</f>
        <v>1.7539185648949962E-2</v>
      </c>
      <c r="AE581" s="1">
        <f>(Table2[[#This Row],[Close Price]]/Table2[[#This Row],[Current Week Low]])-1</f>
        <v>4.724482678446873E-2</v>
      </c>
      <c r="AF581" s="1">
        <f>(Table2[[#This Row],[Current Week High]]/Table2[[#This Row],[Close Price]])-1</f>
        <v>8.4321300119888143E-2</v>
      </c>
      <c r="AG581" s="1">
        <f>(Table2[[#This Row],[Close Price]]/Table2[[#This Row],[Current Month Low]])-1</f>
        <v>4.724482678446873E-2</v>
      </c>
      <c r="AH581" s="1">
        <f>(Table2[[#This Row],[Current Month High]]/Table2[[#This Row],[Close Price]])-1</f>
        <v>0.29701167798943207</v>
      </c>
      <c r="AI581">
        <v>76.546334532214303</v>
      </c>
      <c r="AJ581">
        <v>10.6628666895975</v>
      </c>
      <c r="AK581" t="str">
        <f>IF(AND(Table2[[#This Row],[20D EMA]]&gt;Table2[[#This Row],[50D EMA]],Table2[[#This Row],[50D EMA]]&gt;Table2[[#This Row],[200D EMA]]),"Uptrend","Downtrend/NoTrend")</f>
        <v>Downtrend/NoTrend</v>
      </c>
      <c r="AL581">
        <v>-0.25</v>
      </c>
      <c r="AM581" t="s">
        <v>3153</v>
      </c>
      <c r="AN581">
        <v>-21.89</v>
      </c>
      <c r="AO581" t="s">
        <v>3153</v>
      </c>
      <c r="AP581">
        <v>2.855958353091E-3</v>
      </c>
      <c r="AQ581">
        <f>(Table2[[#This Row],[Sharpe Ratio]]-AVERAGE(Table2[Sharpe Ratio]))/_xlfn.STDEV.P(Table2[Sharpe Ratio])</f>
        <v>-0.6363072229835931</v>
      </c>
      <c r="AR5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1">
        <f>_xlfn.RANK.AVG(Table2[[#This Row],[1Y Return vs Nifty Z-Score]],Table2[1Y Return vs Nifty Z-Score])</f>
        <v>490</v>
      </c>
      <c r="AT581">
        <f>_xlfn.RANK.AVG(Table2[[#This Row],[6M Return vs Nifty Z-Score]],Table2[6M Return vs Nifty Z-Score])</f>
        <v>564</v>
      </c>
      <c r="AU581">
        <f>_xlfn.RANK.AVG(Table2[[#This Row],[Sharpe Ratio Z-Score]],Table2[Sharpe Ratio Z-Score])</f>
        <v>508</v>
      </c>
      <c r="AV581">
        <f>(Table2[[#This Row],[Rank 1Y]]+Table2[[#This Row],[Rank 6M]]+Table2[[#This Row],[Rank Sharpe]])/3</f>
        <v>520.66666666666663</v>
      </c>
    </row>
    <row r="582" spans="1:48" hidden="1" x14ac:dyDescent="0.3">
      <c r="A582" t="s">
        <v>1615</v>
      </c>
      <c r="B582" t="s">
        <v>1616</v>
      </c>
      <c r="C582" t="s">
        <v>3114</v>
      </c>
      <c r="D582" t="s">
        <v>270</v>
      </c>
      <c r="E582">
        <v>5596.5817825599997</v>
      </c>
      <c r="F582">
        <v>2055.0500000000002</v>
      </c>
      <c r="G582">
        <v>-31.376265178899299</v>
      </c>
      <c r="H582">
        <f>(Table2[[#This Row],[1Y Return vs Nifty]]-AVERAGE(Table2[1Y Return vs Nifty]))/_xlfn.STDEV.P(Table2[1Y Return vs Nifty])</f>
        <v>-0.94445148434610426</v>
      </c>
      <c r="I582">
        <v>-4.7314527298808304</v>
      </c>
      <c r="J582">
        <f>(Table2[[#This Row],[1M Return vs Nifty]]-AVERAGE(Table2[1M Return vs Nifty]))/_xlfn.STDEV.P(Table2[1M Return vs Nifty])</f>
        <v>-0.184121508128054</v>
      </c>
      <c r="K582">
        <v>-24.3921005208141</v>
      </c>
      <c r="L582">
        <f>(Table2[[#This Row],[6M Return vs Nifty]]-AVERAGE(Table2[6M Return vs Nifty]))/_xlfn.STDEV.P(Table2[6M Return vs Nifty])</f>
        <v>-0.92827996215018072</v>
      </c>
      <c r="M582">
        <v>2.5691364596587598</v>
      </c>
      <c r="N582">
        <f>(Table2[[#This Row],[1W Return vs Nifty]]-AVERAGE(Table2[1W Return vs Nifty]))/_xlfn.STDEV.P(Table2[1W Return vs Nifty])</f>
        <v>1.1068710148120697</v>
      </c>
      <c r="O582">
        <v>2127.09</v>
      </c>
      <c r="P582">
        <v>2237.9758589133498</v>
      </c>
      <c r="Q582">
        <v>2272.2266425492198</v>
      </c>
      <c r="R582">
        <v>42.248997543939304</v>
      </c>
      <c r="S582" s="1">
        <f>(Table2[[#This Row],[Close Price]]-Table2[[#This Row],[20D EMA]])/Table2[[#This Row],[20D EMA]]</f>
        <v>-3.3867866427842716E-2</v>
      </c>
      <c r="T582" s="1">
        <f>(Table2[[#This Row],[Close Price]]-Table2[[#This Row],[50D EMA]])/Table2[[#This Row],[50D EMA]]</f>
        <v>-8.1737190410163488E-2</v>
      </c>
      <c r="U582" s="1">
        <f>(Table2[[#This Row],[Close Price]]-Table2[[#This Row],[200D EMA]])/Table2[[#This Row],[200D EMA]]</f>
        <v>-9.5578776554423428E-2</v>
      </c>
      <c r="V582">
        <v>0.73666856477404696</v>
      </c>
      <c r="W582">
        <v>2029.6</v>
      </c>
      <c r="X582">
        <v>2115</v>
      </c>
      <c r="Y582">
        <v>2000.15</v>
      </c>
      <c r="Z582">
        <v>2115</v>
      </c>
      <c r="AA582">
        <v>1910.25</v>
      </c>
      <c r="AB582">
        <v>2319.9499999999998</v>
      </c>
      <c r="AC582" s="1">
        <f>(Table2[[#This Row],[Close Price]]/Table2[[#This Row],[Day Low]])-1</f>
        <v>1.2539416633819522E-2</v>
      </c>
      <c r="AD582" s="1">
        <f>(Table2[[#This Row],[Day High]]/Table2[[#This Row],[Close Price]])-1</f>
        <v>2.9172039609741685E-2</v>
      </c>
      <c r="AE582" s="1">
        <f>(Table2[[#This Row],[Close Price]]/Table2[[#This Row],[Current Week Low]])-1</f>
        <v>2.744794140439466E-2</v>
      </c>
      <c r="AF582" s="1">
        <f>(Table2[[#This Row],[Current Week High]]/Table2[[#This Row],[Close Price]])-1</f>
        <v>2.9172039609741685E-2</v>
      </c>
      <c r="AG582" s="1">
        <f>(Table2[[#This Row],[Close Price]]/Table2[[#This Row],[Current Month Low]])-1</f>
        <v>7.5801596649653247E-2</v>
      </c>
      <c r="AH582" s="1">
        <f>(Table2[[#This Row],[Current Month High]]/Table2[[#This Row],[Close Price]])-1</f>
        <v>0.12890197318800012</v>
      </c>
      <c r="AI582">
        <v>35.957762584851899</v>
      </c>
      <c r="AJ582">
        <v>19.479651162790699</v>
      </c>
      <c r="AK582" t="str">
        <f>IF(AND(Table2[[#This Row],[20D EMA]]&gt;Table2[[#This Row],[50D EMA]],Table2[[#This Row],[50D EMA]]&gt;Table2[[#This Row],[200D EMA]]),"Uptrend","Downtrend/NoTrend")</f>
        <v>Downtrend/NoTrend</v>
      </c>
      <c r="AL582">
        <v>-7.0000000000000007E-2</v>
      </c>
      <c r="AM582" t="s">
        <v>3153</v>
      </c>
      <c r="AN582">
        <v>-4.5999999999999996</v>
      </c>
      <c r="AO582" t="s">
        <v>3153</v>
      </c>
      <c r="AP582">
        <v>7.9161358015911995E-2</v>
      </c>
      <c r="AQ582">
        <f>(Table2[[#This Row],[Sharpe Ratio]]-AVERAGE(Table2[Sharpe Ratio]))/_xlfn.STDEV.P(Table2[Sharpe Ratio])</f>
        <v>0.2552437395846287</v>
      </c>
      <c r="AR5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2">
        <f>_xlfn.RANK.AVG(Table2[[#This Row],[1Y Return vs Nifty Z-Score]],Table2[1Y Return vs Nifty Z-Score])</f>
        <v>636</v>
      </c>
      <c r="AT582">
        <f>_xlfn.RANK.AVG(Table2[[#This Row],[6M Return vs Nifty Z-Score]],Table2[6M Return vs Nifty Z-Score])</f>
        <v>643</v>
      </c>
      <c r="AU582">
        <f>_xlfn.RANK.AVG(Table2[[#This Row],[Sharpe Ratio Z-Score]],Table2[Sharpe Ratio Z-Score])</f>
        <v>283</v>
      </c>
      <c r="AV582">
        <f>(Table2[[#This Row],[Rank 1Y]]+Table2[[#This Row],[Rank 6M]]+Table2[[#This Row],[Rank Sharpe]])/3</f>
        <v>520.66666666666663</v>
      </c>
    </row>
    <row r="583" spans="1:48" hidden="1" x14ac:dyDescent="0.3">
      <c r="A583" t="s">
        <v>1325</v>
      </c>
      <c r="B583" t="s">
        <v>1326</v>
      </c>
      <c r="C583" t="s">
        <v>3121</v>
      </c>
      <c r="D583" t="s">
        <v>142</v>
      </c>
      <c r="E583">
        <v>8341.9073865720002</v>
      </c>
      <c r="F583">
        <v>154.91999999999999</v>
      </c>
      <c r="G583">
        <v>-45.837945700355199</v>
      </c>
      <c r="H583">
        <f>(Table2[[#This Row],[1Y Return vs Nifty]]-AVERAGE(Table2[1Y Return vs Nifty]))/_xlfn.STDEV.P(Table2[1Y Return vs Nifty])</f>
        <v>-1.2430996259302869</v>
      </c>
      <c r="I583">
        <v>-8.1788432987594497</v>
      </c>
      <c r="J583">
        <f>(Table2[[#This Row],[1M Return vs Nifty]]-AVERAGE(Table2[1M Return vs Nifty]))/_xlfn.STDEV.P(Table2[1M Return vs Nifty])</f>
        <v>-0.56166400883331835</v>
      </c>
      <c r="K583">
        <v>-32.307214988572603</v>
      </c>
      <c r="L583">
        <f>(Table2[[#This Row],[6M Return vs Nifty]]-AVERAGE(Table2[6M Return vs Nifty]))/_xlfn.STDEV.P(Table2[6M Return vs Nifty])</f>
        <v>-1.2018228135290048</v>
      </c>
      <c r="M583">
        <v>-4.2421975298727999</v>
      </c>
      <c r="N583">
        <f>(Table2[[#This Row],[1W Return vs Nifty]]-AVERAGE(Table2[1W Return vs Nifty]))/_xlfn.STDEV.P(Table2[1W Return vs Nifty])</f>
        <v>-0.29353456662340044</v>
      </c>
      <c r="O583">
        <v>164.81</v>
      </c>
      <c r="P583">
        <v>175.23482343769001</v>
      </c>
      <c r="Q583">
        <v>189.49824366540901</v>
      </c>
      <c r="R583">
        <v>37.838414700446201</v>
      </c>
      <c r="S583" s="1">
        <f>(Table2[[#This Row],[Close Price]]-Table2[[#This Row],[20D EMA]])/Table2[[#This Row],[20D EMA]]</f>
        <v>-6.0008494630180299E-2</v>
      </c>
      <c r="T583" s="1">
        <f>(Table2[[#This Row],[Close Price]]-Table2[[#This Row],[50D EMA]])/Table2[[#This Row],[50D EMA]]</f>
        <v>-0.11592914604050471</v>
      </c>
      <c r="U583" s="1">
        <f>(Table2[[#This Row],[Close Price]]-Table2[[#This Row],[200D EMA]])/Table2[[#This Row],[200D EMA]]</f>
        <v>-0.18247263402853864</v>
      </c>
      <c r="V583">
        <v>0.82885624121124801</v>
      </c>
      <c r="W583">
        <v>153.81</v>
      </c>
      <c r="X583">
        <v>162.69999999999999</v>
      </c>
      <c r="Y583">
        <v>152.11000000000001</v>
      </c>
      <c r="Z583">
        <v>162.69999999999999</v>
      </c>
      <c r="AA583">
        <v>150.91</v>
      </c>
      <c r="AB583">
        <v>179.4</v>
      </c>
      <c r="AC583" s="1">
        <f>(Table2[[#This Row],[Close Price]]/Table2[[#This Row],[Day Low]])-1</f>
        <v>7.2166959235420158E-3</v>
      </c>
      <c r="AD583" s="1">
        <f>(Table2[[#This Row],[Day High]]/Table2[[#This Row],[Close Price]])-1</f>
        <v>5.0219468112574273E-2</v>
      </c>
      <c r="AE583" s="1">
        <f>(Table2[[#This Row],[Close Price]]/Table2[[#This Row],[Current Week Low]])-1</f>
        <v>1.8473473144434704E-2</v>
      </c>
      <c r="AF583" s="1">
        <f>(Table2[[#This Row],[Current Week High]]/Table2[[#This Row],[Close Price]])-1</f>
        <v>5.0219468112574273E-2</v>
      </c>
      <c r="AG583" s="1">
        <f>(Table2[[#This Row],[Close Price]]/Table2[[#This Row],[Current Month Low]])-1</f>
        <v>2.6572129083559659E-2</v>
      </c>
      <c r="AH583" s="1">
        <f>(Table2[[#This Row],[Current Month High]]/Table2[[#This Row],[Close Price]])-1</f>
        <v>0.15801704105344716</v>
      </c>
      <c r="AI583">
        <v>83.901368448231295</v>
      </c>
      <c r="AJ583">
        <v>2.6572129083559601</v>
      </c>
      <c r="AK583" t="str">
        <f>IF(AND(Table2[[#This Row],[20D EMA]]&gt;Table2[[#This Row],[50D EMA]],Table2[[#This Row],[50D EMA]]&gt;Table2[[#This Row],[200D EMA]]),"Uptrend","Downtrend/NoTrend")</f>
        <v>Downtrend/NoTrend</v>
      </c>
      <c r="AL583">
        <v>-0.14000000000000001</v>
      </c>
      <c r="AM583" t="s">
        <v>3153</v>
      </c>
      <c r="AN583">
        <v>-5.54</v>
      </c>
      <c r="AO583" t="s">
        <v>3153</v>
      </c>
      <c r="AP583">
        <v>0.119530291519282</v>
      </c>
      <c r="AQ583">
        <f>(Table2[[#This Row],[Sharpe Ratio]]-AVERAGE(Table2[Sharpe Ratio]))/_xlfn.STDEV.P(Table2[Sharpe Ratio])</f>
        <v>0.72691365654750761</v>
      </c>
      <c r="AR5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3">
        <f>_xlfn.RANK.AVG(Table2[[#This Row],[1Y Return vs Nifty Z-Score]],Table2[1Y Return vs Nifty Z-Score])</f>
        <v>707</v>
      </c>
      <c r="AT583">
        <f>_xlfn.RANK.AVG(Table2[[#This Row],[6M Return vs Nifty Z-Score]],Table2[6M Return vs Nifty Z-Score])</f>
        <v>698</v>
      </c>
      <c r="AU583">
        <f>_xlfn.RANK.AVG(Table2[[#This Row],[Sharpe Ratio Z-Score]],Table2[Sharpe Ratio Z-Score])</f>
        <v>159</v>
      </c>
      <c r="AV583">
        <f>(Table2[[#This Row],[Rank 1Y]]+Table2[[#This Row],[Rank 6M]]+Table2[[#This Row],[Rank Sharpe]])/3</f>
        <v>521.33333333333337</v>
      </c>
    </row>
    <row r="584" spans="1:48" hidden="1" x14ac:dyDescent="0.3">
      <c r="A584" t="s">
        <v>486</v>
      </c>
      <c r="B584" t="s">
        <v>487</v>
      </c>
      <c r="C584" t="s">
        <v>3110</v>
      </c>
      <c r="D584" t="s">
        <v>123</v>
      </c>
      <c r="E584">
        <v>42583.969492825003</v>
      </c>
      <c r="F584">
        <v>327.64999999999998</v>
      </c>
      <c r="G584">
        <v>-14.287676271142301</v>
      </c>
      <c r="H584">
        <f>(Table2[[#This Row],[1Y Return vs Nifty]]-AVERAGE(Table2[1Y Return vs Nifty]))/_xlfn.STDEV.P(Table2[1Y Return vs Nifty])</f>
        <v>-0.59155506182964801</v>
      </c>
      <c r="I584">
        <v>3.91055037375641</v>
      </c>
      <c r="J584">
        <f>(Table2[[#This Row],[1M Return vs Nifty]]-AVERAGE(Table2[1M Return vs Nifty]))/_xlfn.STDEV.P(Table2[1M Return vs Nifty])</f>
        <v>0.76231127854374192</v>
      </c>
      <c r="K584">
        <v>-9.0212733893137997</v>
      </c>
      <c r="L584">
        <f>(Table2[[#This Row],[6M Return vs Nifty]]-AVERAGE(Table2[6M Return vs Nifty]))/_xlfn.STDEV.P(Table2[6M Return vs Nifty])</f>
        <v>-0.39707098232701399</v>
      </c>
      <c r="M584">
        <v>0.49130379458395201</v>
      </c>
      <c r="N584">
        <f>(Table2[[#This Row],[1W Return vs Nifty]]-AVERAGE(Table2[1W Return vs Nifty]))/_xlfn.STDEV.P(Table2[1W Return vs Nifty])</f>
        <v>0.67967004860899893</v>
      </c>
      <c r="O584">
        <v>333.04</v>
      </c>
      <c r="P584">
        <v>338.85652508490602</v>
      </c>
      <c r="Q584">
        <v>350.45229949769998</v>
      </c>
      <c r="R584">
        <v>44.908376430803699</v>
      </c>
      <c r="S584" s="1">
        <f>(Table2[[#This Row],[Close Price]]-Table2[[#This Row],[20D EMA]])/Table2[[#This Row],[20D EMA]]</f>
        <v>-1.6184242133077238E-2</v>
      </c>
      <c r="T584" s="1">
        <f>(Table2[[#This Row],[Close Price]]-Table2[[#This Row],[50D EMA]])/Table2[[#This Row],[50D EMA]]</f>
        <v>-3.3071593005618148E-2</v>
      </c>
      <c r="U584" s="1">
        <f>(Table2[[#This Row],[Close Price]]-Table2[[#This Row],[200D EMA]])/Table2[[#This Row],[200D EMA]]</f>
        <v>-6.5065344214839879E-2</v>
      </c>
      <c r="V584">
        <v>0.57171101287689696</v>
      </c>
      <c r="W584">
        <v>326</v>
      </c>
      <c r="X584">
        <v>331.75</v>
      </c>
      <c r="Y584">
        <v>324.10000000000002</v>
      </c>
      <c r="Z584">
        <v>333.95</v>
      </c>
      <c r="AA584">
        <v>316</v>
      </c>
      <c r="AB584">
        <v>352.8</v>
      </c>
      <c r="AC584" s="1">
        <f>(Table2[[#This Row],[Close Price]]/Table2[[#This Row],[Day Low]])-1</f>
        <v>5.061349693251449E-3</v>
      </c>
      <c r="AD584" s="1">
        <f>(Table2[[#This Row],[Day High]]/Table2[[#This Row],[Close Price]])-1</f>
        <v>1.2513352662902655E-2</v>
      </c>
      <c r="AE584" s="1">
        <f>(Table2[[#This Row],[Close Price]]/Table2[[#This Row],[Current Week Low]])-1</f>
        <v>1.0953409441530226E-2</v>
      </c>
      <c r="AF584" s="1">
        <f>(Table2[[#This Row],[Current Week High]]/Table2[[#This Row],[Close Price]])-1</f>
        <v>1.9227834579581993E-2</v>
      </c>
      <c r="AG584" s="1">
        <f>(Table2[[#This Row],[Close Price]]/Table2[[#This Row],[Current Month Low]])-1</f>
        <v>3.68670886075948E-2</v>
      </c>
      <c r="AH584" s="1">
        <f>(Table2[[#This Row],[Current Month High]]/Table2[[#This Row],[Close Price]])-1</f>
        <v>7.6758736456584931E-2</v>
      </c>
      <c r="AI584">
        <v>25.286128490767499</v>
      </c>
      <c r="AJ584">
        <v>14.643107067879599</v>
      </c>
      <c r="AK584" t="str">
        <f>IF(AND(Table2[[#This Row],[20D EMA]]&gt;Table2[[#This Row],[50D EMA]],Table2[[#This Row],[50D EMA]]&gt;Table2[[#This Row],[200D EMA]]),"Uptrend","Downtrend/NoTrend")</f>
        <v>Downtrend/NoTrend</v>
      </c>
      <c r="AL584">
        <v>0.01</v>
      </c>
      <c r="AM584" t="s">
        <v>3154</v>
      </c>
      <c r="AN584">
        <v>-5.33</v>
      </c>
      <c r="AO584" t="s">
        <v>3153</v>
      </c>
      <c r="AP584">
        <v>-9.3410785714169997E-3</v>
      </c>
      <c r="AQ584">
        <f>(Table2[[#This Row],[Sharpe Ratio]]-AVERAGE(Table2[Sharpe Ratio]))/_xlfn.STDEV.P(Table2[Sharpe Ratio])</f>
        <v>-0.77881719028048968</v>
      </c>
      <c r="AR5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4">
        <f>_xlfn.RANK.AVG(Table2[[#This Row],[1Y Return vs Nifty Z-Score]],Table2[1Y Return vs Nifty Z-Score])</f>
        <v>530</v>
      </c>
      <c r="AT584">
        <f>_xlfn.RANK.AVG(Table2[[#This Row],[6M Return vs Nifty Z-Score]],Table2[6M Return vs Nifty Z-Score])</f>
        <v>450</v>
      </c>
      <c r="AU584">
        <f>_xlfn.RANK.AVG(Table2[[#This Row],[Sharpe Ratio Z-Score]],Table2[Sharpe Ratio Z-Score])</f>
        <v>587</v>
      </c>
      <c r="AV584">
        <f>(Table2[[#This Row],[Rank 1Y]]+Table2[[#This Row],[Rank 6M]]+Table2[[#This Row],[Rank Sharpe]])/3</f>
        <v>522.33333333333337</v>
      </c>
    </row>
    <row r="585" spans="1:48" hidden="1" x14ac:dyDescent="0.3">
      <c r="A585" t="s">
        <v>1141</v>
      </c>
      <c r="B585" t="s">
        <v>1142</v>
      </c>
      <c r="C585" t="s">
        <v>3108</v>
      </c>
      <c r="D585" t="s">
        <v>24</v>
      </c>
      <c r="E585">
        <v>10555.9350903179</v>
      </c>
      <c r="F585">
        <v>95.86</v>
      </c>
      <c r="G585">
        <v>-36.564237099110699</v>
      </c>
      <c r="H585">
        <f>(Table2[[#This Row],[1Y Return vs Nifty]]-AVERAGE(Table2[1Y Return vs Nifty]))/_xlfn.STDEV.P(Table2[1Y Return vs Nifty])</f>
        <v>-1.0515882842680317</v>
      </c>
      <c r="I585">
        <v>1.98922992180414</v>
      </c>
      <c r="J585">
        <f>(Table2[[#This Row],[1M Return vs Nifty]]-AVERAGE(Table2[1M Return vs Nifty]))/_xlfn.STDEV.P(Table2[1M Return vs Nifty])</f>
        <v>0.55189702068894275</v>
      </c>
      <c r="K585">
        <v>-30.272896549049701</v>
      </c>
      <c r="L585">
        <f>(Table2[[#This Row],[6M Return vs Nifty]]-AVERAGE(Table2[6M Return vs Nifty]))/_xlfn.STDEV.P(Table2[6M Return vs Nifty])</f>
        <v>-1.1315176690075506</v>
      </c>
      <c r="M585">
        <v>-7.5284622555323004</v>
      </c>
      <c r="N585">
        <f>(Table2[[#This Row],[1W Return vs Nifty]]-AVERAGE(Table2[1W Return vs Nifty]))/_xlfn.STDEV.P(Table2[1W Return vs Nifty])</f>
        <v>-0.96918833297241658</v>
      </c>
      <c r="O585">
        <v>98.54</v>
      </c>
      <c r="P585">
        <v>101.30909673703999</v>
      </c>
      <c r="Q585">
        <v>109.54872807962001</v>
      </c>
      <c r="R585">
        <v>41.771699527582399</v>
      </c>
      <c r="S585" s="1">
        <f>(Table2[[#This Row],[Close Price]]-Table2[[#This Row],[20D EMA]])/Table2[[#This Row],[20D EMA]]</f>
        <v>-2.7197077329003519E-2</v>
      </c>
      <c r="T585" s="1">
        <f>(Table2[[#This Row],[Close Price]]-Table2[[#This Row],[50D EMA]])/Table2[[#This Row],[50D EMA]]</f>
        <v>-5.378684553060209E-2</v>
      </c>
      <c r="U585" s="1">
        <f>(Table2[[#This Row],[Close Price]]-Table2[[#This Row],[200D EMA]])/Table2[[#This Row],[200D EMA]]</f>
        <v>-0.12495560943136683</v>
      </c>
      <c r="V585">
        <v>1.2811442211256301</v>
      </c>
      <c r="W585">
        <v>94</v>
      </c>
      <c r="X585">
        <v>98.78</v>
      </c>
      <c r="Y585">
        <v>92.66</v>
      </c>
      <c r="Z585">
        <v>98.78</v>
      </c>
      <c r="AA585">
        <v>92.66</v>
      </c>
      <c r="AB585">
        <v>108.75</v>
      </c>
      <c r="AC585" s="1">
        <f>(Table2[[#This Row],[Close Price]]/Table2[[#This Row],[Day Low]])-1</f>
        <v>1.9787234042553115E-2</v>
      </c>
      <c r="AD585" s="1">
        <f>(Table2[[#This Row],[Day High]]/Table2[[#This Row],[Close Price]])-1</f>
        <v>3.0461089088253734E-2</v>
      </c>
      <c r="AE585" s="1">
        <f>(Table2[[#This Row],[Close Price]]/Table2[[#This Row],[Current Week Low]])-1</f>
        <v>3.4534858622922604E-2</v>
      </c>
      <c r="AF585" s="1">
        <f>(Table2[[#This Row],[Current Week High]]/Table2[[#This Row],[Close Price]])-1</f>
        <v>3.0461089088253734E-2</v>
      </c>
      <c r="AG585" s="1">
        <f>(Table2[[#This Row],[Close Price]]/Table2[[#This Row],[Current Month Low]])-1</f>
        <v>3.4534858622922604E-2</v>
      </c>
      <c r="AH585" s="1">
        <f>(Table2[[#This Row],[Current Month High]]/Table2[[#This Row],[Close Price]])-1</f>
        <v>0.13446693094095563</v>
      </c>
      <c r="AI585">
        <v>59.0861673273523</v>
      </c>
      <c r="AJ585">
        <v>8.7958234025649702</v>
      </c>
      <c r="AK585" t="str">
        <f>IF(AND(Table2[[#This Row],[20D EMA]]&gt;Table2[[#This Row],[50D EMA]],Table2[[#This Row],[50D EMA]]&gt;Table2[[#This Row],[200D EMA]]),"Uptrend","Downtrend/NoTrend")</f>
        <v>Downtrend/NoTrend</v>
      </c>
      <c r="AL585">
        <v>-0.12</v>
      </c>
      <c r="AM585" t="s">
        <v>3153</v>
      </c>
      <c r="AN585">
        <v>-4.55</v>
      </c>
      <c r="AO585" t="s">
        <v>3153</v>
      </c>
      <c r="AP585">
        <v>0.103272525238228</v>
      </c>
      <c r="AQ585">
        <f>(Table2[[#This Row],[Sharpe Ratio]]-AVERAGE(Table2[Sharpe Ratio]))/_xlfn.STDEV.P(Table2[Sharpe Ratio])</f>
        <v>0.53695819807232936</v>
      </c>
      <c r="AR5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5">
        <f>_xlfn.RANK.AVG(Table2[[#This Row],[1Y Return vs Nifty Z-Score]],Table2[1Y Return vs Nifty Z-Score])</f>
        <v>666</v>
      </c>
      <c r="AT585">
        <f>_xlfn.RANK.AVG(Table2[[#This Row],[6M Return vs Nifty Z-Score]],Table2[6M Return vs Nifty Z-Score])</f>
        <v>691</v>
      </c>
      <c r="AU585">
        <f>_xlfn.RANK.AVG(Table2[[#This Row],[Sharpe Ratio Z-Score]],Table2[Sharpe Ratio Z-Score])</f>
        <v>211</v>
      </c>
      <c r="AV585">
        <f>(Table2[[#This Row],[Rank 1Y]]+Table2[[#This Row],[Rank 6M]]+Table2[[#This Row],[Rank Sharpe]])/3</f>
        <v>522.66666666666663</v>
      </c>
    </row>
    <row r="586" spans="1:48" hidden="1" x14ac:dyDescent="0.3">
      <c r="A586" t="s">
        <v>1474</v>
      </c>
      <c r="B586" t="s">
        <v>1475</v>
      </c>
      <c r="C586" t="s">
        <v>3117</v>
      </c>
      <c r="D586" t="s">
        <v>1476</v>
      </c>
      <c r="E586">
        <v>6835.8430681600003</v>
      </c>
      <c r="F586">
        <v>256.39999999999998</v>
      </c>
      <c r="G586">
        <v>-42.599899461816698</v>
      </c>
      <c r="H586">
        <f>(Table2[[#This Row],[1Y Return vs Nifty]]-AVERAGE(Table2[1Y Return vs Nifty]))/_xlfn.STDEV.P(Table2[1Y Return vs Nifty])</f>
        <v>-1.1762307381776882</v>
      </c>
      <c r="I586">
        <v>-1.2145243173782501</v>
      </c>
      <c r="J586">
        <f>(Table2[[#This Row],[1M Return vs Nifty]]-AVERAGE(Table2[1M Return vs Nifty]))/_xlfn.STDEV.P(Table2[1M Return vs Nifty])</f>
        <v>0.2010364602333691</v>
      </c>
      <c r="K586">
        <v>-19.689561994753301</v>
      </c>
      <c r="L586">
        <f>(Table2[[#This Row],[6M Return vs Nifty]]-AVERAGE(Table2[6M Return vs Nifty]))/_xlfn.STDEV.P(Table2[6M Return vs Nifty])</f>
        <v>-0.76576231286320506</v>
      </c>
      <c r="M586">
        <v>0.33451193093482201</v>
      </c>
      <c r="N586">
        <f>(Table2[[#This Row],[1W Return vs Nifty]]-AVERAGE(Table2[1W Return vs Nifty]))/_xlfn.STDEV.P(Table2[1W Return vs Nifty])</f>
        <v>0.64743374932968389</v>
      </c>
      <c r="O586">
        <v>265.52999999999997</v>
      </c>
      <c r="P586">
        <v>270.801115196159</v>
      </c>
      <c r="Q586">
        <v>279.36993538451799</v>
      </c>
      <c r="R586">
        <v>27.987481323821399</v>
      </c>
      <c r="S586" s="1">
        <f>(Table2[[#This Row],[Close Price]]-Table2[[#This Row],[20D EMA]])/Table2[[#This Row],[20D EMA]]</f>
        <v>-3.4384062064550129E-2</v>
      </c>
      <c r="T586" s="1">
        <f>(Table2[[#This Row],[Close Price]]-Table2[[#This Row],[50D EMA]])/Table2[[#This Row],[50D EMA]]</f>
        <v>-5.317967463216447E-2</v>
      </c>
      <c r="U586" s="1">
        <f>(Table2[[#This Row],[Close Price]]-Table2[[#This Row],[200D EMA]])/Table2[[#This Row],[200D EMA]]</f>
        <v>-8.2220498612002577E-2</v>
      </c>
      <c r="V586">
        <v>0.91035037835504995</v>
      </c>
      <c r="W586">
        <v>255</v>
      </c>
      <c r="X586">
        <v>266.05</v>
      </c>
      <c r="Y586">
        <v>255</v>
      </c>
      <c r="Z586">
        <v>266.05</v>
      </c>
      <c r="AA586">
        <v>255</v>
      </c>
      <c r="AB586">
        <v>284.5</v>
      </c>
      <c r="AC586" s="1">
        <f>(Table2[[#This Row],[Close Price]]/Table2[[#This Row],[Day Low]])-1</f>
        <v>5.4901960784312642E-3</v>
      </c>
      <c r="AD586" s="1">
        <f>(Table2[[#This Row],[Day High]]/Table2[[#This Row],[Close Price]])-1</f>
        <v>3.7636505460218572E-2</v>
      </c>
      <c r="AE586" s="1">
        <f>(Table2[[#This Row],[Close Price]]/Table2[[#This Row],[Current Week Low]])-1</f>
        <v>5.4901960784312642E-3</v>
      </c>
      <c r="AF586" s="1">
        <f>(Table2[[#This Row],[Current Week High]]/Table2[[#This Row],[Close Price]])-1</f>
        <v>3.7636505460218572E-2</v>
      </c>
      <c r="AG586" s="1">
        <f>(Table2[[#This Row],[Close Price]]/Table2[[#This Row],[Current Month Low]])-1</f>
        <v>5.4901960784312642E-3</v>
      </c>
      <c r="AH586" s="1">
        <f>(Table2[[#This Row],[Current Month High]]/Table2[[#This Row],[Close Price]])-1</f>
        <v>0.10959438377535102</v>
      </c>
      <c r="AI586">
        <v>37.012480499219897</v>
      </c>
      <c r="AJ586">
        <v>2.5394921015796599</v>
      </c>
      <c r="AK586" t="str">
        <f>IF(AND(Table2[[#This Row],[20D EMA]]&gt;Table2[[#This Row],[50D EMA]],Table2[[#This Row],[50D EMA]]&gt;Table2[[#This Row],[200D EMA]]),"Uptrend","Downtrend/NoTrend")</f>
        <v>Downtrend/NoTrend</v>
      </c>
      <c r="AL586">
        <v>0.04</v>
      </c>
      <c r="AM586" t="s">
        <v>3154</v>
      </c>
      <c r="AN586">
        <v>-4.45</v>
      </c>
      <c r="AO586" t="s">
        <v>3153</v>
      </c>
      <c r="AP586">
        <v>8.1947815842190005E-2</v>
      </c>
      <c r="AQ586">
        <f>(Table2[[#This Row],[Sharpe Ratio]]-AVERAGE(Table2[Sharpe Ratio]))/_xlfn.STDEV.P(Table2[Sharpe Ratio])</f>
        <v>0.2878006643652003</v>
      </c>
      <c r="AR5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6">
        <f>_xlfn.RANK.AVG(Table2[[#This Row],[1Y Return vs Nifty Z-Score]],Table2[1Y Return vs Nifty Z-Score])</f>
        <v>699</v>
      </c>
      <c r="AT586">
        <f>_xlfn.RANK.AVG(Table2[[#This Row],[6M Return vs Nifty Z-Score]],Table2[6M Return vs Nifty Z-Score])</f>
        <v>595</v>
      </c>
      <c r="AU586">
        <f>_xlfn.RANK.AVG(Table2[[#This Row],[Sharpe Ratio Z-Score]],Table2[Sharpe Ratio Z-Score])</f>
        <v>275</v>
      </c>
      <c r="AV586">
        <f>(Table2[[#This Row],[Rank 1Y]]+Table2[[#This Row],[Rank 6M]]+Table2[[#This Row],[Rank Sharpe]])/3</f>
        <v>523</v>
      </c>
    </row>
    <row r="587" spans="1:48" hidden="1" x14ac:dyDescent="0.3">
      <c r="A587" t="s">
        <v>2163</v>
      </c>
      <c r="B587" t="s">
        <v>2164</v>
      </c>
      <c r="C587" t="s">
        <v>3119</v>
      </c>
      <c r="D587" t="s">
        <v>425</v>
      </c>
      <c r="E587">
        <v>2707.6644000000001</v>
      </c>
      <c r="F587">
        <v>312.75</v>
      </c>
      <c r="G587">
        <v>-36.199228835119399</v>
      </c>
      <c r="H587">
        <f>(Table2[[#This Row],[1Y Return vs Nifty]]-AVERAGE(Table2[1Y Return vs Nifty]))/_xlfn.STDEV.P(Table2[1Y Return vs Nifty])</f>
        <v>-1.0440504991854378</v>
      </c>
      <c r="I587">
        <v>-23.549403977055899</v>
      </c>
      <c r="J587">
        <f>(Table2[[#This Row],[1M Return vs Nifty]]-AVERAGE(Table2[1M Return vs Nifty]))/_xlfn.STDEV.P(Table2[1M Return vs Nifty])</f>
        <v>-2.2449777499896277</v>
      </c>
      <c r="K587">
        <v>-49.056958055061202</v>
      </c>
      <c r="L587">
        <f>(Table2[[#This Row],[6M Return vs Nifty]]-AVERAGE(Table2[6M Return vs Nifty]))/_xlfn.STDEV.P(Table2[6M Return vs Nifty])</f>
        <v>-1.7806865175137556</v>
      </c>
      <c r="M587">
        <v>-17.8861301849707</v>
      </c>
      <c r="N587">
        <f>(Table2[[#This Row],[1W Return vs Nifty]]-AVERAGE(Table2[1W Return vs Nifty]))/_xlfn.STDEV.P(Table2[1W Return vs Nifty])</f>
        <v>-3.0987177322550763</v>
      </c>
      <c r="O587">
        <v>385.2</v>
      </c>
      <c r="P587">
        <v>407.29224946321</v>
      </c>
      <c r="Q587">
        <v>453.82893932592299</v>
      </c>
      <c r="R587">
        <v>13.2367507603229</v>
      </c>
      <c r="S587" s="1">
        <f>(Table2[[#This Row],[Close Price]]-Table2[[#This Row],[20D EMA]])/Table2[[#This Row],[20D EMA]]</f>
        <v>-0.18808411214953269</v>
      </c>
      <c r="T587" s="1">
        <f>(Table2[[#This Row],[Close Price]]-Table2[[#This Row],[50D EMA]])/Table2[[#This Row],[50D EMA]]</f>
        <v>-0.23212386090776774</v>
      </c>
      <c r="U587" s="1">
        <f>(Table2[[#This Row],[Close Price]]-Table2[[#This Row],[200D EMA]])/Table2[[#This Row],[200D EMA]]</f>
        <v>-0.31086369136236452</v>
      </c>
      <c r="V587">
        <v>0.92722822568983199</v>
      </c>
      <c r="W587">
        <v>308.55</v>
      </c>
      <c r="X587">
        <v>341.7</v>
      </c>
      <c r="Y587">
        <v>308.55</v>
      </c>
      <c r="Z587">
        <v>358</v>
      </c>
      <c r="AA587">
        <v>308.55</v>
      </c>
      <c r="AB587">
        <v>428.65</v>
      </c>
      <c r="AC587" s="1">
        <f>(Table2[[#This Row],[Close Price]]/Table2[[#This Row],[Day Low]])-1</f>
        <v>1.361205639280505E-2</v>
      </c>
      <c r="AD587" s="1">
        <f>(Table2[[#This Row],[Day High]]/Table2[[#This Row],[Close Price]])-1</f>
        <v>9.2565947242206237E-2</v>
      </c>
      <c r="AE587" s="1">
        <f>(Table2[[#This Row],[Close Price]]/Table2[[#This Row],[Current Week Low]])-1</f>
        <v>1.361205639280505E-2</v>
      </c>
      <c r="AF587" s="1">
        <f>(Table2[[#This Row],[Current Week High]]/Table2[[#This Row],[Close Price]])-1</f>
        <v>0.14468425259792173</v>
      </c>
      <c r="AG587" s="1">
        <f>(Table2[[#This Row],[Close Price]]/Table2[[#This Row],[Current Month Low]])-1</f>
        <v>1.361205639280505E-2</v>
      </c>
      <c r="AH587" s="1">
        <f>(Table2[[#This Row],[Current Month High]]/Table2[[#This Row],[Close Price]])-1</f>
        <v>0.37058353317346127</v>
      </c>
      <c r="AI587">
        <v>139.000799360511</v>
      </c>
      <c r="AJ587">
        <v>1.3612056392805001</v>
      </c>
      <c r="AK587" t="str">
        <f>IF(AND(Table2[[#This Row],[20D EMA]]&gt;Table2[[#This Row],[50D EMA]],Table2[[#This Row],[50D EMA]]&gt;Table2[[#This Row],[200D EMA]]),"Uptrend","Downtrend/NoTrend")</f>
        <v>Downtrend/NoTrend</v>
      </c>
      <c r="AL587">
        <v>-0.22</v>
      </c>
      <c r="AM587" t="s">
        <v>3153</v>
      </c>
      <c r="AN587">
        <v>-22.73</v>
      </c>
      <c r="AO587" t="s">
        <v>3153</v>
      </c>
      <c r="AP587">
        <v>0.116263045273732</v>
      </c>
      <c r="AQ587">
        <f>(Table2[[#This Row],[Sharpe Ratio]]-AVERAGE(Table2[Sharpe Ratio]))/_xlfn.STDEV.P(Table2[Sharpe Ratio])</f>
        <v>0.68873920823796297</v>
      </c>
      <c r="AR5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7">
        <f>_xlfn.RANK.AVG(Table2[[#This Row],[1Y Return vs Nifty Z-Score]],Table2[1Y Return vs Nifty Z-Score])</f>
        <v>663</v>
      </c>
      <c r="AT587">
        <f>_xlfn.RANK.AVG(Table2[[#This Row],[6M Return vs Nifty Z-Score]],Table2[6M Return vs Nifty Z-Score])</f>
        <v>733</v>
      </c>
      <c r="AU587">
        <f>_xlfn.RANK.AVG(Table2[[#This Row],[Sharpe Ratio Z-Score]],Table2[Sharpe Ratio Z-Score])</f>
        <v>173</v>
      </c>
      <c r="AV587">
        <f>(Table2[[#This Row],[Rank 1Y]]+Table2[[#This Row],[Rank 6M]]+Table2[[#This Row],[Rank Sharpe]])/3</f>
        <v>523</v>
      </c>
    </row>
    <row r="588" spans="1:48" hidden="1" x14ac:dyDescent="0.3">
      <c r="A588" t="s">
        <v>381</v>
      </c>
      <c r="B588" t="s">
        <v>382</v>
      </c>
      <c r="C588" t="s">
        <v>3108</v>
      </c>
      <c r="D588" t="s">
        <v>24</v>
      </c>
      <c r="E588">
        <v>61320.377143140002</v>
      </c>
      <c r="F588">
        <v>19.559999999999999</v>
      </c>
      <c r="G588">
        <v>-21.8665045153775</v>
      </c>
      <c r="H588">
        <f>(Table2[[#This Row],[1Y Return vs Nifty]]-AVERAGE(Table2[1Y Return vs Nifty]))/_xlfn.STDEV.P(Table2[1Y Return vs Nifty])</f>
        <v>-0.74806543191896679</v>
      </c>
      <c r="I588">
        <v>-3.1813835180193601</v>
      </c>
      <c r="J588">
        <f>(Table2[[#This Row],[1M Return vs Nifty]]-AVERAGE(Table2[1M Return vs Nifty]))/_xlfn.STDEV.P(Table2[1M Return vs Nifty])</f>
        <v>-1.4364993796468018E-2</v>
      </c>
      <c r="K588">
        <v>-20.167030314151202</v>
      </c>
      <c r="L588">
        <f>(Table2[[#This Row],[6M Return vs Nifty]]-AVERAGE(Table2[6M Return vs Nifty]))/_xlfn.STDEV.P(Table2[6M Return vs Nifty])</f>
        <v>-0.7822634065698314</v>
      </c>
      <c r="M588">
        <v>-2.1038408419265</v>
      </c>
      <c r="N588">
        <f>(Table2[[#This Row],[1W Return vs Nifty]]-AVERAGE(Table2[1W Return vs Nifty]))/_xlfn.STDEV.P(Table2[1W Return vs Nifty])</f>
        <v>0.14611009703606159</v>
      </c>
      <c r="O588">
        <v>20.18</v>
      </c>
      <c r="P588">
        <v>21.225799713949399</v>
      </c>
      <c r="Q588">
        <v>22.3919761789763</v>
      </c>
      <c r="R588">
        <v>39.800562336600002</v>
      </c>
      <c r="S588" s="1">
        <f>(Table2[[#This Row],[Close Price]]-Table2[[#This Row],[20D EMA]])/Table2[[#This Row],[20D EMA]]</f>
        <v>-3.072348860257686E-2</v>
      </c>
      <c r="T588" s="1">
        <f>(Table2[[#This Row],[Close Price]]-Table2[[#This Row],[50D EMA]])/Table2[[#This Row],[50D EMA]]</f>
        <v>-7.8479950644905622E-2</v>
      </c>
      <c r="U588" s="1">
        <f>(Table2[[#This Row],[Close Price]]-Table2[[#This Row],[200D EMA]])/Table2[[#This Row],[200D EMA]]</f>
        <v>-0.12647281134727303</v>
      </c>
      <c r="V588">
        <v>0.74752664102782795</v>
      </c>
      <c r="W588">
        <v>19.28</v>
      </c>
      <c r="X588">
        <v>19.82</v>
      </c>
      <c r="Y588">
        <v>19.149999999999999</v>
      </c>
      <c r="Z588">
        <v>19.82</v>
      </c>
      <c r="AA588">
        <v>19.02</v>
      </c>
      <c r="AB588">
        <v>21.14</v>
      </c>
      <c r="AC588" s="1">
        <f>(Table2[[#This Row],[Close Price]]/Table2[[#This Row],[Day Low]])-1</f>
        <v>1.4522821576763434E-2</v>
      </c>
      <c r="AD588" s="1">
        <f>(Table2[[#This Row],[Day High]]/Table2[[#This Row],[Close Price]])-1</f>
        <v>1.3292433537832382E-2</v>
      </c>
      <c r="AE588" s="1">
        <f>(Table2[[#This Row],[Close Price]]/Table2[[#This Row],[Current Week Low]])-1</f>
        <v>2.1409921671018184E-2</v>
      </c>
      <c r="AF588" s="1">
        <f>(Table2[[#This Row],[Current Week High]]/Table2[[#This Row],[Close Price]])-1</f>
        <v>1.3292433537832382E-2</v>
      </c>
      <c r="AG588" s="1">
        <f>(Table2[[#This Row],[Close Price]]/Table2[[#This Row],[Current Month Low]])-1</f>
        <v>2.8391167192429068E-2</v>
      </c>
      <c r="AH588" s="1">
        <f>(Table2[[#This Row],[Current Month High]]/Table2[[#This Row],[Close Price]])-1</f>
        <v>8.0777096114519553E-2</v>
      </c>
      <c r="AI588">
        <v>67.944785276073603</v>
      </c>
      <c r="AJ588">
        <v>2.8391167192429001</v>
      </c>
      <c r="AK588" t="str">
        <f>IF(AND(Table2[[#This Row],[20D EMA]]&gt;Table2[[#This Row],[50D EMA]],Table2[[#This Row],[50D EMA]]&gt;Table2[[#This Row],[200D EMA]]),"Uptrend","Downtrend/NoTrend")</f>
        <v>Downtrend/NoTrend</v>
      </c>
      <c r="AL588">
        <v>-0.16</v>
      </c>
      <c r="AM588" t="s">
        <v>3153</v>
      </c>
      <c r="AN588">
        <v>-4.12</v>
      </c>
      <c r="AO588" t="s">
        <v>3153</v>
      </c>
      <c r="AP588">
        <v>4.4623206357535E-2</v>
      </c>
      <c r="AQ588">
        <f>(Table2[[#This Row],[Sharpe Ratio]]-AVERAGE(Table2[Sharpe Ratio]))/_xlfn.STDEV.P(Table2[Sharpe Ratio])</f>
        <v>-0.14829942370944377</v>
      </c>
      <c r="AR5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8">
        <f>_xlfn.RANK.AVG(Table2[[#This Row],[1Y Return vs Nifty Z-Score]],Table2[1Y Return vs Nifty Z-Score])</f>
        <v>582</v>
      </c>
      <c r="AT588">
        <f>_xlfn.RANK.AVG(Table2[[#This Row],[6M Return vs Nifty Z-Score]],Table2[6M Return vs Nifty Z-Score])</f>
        <v>599</v>
      </c>
      <c r="AU588">
        <f>_xlfn.RANK.AVG(Table2[[#This Row],[Sharpe Ratio Z-Score]],Table2[Sharpe Ratio Z-Score])</f>
        <v>391</v>
      </c>
      <c r="AV588">
        <f>(Table2[[#This Row],[Rank 1Y]]+Table2[[#This Row],[Rank 6M]]+Table2[[#This Row],[Rank Sharpe]])/3</f>
        <v>524</v>
      </c>
    </row>
    <row r="589" spans="1:48" hidden="1" x14ac:dyDescent="0.3">
      <c r="A589" t="s">
        <v>1422</v>
      </c>
      <c r="B589" t="s">
        <v>1423</v>
      </c>
      <c r="C589" t="s">
        <v>3121</v>
      </c>
      <c r="D589" t="s">
        <v>142</v>
      </c>
      <c r="E589">
        <v>7277.2811226699996</v>
      </c>
      <c r="F589">
        <v>469.3</v>
      </c>
      <c r="G589">
        <v>-28.060184576870402</v>
      </c>
      <c r="H589">
        <f>(Table2[[#This Row],[1Y Return vs Nifty]]-AVERAGE(Table2[1Y Return vs Nifty]))/_xlfn.STDEV.P(Table2[1Y Return vs Nifty])</f>
        <v>-0.87597110907644038</v>
      </c>
      <c r="I589">
        <v>-3.6620361235624701</v>
      </c>
      <c r="J589">
        <f>(Table2[[#This Row],[1M Return vs Nifty]]-AVERAGE(Table2[1M Return vs Nifty]))/_xlfn.STDEV.P(Table2[1M Return vs Nifty])</f>
        <v>-6.7003876174763485E-2</v>
      </c>
      <c r="K589">
        <v>-26.5780862535936</v>
      </c>
      <c r="L589">
        <f>(Table2[[#This Row],[6M Return vs Nifty]]-AVERAGE(Table2[6M Return vs Nifty]))/_xlfn.STDEV.P(Table2[6M Return vs Nifty])</f>
        <v>-1.0038266611718651</v>
      </c>
      <c r="M589">
        <v>-4.4134418394327399</v>
      </c>
      <c r="N589">
        <f>(Table2[[#This Row],[1W Return vs Nifty]]-AVERAGE(Table2[1W Return vs Nifty]))/_xlfn.STDEV.P(Table2[1W Return vs Nifty])</f>
        <v>-0.3287422788373916</v>
      </c>
      <c r="O589">
        <v>492.23</v>
      </c>
      <c r="P589">
        <v>514.30464012781795</v>
      </c>
      <c r="Q589">
        <v>549.78331198223498</v>
      </c>
      <c r="R589">
        <v>30.6563030669098</v>
      </c>
      <c r="S589" s="1">
        <f>(Table2[[#This Row],[Close Price]]-Table2[[#This Row],[20D EMA]])/Table2[[#This Row],[20D EMA]]</f>
        <v>-4.6583914023931916E-2</v>
      </c>
      <c r="T589" s="1">
        <f>(Table2[[#This Row],[Close Price]]-Table2[[#This Row],[50D EMA]])/Table2[[#This Row],[50D EMA]]</f>
        <v>-8.7505802235486582E-2</v>
      </c>
      <c r="U589" s="1">
        <f>(Table2[[#This Row],[Close Price]]-Table2[[#This Row],[200D EMA]])/Table2[[#This Row],[200D EMA]]</f>
        <v>-0.14639096936582827</v>
      </c>
      <c r="V589">
        <v>0.96050259545295202</v>
      </c>
      <c r="W589">
        <v>466.95</v>
      </c>
      <c r="X589">
        <v>479</v>
      </c>
      <c r="Y589">
        <v>459.55</v>
      </c>
      <c r="Z589">
        <v>479</v>
      </c>
      <c r="AA589">
        <v>459.55</v>
      </c>
      <c r="AB589">
        <v>530.29999999999995</v>
      </c>
      <c r="AC589" s="1">
        <f>(Table2[[#This Row],[Close Price]]/Table2[[#This Row],[Day Low]])-1</f>
        <v>5.0326587429061487E-3</v>
      </c>
      <c r="AD589" s="1">
        <f>(Table2[[#This Row],[Day High]]/Table2[[#This Row],[Close Price]])-1</f>
        <v>2.0669081610909856E-2</v>
      </c>
      <c r="AE589" s="1">
        <f>(Table2[[#This Row],[Close Price]]/Table2[[#This Row],[Current Week Low]])-1</f>
        <v>2.1216407355021172E-2</v>
      </c>
      <c r="AF589" s="1">
        <f>(Table2[[#This Row],[Current Week High]]/Table2[[#This Row],[Close Price]])-1</f>
        <v>2.0669081610909856E-2</v>
      </c>
      <c r="AG589" s="1">
        <f>(Table2[[#This Row],[Close Price]]/Table2[[#This Row],[Current Month Low]])-1</f>
        <v>2.1216407355021172E-2</v>
      </c>
      <c r="AH589" s="1">
        <f>(Table2[[#This Row],[Current Month High]]/Table2[[#This Row],[Close Price]])-1</f>
        <v>0.12998082250159793</v>
      </c>
      <c r="AI589">
        <v>44.640954613253697</v>
      </c>
      <c r="AJ589">
        <v>2.1216407355021101</v>
      </c>
      <c r="AK589" t="str">
        <f>IF(AND(Table2[[#This Row],[20D EMA]]&gt;Table2[[#This Row],[50D EMA]],Table2[[#This Row],[50D EMA]]&gt;Table2[[#This Row],[200D EMA]]),"Uptrend","Downtrend/NoTrend")</f>
        <v>Downtrend/NoTrend</v>
      </c>
      <c r="AL589">
        <v>-0.1</v>
      </c>
      <c r="AM589" t="s">
        <v>3153</v>
      </c>
      <c r="AN589">
        <v>-5.18</v>
      </c>
      <c r="AO589" t="s">
        <v>3153</v>
      </c>
      <c r="AP589">
        <v>7.6714992098181001E-2</v>
      </c>
      <c r="AQ589">
        <f>(Table2[[#This Row],[Sharpe Ratio]]-AVERAGE(Table2[Sharpe Ratio]))/_xlfn.STDEV.P(Table2[Sharpe Ratio])</f>
        <v>0.22666044274869251</v>
      </c>
      <c r="AR5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9">
        <f>_xlfn.RANK.AVG(Table2[[#This Row],[1Y Return vs Nifty Z-Score]],Table2[1Y Return vs Nifty Z-Score])</f>
        <v>621</v>
      </c>
      <c r="AT589">
        <f>_xlfn.RANK.AVG(Table2[[#This Row],[6M Return vs Nifty Z-Score]],Table2[6M Return vs Nifty Z-Score])</f>
        <v>664</v>
      </c>
      <c r="AU589">
        <f>_xlfn.RANK.AVG(Table2[[#This Row],[Sharpe Ratio Z-Score]],Table2[Sharpe Ratio Z-Score])</f>
        <v>290</v>
      </c>
      <c r="AV589">
        <f>(Table2[[#This Row],[Rank 1Y]]+Table2[[#This Row],[Rank 6M]]+Table2[[#This Row],[Rank Sharpe]])/3</f>
        <v>525</v>
      </c>
    </row>
    <row r="590" spans="1:48" hidden="1" x14ac:dyDescent="0.3">
      <c r="A590" t="s">
        <v>1921</v>
      </c>
      <c r="B590" t="s">
        <v>1922</v>
      </c>
      <c r="C590" t="s">
        <v>3108</v>
      </c>
      <c r="D590" t="s">
        <v>24</v>
      </c>
      <c r="E590">
        <v>3617.3583230239901</v>
      </c>
      <c r="F590">
        <v>115.27</v>
      </c>
      <c r="G590">
        <v>-18.929626987249399</v>
      </c>
      <c r="H590">
        <f>(Table2[[#This Row],[1Y Return vs Nifty]]-AVERAGE(Table2[1Y Return vs Nifty]))/_xlfn.STDEV.P(Table2[1Y Return vs Nifty])</f>
        <v>-0.68741597872889559</v>
      </c>
      <c r="I590">
        <v>4.3950043281680102</v>
      </c>
      <c r="J590">
        <f>(Table2[[#This Row],[1M Return vs Nifty]]-AVERAGE(Table2[1M Return vs Nifty]))/_xlfn.STDEV.P(Table2[1M Return vs Nifty])</f>
        <v>0.81536646732225182</v>
      </c>
      <c r="K590">
        <v>-16.904098963421202</v>
      </c>
      <c r="L590">
        <f>(Table2[[#This Row],[6M Return vs Nifty]]-AVERAGE(Table2[6M Return vs Nifty]))/_xlfn.STDEV.P(Table2[6M Return vs Nifty])</f>
        <v>-0.66949794383802008</v>
      </c>
      <c r="M590">
        <v>-3.6480572240481202</v>
      </c>
      <c r="N590">
        <f>(Table2[[#This Row],[1W Return vs Nifty]]-AVERAGE(Table2[1W Return vs Nifty]))/_xlfn.STDEV.P(Table2[1W Return vs Nifty])</f>
        <v>-0.17137972856797262</v>
      </c>
      <c r="O590">
        <v>117.33</v>
      </c>
      <c r="P590">
        <v>118.86729465320001</v>
      </c>
      <c r="Q590">
        <v>123.773182096165</v>
      </c>
      <c r="R590">
        <v>41.623971497696402</v>
      </c>
      <c r="S590" s="1">
        <f>(Table2[[#This Row],[Close Price]]-Table2[[#This Row],[20D EMA]])/Table2[[#This Row],[20D EMA]]</f>
        <v>-1.7557316969232101E-2</v>
      </c>
      <c r="T590" s="1">
        <f>(Table2[[#This Row],[Close Price]]-Table2[[#This Row],[50D EMA]])/Table2[[#This Row],[50D EMA]]</f>
        <v>-3.0263115381697361E-2</v>
      </c>
      <c r="U590" s="1">
        <f>(Table2[[#This Row],[Close Price]]-Table2[[#This Row],[200D EMA]])/Table2[[#This Row],[200D EMA]]</f>
        <v>-6.8699713073212404E-2</v>
      </c>
      <c r="V590">
        <v>0.77876775514195695</v>
      </c>
      <c r="W590">
        <v>113.52</v>
      </c>
      <c r="X590">
        <v>116.4</v>
      </c>
      <c r="Y590">
        <v>110.43</v>
      </c>
      <c r="Z590">
        <v>116.4</v>
      </c>
      <c r="AA590">
        <v>110.43</v>
      </c>
      <c r="AB590">
        <v>124.4</v>
      </c>
      <c r="AC590" s="1">
        <f>(Table2[[#This Row],[Close Price]]/Table2[[#This Row],[Day Low]])-1</f>
        <v>1.541578576462288E-2</v>
      </c>
      <c r="AD590" s="1">
        <f>(Table2[[#This Row],[Day High]]/Table2[[#This Row],[Close Price]])-1</f>
        <v>9.8030710505769836E-3</v>
      </c>
      <c r="AE590" s="1">
        <f>(Table2[[#This Row],[Close Price]]/Table2[[#This Row],[Current Week Low]])-1</f>
        <v>4.3828669745540116E-2</v>
      </c>
      <c r="AF590" s="1">
        <f>(Table2[[#This Row],[Current Week High]]/Table2[[#This Row],[Close Price]])-1</f>
        <v>9.8030710505769836E-3</v>
      </c>
      <c r="AG590" s="1">
        <f>(Table2[[#This Row],[Close Price]]/Table2[[#This Row],[Current Month Low]])-1</f>
        <v>4.3828669745540116E-2</v>
      </c>
      <c r="AH590" s="1">
        <f>(Table2[[#This Row],[Current Month High]]/Table2[[#This Row],[Close Price]])-1</f>
        <v>7.920534397501533E-2</v>
      </c>
      <c r="AI590">
        <v>41.797518868742898</v>
      </c>
      <c r="AJ590">
        <v>6.0539148035697803</v>
      </c>
      <c r="AK590" t="str">
        <f>IF(AND(Table2[[#This Row],[20D EMA]]&gt;Table2[[#This Row],[50D EMA]],Table2[[#This Row],[50D EMA]]&gt;Table2[[#This Row],[200D EMA]]),"Uptrend","Downtrend/NoTrend")</f>
        <v>Downtrend/NoTrend</v>
      </c>
      <c r="AL590">
        <v>-0.05</v>
      </c>
      <c r="AM590" t="s">
        <v>3153</v>
      </c>
      <c r="AN590">
        <v>-6.18</v>
      </c>
      <c r="AO590" t="s">
        <v>3153</v>
      </c>
      <c r="AP590">
        <v>1.7854439616950001E-2</v>
      </c>
      <c r="AQ590">
        <f>(Table2[[#This Row],[Sharpe Ratio]]-AVERAGE(Table2[Sharpe Ratio]))/_xlfn.STDEV.P(Table2[Sharpe Ratio])</f>
        <v>-0.46106522874802325</v>
      </c>
      <c r="AR5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0">
        <f>_xlfn.RANK.AVG(Table2[[#This Row],[1Y Return vs Nifty Z-Score]],Table2[1Y Return vs Nifty Z-Score])</f>
        <v>562</v>
      </c>
      <c r="AT590">
        <f>_xlfn.RANK.AVG(Table2[[#This Row],[6M Return vs Nifty Z-Score]],Table2[6M Return vs Nifty Z-Score])</f>
        <v>552</v>
      </c>
      <c r="AU590">
        <f>_xlfn.RANK.AVG(Table2[[#This Row],[Sharpe Ratio Z-Score]],Table2[Sharpe Ratio Z-Score])</f>
        <v>461</v>
      </c>
      <c r="AV590">
        <f>(Table2[[#This Row],[Rank 1Y]]+Table2[[#This Row],[Rank 6M]]+Table2[[#This Row],[Rank Sharpe]])/3</f>
        <v>525</v>
      </c>
    </row>
    <row r="591" spans="1:48" hidden="1" x14ac:dyDescent="0.3">
      <c r="A591" t="s">
        <v>1356</v>
      </c>
      <c r="B591" t="s">
        <v>1357</v>
      </c>
      <c r="C591" t="s">
        <v>3117</v>
      </c>
      <c r="D591" t="s">
        <v>436</v>
      </c>
      <c r="E591">
        <v>8021.2878991349999</v>
      </c>
      <c r="F591">
        <v>262.64999999999998</v>
      </c>
      <c r="G591">
        <v>-16.984376404872599</v>
      </c>
      <c r="H591">
        <f>(Table2[[#This Row],[1Y Return vs Nifty]]-AVERAGE(Table2[1Y Return vs Nifty]))/_xlfn.STDEV.P(Table2[1Y Return vs Nifty])</f>
        <v>-0.64724461202773875</v>
      </c>
      <c r="I591">
        <v>-6.1395470951959101</v>
      </c>
      <c r="J591">
        <f>(Table2[[#This Row],[1M Return vs Nifty]]-AVERAGE(Table2[1M Return vs Nifty]))/_xlfn.STDEV.P(Table2[1M Return vs Nifty])</f>
        <v>-0.33832958443632483</v>
      </c>
      <c r="K591">
        <v>-1.1139765380378499</v>
      </c>
      <c r="L591">
        <f>(Table2[[#This Row],[6M Return vs Nifty]]-AVERAGE(Table2[6M Return vs Nifty]))/_xlfn.STDEV.P(Table2[6M Return vs Nifty])</f>
        <v>-0.12379830431236989</v>
      </c>
      <c r="M591">
        <v>-10.467330092986</v>
      </c>
      <c r="N591">
        <f>(Table2[[#This Row],[1W Return vs Nifty]]-AVERAGE(Table2[1W Return vs Nifty]))/_xlfn.STDEV.P(Table2[1W Return vs Nifty])</f>
        <v>-1.573417538146717</v>
      </c>
      <c r="O591">
        <v>290.74</v>
      </c>
      <c r="P591">
        <v>298.76236715321801</v>
      </c>
      <c r="Q591">
        <v>291.798949079848</v>
      </c>
      <c r="R591">
        <v>25.2440062704359</v>
      </c>
      <c r="S591" s="1">
        <f>(Table2[[#This Row],[Close Price]]-Table2[[#This Row],[20D EMA]])/Table2[[#This Row],[20D EMA]]</f>
        <v>-9.6615532778427562E-2</v>
      </c>
      <c r="T591" s="1">
        <f>(Table2[[#This Row],[Close Price]]-Table2[[#This Row],[50D EMA]])/Table2[[#This Row],[50D EMA]]</f>
        <v>-0.12087321270519348</v>
      </c>
      <c r="U591" s="1">
        <f>(Table2[[#This Row],[Close Price]]-Table2[[#This Row],[200D EMA]])/Table2[[#This Row],[200D EMA]]</f>
        <v>-9.9893948116556414E-2</v>
      </c>
      <c r="V591">
        <v>0.66845545313621801</v>
      </c>
      <c r="W591">
        <v>261.5</v>
      </c>
      <c r="X591">
        <v>272.64999999999998</v>
      </c>
      <c r="Y591">
        <v>261.5</v>
      </c>
      <c r="Z591">
        <v>277.95</v>
      </c>
      <c r="AA591">
        <v>261.5</v>
      </c>
      <c r="AB591">
        <v>323</v>
      </c>
      <c r="AC591" s="1">
        <f>(Table2[[#This Row],[Close Price]]/Table2[[#This Row],[Day Low]])-1</f>
        <v>4.3977055449329061E-3</v>
      </c>
      <c r="AD591" s="1">
        <f>(Table2[[#This Row],[Day High]]/Table2[[#This Row],[Close Price]])-1</f>
        <v>3.8073481819912436E-2</v>
      </c>
      <c r="AE591" s="1">
        <f>(Table2[[#This Row],[Close Price]]/Table2[[#This Row],[Current Week Low]])-1</f>
        <v>4.3977055449329061E-3</v>
      </c>
      <c r="AF591" s="1">
        <f>(Table2[[#This Row],[Current Week High]]/Table2[[#This Row],[Close Price]])-1</f>
        <v>5.8252427184465994E-2</v>
      </c>
      <c r="AG591" s="1">
        <f>(Table2[[#This Row],[Close Price]]/Table2[[#This Row],[Current Month Low]])-1</f>
        <v>4.3977055449329061E-3</v>
      </c>
      <c r="AH591" s="1">
        <f>(Table2[[#This Row],[Current Month High]]/Table2[[#This Row],[Close Price]])-1</f>
        <v>0.22977346278317157</v>
      </c>
      <c r="AI591">
        <v>41.595278888254299</v>
      </c>
      <c r="AJ591">
        <v>23.309859154929502</v>
      </c>
      <c r="AK591" t="str">
        <f>IF(AND(Table2[[#This Row],[20D EMA]]&gt;Table2[[#This Row],[50D EMA]],Table2[[#This Row],[50D EMA]]&gt;Table2[[#This Row],[200D EMA]]),"Uptrend","Downtrend/NoTrend")</f>
        <v>Downtrend/NoTrend</v>
      </c>
      <c r="AL591">
        <v>0.02</v>
      </c>
      <c r="AM591" t="s">
        <v>3154</v>
      </c>
      <c r="AN591">
        <v>-10.97</v>
      </c>
      <c r="AO591" t="s">
        <v>3153</v>
      </c>
      <c r="AP591">
        <v>-6.7684840289075995E-2</v>
      </c>
      <c r="AQ591">
        <f>(Table2[[#This Row],[Sharpe Ratio]]-AVERAGE(Table2[Sharpe Ratio]))/_xlfn.STDEV.P(Table2[Sharpe Ratio])</f>
        <v>-1.4605046874835785</v>
      </c>
      <c r="AR5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1">
        <f>_xlfn.RANK.AVG(Table2[[#This Row],[1Y Return vs Nifty Z-Score]],Table2[1Y Return vs Nifty Z-Score])</f>
        <v>553</v>
      </c>
      <c r="AT591">
        <f>_xlfn.RANK.AVG(Table2[[#This Row],[6M Return vs Nifty Z-Score]],Table2[6M Return vs Nifty Z-Score])</f>
        <v>343</v>
      </c>
      <c r="AU591">
        <f>_xlfn.RANK.AVG(Table2[[#This Row],[Sharpe Ratio Z-Score]],Table2[Sharpe Ratio Z-Score])</f>
        <v>688</v>
      </c>
      <c r="AV591">
        <f>(Table2[[#This Row],[Rank 1Y]]+Table2[[#This Row],[Rank 6M]]+Table2[[#This Row],[Rank Sharpe]])/3</f>
        <v>528</v>
      </c>
    </row>
    <row r="592" spans="1:48" hidden="1" x14ac:dyDescent="0.3">
      <c r="A592" t="s">
        <v>41</v>
      </c>
      <c r="B592" t="s">
        <v>42</v>
      </c>
      <c r="C592" t="s">
        <v>3110</v>
      </c>
      <c r="D592" t="s">
        <v>43</v>
      </c>
      <c r="E592">
        <v>566333.72983616998</v>
      </c>
      <c r="F592">
        <v>2410.35</v>
      </c>
      <c r="G592">
        <v>-22.271864641586799</v>
      </c>
      <c r="H592">
        <f>(Table2[[#This Row],[1Y Return vs Nifty]]-AVERAGE(Table2[1Y Return vs Nifty]))/_xlfn.STDEV.P(Table2[1Y Return vs Nifty])</f>
        <v>-0.75643652324442712</v>
      </c>
      <c r="I592">
        <v>-4.8747583290718897</v>
      </c>
      <c r="J592">
        <f>(Table2[[#This Row],[1M Return vs Nifty]]-AVERAGE(Table2[1M Return vs Nifty]))/_xlfn.STDEV.P(Table2[1M Return vs Nifty])</f>
        <v>-0.19981568411498257</v>
      </c>
      <c r="K592">
        <v>1.6483409521334199E-2</v>
      </c>
      <c r="L592">
        <f>(Table2[[#This Row],[6M Return vs Nifty]]-AVERAGE(Table2[6M Return vs Nifty]))/_xlfn.STDEV.P(Table2[6M Return vs Nifty])</f>
        <v>-8.4730109065856124E-2</v>
      </c>
      <c r="M592">
        <v>-0.97970933054916898</v>
      </c>
      <c r="N592">
        <f>(Table2[[#This Row],[1W Return vs Nifty]]-AVERAGE(Table2[1W Return vs Nifty]))/_xlfn.STDEV.P(Table2[1W Return vs Nifty])</f>
        <v>0.37723076227135588</v>
      </c>
      <c r="O592">
        <v>2525.12</v>
      </c>
      <c r="P592">
        <v>2635.6008493814302</v>
      </c>
      <c r="Q592">
        <v>2604.6352398521499</v>
      </c>
      <c r="R592">
        <v>28.734654309293301</v>
      </c>
      <c r="S592" s="1">
        <f>(Table2[[#This Row],[Close Price]]-Table2[[#This Row],[20D EMA]])/Table2[[#This Row],[20D EMA]]</f>
        <v>-4.5451305284501323E-2</v>
      </c>
      <c r="T592" s="1">
        <f>(Table2[[#This Row],[Close Price]]-Table2[[#This Row],[50D EMA]])/Table2[[#This Row],[50D EMA]]</f>
        <v>-8.5464705110523911E-2</v>
      </c>
      <c r="U592" s="1">
        <f>(Table2[[#This Row],[Close Price]]-Table2[[#This Row],[200D EMA]])/Table2[[#This Row],[200D EMA]]</f>
        <v>-7.4592110587883481E-2</v>
      </c>
      <c r="V592">
        <v>0.82194998530623398</v>
      </c>
      <c r="W592">
        <v>2405.1</v>
      </c>
      <c r="X592">
        <v>2440.1999999999998</v>
      </c>
      <c r="Y592">
        <v>2375.75</v>
      </c>
      <c r="Z592">
        <v>2440.1999999999998</v>
      </c>
      <c r="AA592">
        <v>2375.75</v>
      </c>
      <c r="AB592">
        <v>2547</v>
      </c>
      <c r="AC592" s="1">
        <f>(Table2[[#This Row],[Close Price]]/Table2[[#This Row],[Day Low]])-1</f>
        <v>2.1828614194836504E-3</v>
      </c>
      <c r="AD592" s="1">
        <f>(Table2[[#This Row],[Day High]]/Table2[[#This Row],[Close Price]])-1</f>
        <v>1.2384093596365719E-2</v>
      </c>
      <c r="AE592" s="1">
        <f>(Table2[[#This Row],[Close Price]]/Table2[[#This Row],[Current Week Low]])-1</f>
        <v>1.456382195096273E-2</v>
      </c>
      <c r="AF592" s="1">
        <f>(Table2[[#This Row],[Current Week High]]/Table2[[#This Row],[Close Price]])-1</f>
        <v>1.2384093596365719E-2</v>
      </c>
      <c r="AG592" s="1">
        <f>(Table2[[#This Row],[Close Price]]/Table2[[#This Row],[Current Month Low]])-1</f>
        <v>1.456382195096273E-2</v>
      </c>
      <c r="AH592" s="1">
        <f>(Table2[[#This Row],[Current Month High]]/Table2[[#This Row],[Close Price]])-1</f>
        <v>5.6693011388387671E-2</v>
      </c>
      <c r="AI592">
        <v>25.915323500736399</v>
      </c>
      <c r="AJ592">
        <v>10.9712023203885</v>
      </c>
      <c r="AK592" t="str">
        <f>IF(AND(Table2[[#This Row],[20D EMA]]&gt;Table2[[#This Row],[50D EMA]],Table2[[#This Row],[50D EMA]]&gt;Table2[[#This Row],[200D EMA]]),"Uptrend","Downtrend/NoTrend")</f>
        <v>Downtrend/NoTrend</v>
      </c>
      <c r="AL592">
        <v>-0.03</v>
      </c>
      <c r="AM592" t="s">
        <v>3153</v>
      </c>
      <c r="AN592">
        <v>-4.66</v>
      </c>
      <c r="AO592" t="s">
        <v>3153</v>
      </c>
      <c r="AP592">
        <v>-5.4290188591799002E-2</v>
      </c>
      <c r="AQ592">
        <f>(Table2[[#This Row],[Sharpe Ratio]]-AVERAGE(Table2[Sharpe Ratio]))/_xlfn.STDEV.P(Table2[Sharpe Ratio])</f>
        <v>-1.3040018100103872</v>
      </c>
      <c r="AR5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2">
        <f>_xlfn.RANK.AVG(Table2[[#This Row],[1Y Return vs Nifty Z-Score]],Table2[1Y Return vs Nifty Z-Score])</f>
        <v>586</v>
      </c>
      <c r="AT592">
        <f>_xlfn.RANK.AVG(Table2[[#This Row],[6M Return vs Nifty Z-Score]],Table2[6M Return vs Nifty Z-Score])</f>
        <v>328</v>
      </c>
      <c r="AU592">
        <f>_xlfn.RANK.AVG(Table2[[#This Row],[Sharpe Ratio Z-Score]],Table2[Sharpe Ratio Z-Score])</f>
        <v>671</v>
      </c>
      <c r="AV592">
        <f>(Table2[[#This Row],[Rank 1Y]]+Table2[[#This Row],[Rank 6M]]+Table2[[#This Row],[Rank Sharpe]])/3</f>
        <v>528.33333333333337</v>
      </c>
    </row>
    <row r="593" spans="1:48" hidden="1" x14ac:dyDescent="0.3">
      <c r="A593" t="s">
        <v>1268</v>
      </c>
      <c r="B593" t="s">
        <v>1269</v>
      </c>
      <c r="C593" t="s">
        <v>3116</v>
      </c>
      <c r="D593" t="s">
        <v>75</v>
      </c>
      <c r="E593">
        <v>8819.3714467000009</v>
      </c>
      <c r="F593">
        <v>749.5</v>
      </c>
      <c r="G593">
        <v>-30.361409175527299</v>
      </c>
      <c r="H593">
        <f>(Table2[[#This Row],[1Y Return vs Nifty]]-AVERAGE(Table2[1Y Return vs Nifty]))/_xlfn.STDEV.P(Table2[1Y Return vs Nifty])</f>
        <v>-0.92349369462499054</v>
      </c>
      <c r="I593">
        <v>-7.6122096540950004</v>
      </c>
      <c r="J593">
        <f>(Table2[[#This Row],[1M Return vs Nifty]]-AVERAGE(Table2[1M Return vs Nifty]))/_xlfn.STDEV.P(Table2[1M Return vs Nifty])</f>
        <v>-0.49960887498176243</v>
      </c>
      <c r="K593">
        <v>-9.8173029604673996</v>
      </c>
      <c r="L593">
        <f>(Table2[[#This Row],[6M Return vs Nifty]]-AVERAGE(Table2[6M Return vs Nifty]))/_xlfn.STDEV.P(Table2[6M Return vs Nifty])</f>
        <v>-0.42458141184287196</v>
      </c>
      <c r="M593">
        <v>-1.4649484307698299</v>
      </c>
      <c r="N593">
        <f>(Table2[[#This Row],[1W Return vs Nifty]]-AVERAGE(Table2[1W Return vs Nifty]))/_xlfn.STDEV.P(Table2[1W Return vs Nifty])</f>
        <v>0.27746593715426116</v>
      </c>
      <c r="O593">
        <v>760.94</v>
      </c>
      <c r="P593">
        <v>781.22526376816597</v>
      </c>
      <c r="Q593">
        <v>802.56944174322302</v>
      </c>
      <c r="R593">
        <v>49.175304423799503</v>
      </c>
      <c r="S593" s="1">
        <f>(Table2[[#This Row],[Close Price]]-Table2[[#This Row],[20D EMA]])/Table2[[#This Row],[20D EMA]]</f>
        <v>-1.5034036849160319E-2</v>
      </c>
      <c r="T593" s="1">
        <f>(Table2[[#This Row],[Close Price]]-Table2[[#This Row],[50D EMA]])/Table2[[#This Row],[50D EMA]]</f>
        <v>-4.0609623420448764E-2</v>
      </c>
      <c r="U593" s="1">
        <f>(Table2[[#This Row],[Close Price]]-Table2[[#This Row],[200D EMA]])/Table2[[#This Row],[200D EMA]]</f>
        <v>-6.6124423611187352E-2</v>
      </c>
      <c r="V593">
        <v>1.2724402239863</v>
      </c>
      <c r="W593">
        <v>711.2</v>
      </c>
      <c r="X593">
        <v>750.95</v>
      </c>
      <c r="Y593">
        <v>685.45</v>
      </c>
      <c r="Z593">
        <v>750.95</v>
      </c>
      <c r="AA593">
        <v>685.45</v>
      </c>
      <c r="AB593">
        <v>844.05</v>
      </c>
      <c r="AC593" s="1">
        <f>(Table2[[#This Row],[Close Price]]/Table2[[#This Row],[Day Low]])-1</f>
        <v>5.3852643419572521E-2</v>
      </c>
      <c r="AD593" s="1">
        <f>(Table2[[#This Row],[Day High]]/Table2[[#This Row],[Close Price]])-1</f>
        <v>1.9346230820547206E-3</v>
      </c>
      <c r="AE593" s="1">
        <f>(Table2[[#This Row],[Close Price]]/Table2[[#This Row],[Current Week Low]])-1</f>
        <v>9.3442264205995995E-2</v>
      </c>
      <c r="AF593" s="1">
        <f>(Table2[[#This Row],[Current Week High]]/Table2[[#This Row],[Close Price]])-1</f>
        <v>1.9346230820547206E-3</v>
      </c>
      <c r="AG593" s="1">
        <f>(Table2[[#This Row],[Close Price]]/Table2[[#This Row],[Current Month Low]])-1</f>
        <v>9.3442264205995995E-2</v>
      </c>
      <c r="AH593" s="1">
        <f>(Table2[[#This Row],[Current Month High]]/Table2[[#This Row],[Close Price]])-1</f>
        <v>0.12615076717811879</v>
      </c>
      <c r="AI593">
        <v>33.408939292861902</v>
      </c>
      <c r="AJ593">
        <v>9.3442264205996004</v>
      </c>
      <c r="AK593" t="str">
        <f>IF(AND(Table2[[#This Row],[20D EMA]]&gt;Table2[[#This Row],[50D EMA]],Table2[[#This Row],[50D EMA]]&gt;Table2[[#This Row],[200D EMA]]),"Uptrend","Downtrend/NoTrend")</f>
        <v>Downtrend/NoTrend</v>
      </c>
      <c r="AL593">
        <v>7.0000000000000007E-2</v>
      </c>
      <c r="AM593" t="s">
        <v>3154</v>
      </c>
      <c r="AN593">
        <v>-7.49</v>
      </c>
      <c r="AO593" t="s">
        <v>3153</v>
      </c>
      <c r="AP593">
        <v>8.004445747741E-3</v>
      </c>
      <c r="AQ593">
        <f>(Table2[[#This Row],[Sharpe Ratio]]-AVERAGE(Table2[Sharpe Ratio]))/_xlfn.STDEV.P(Table2[Sharpe Ratio])</f>
        <v>-0.57615238580623063</v>
      </c>
      <c r="AR5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3">
        <f>_xlfn.RANK.AVG(Table2[[#This Row],[1Y Return vs Nifty Z-Score]],Table2[1Y Return vs Nifty Z-Score])</f>
        <v>632</v>
      </c>
      <c r="AT593">
        <f>_xlfn.RANK.AVG(Table2[[#This Row],[6M Return vs Nifty Z-Score]],Table2[6M Return vs Nifty Z-Score])</f>
        <v>463</v>
      </c>
      <c r="AU593">
        <f>_xlfn.RANK.AVG(Table2[[#This Row],[Sharpe Ratio Z-Score]],Table2[Sharpe Ratio Z-Score])</f>
        <v>491</v>
      </c>
      <c r="AV593">
        <f>(Table2[[#This Row],[Rank 1Y]]+Table2[[#This Row],[Rank 6M]]+Table2[[#This Row],[Rank Sharpe]])/3</f>
        <v>528.66666666666663</v>
      </c>
    </row>
    <row r="594" spans="1:48" hidden="1" x14ac:dyDescent="0.3">
      <c r="A594" t="s">
        <v>1905</v>
      </c>
      <c r="B594" t="s">
        <v>1906</v>
      </c>
      <c r="C594" t="s">
        <v>3119</v>
      </c>
      <c r="D594" t="s">
        <v>114</v>
      </c>
      <c r="E594">
        <v>3708.72517905</v>
      </c>
      <c r="F594">
        <v>94.35</v>
      </c>
      <c r="G594">
        <v>-28.9000032746827</v>
      </c>
      <c r="H594">
        <f>(Table2[[#This Row],[1Y Return vs Nifty]]-AVERAGE(Table2[1Y Return vs Nifty]))/_xlfn.STDEV.P(Table2[1Y Return vs Nifty])</f>
        <v>-0.89331420367718062</v>
      </c>
      <c r="I594">
        <v>-50.463618019840197</v>
      </c>
      <c r="J594">
        <f>(Table2[[#This Row],[1M Return vs Nifty]]-AVERAGE(Table2[1M Return vs Nifty]))/_xlfn.STDEV.P(Table2[1M Return vs Nifty])</f>
        <v>-5.1924997876608101</v>
      </c>
      <c r="K594">
        <v>-18.756624675570201</v>
      </c>
      <c r="L594">
        <f>(Table2[[#This Row],[6M Return vs Nifty]]-AVERAGE(Table2[6M Return vs Nifty]))/_xlfn.STDEV.P(Table2[6M Return vs Nifty])</f>
        <v>-0.73352041219498498</v>
      </c>
      <c r="M594">
        <v>-51.2907806906993</v>
      </c>
      <c r="N594">
        <f>(Table2[[#This Row],[1W Return vs Nifty]]-AVERAGE(Table2[1W Return vs Nifty]))/_xlfn.STDEV.P(Table2[1W Return vs Nifty])</f>
        <v>-9.9666908908199758</v>
      </c>
      <c r="O594">
        <v>99.32</v>
      </c>
      <c r="P594">
        <v>103.964138607788</v>
      </c>
      <c r="Q594">
        <v>107.818710316655</v>
      </c>
      <c r="R594">
        <v>40.547095757683103</v>
      </c>
      <c r="S594" s="1">
        <f>(Table2[[#This Row],[Close Price]]-Table2[[#This Row],[20D EMA]])/Table2[[#This Row],[20D EMA]]</f>
        <v>-5.0040273862263382E-2</v>
      </c>
      <c r="T594" s="1">
        <f>(Table2[[#This Row],[Close Price]]-Table2[[#This Row],[50D EMA]])/Table2[[#This Row],[50D EMA]]</f>
        <v>-9.2475527970832513E-2</v>
      </c>
      <c r="U594" s="1">
        <f>(Table2[[#This Row],[Close Price]]-Table2[[#This Row],[200D EMA]])/Table2[[#This Row],[200D EMA]]</f>
        <v>-0.12491997239716995</v>
      </c>
      <c r="V594">
        <v>0.36511285995167703</v>
      </c>
      <c r="W594">
        <v>91.72</v>
      </c>
      <c r="X594">
        <v>95.27</v>
      </c>
      <c r="Y594">
        <v>91.55</v>
      </c>
      <c r="Z594">
        <v>95.44</v>
      </c>
      <c r="AA594">
        <v>91.2</v>
      </c>
      <c r="AB594">
        <v>104.9</v>
      </c>
      <c r="AC594" s="1">
        <f>(Table2[[#This Row],[Close Price]]/Table2[[#This Row],[Day Low]])-1</f>
        <v>2.8674225904927964E-2</v>
      </c>
      <c r="AD594" s="1">
        <f>(Table2[[#This Row],[Day High]]/Table2[[#This Row],[Close Price]])-1</f>
        <v>9.7509273979863309E-3</v>
      </c>
      <c r="AE594" s="1">
        <f>(Table2[[#This Row],[Close Price]]/Table2[[#This Row],[Current Week Low]])-1</f>
        <v>3.0584380120152854E-2</v>
      </c>
      <c r="AF594" s="1">
        <f>(Table2[[#This Row],[Current Week High]]/Table2[[#This Row],[Close Price]])-1</f>
        <v>1.1552729199788114E-2</v>
      </c>
      <c r="AG594" s="1">
        <f>(Table2[[#This Row],[Close Price]]/Table2[[#This Row],[Current Month Low]])-1</f>
        <v>3.4539473684210398E-2</v>
      </c>
      <c r="AH594" s="1">
        <f>(Table2[[#This Row],[Current Month High]]/Table2[[#This Row],[Close Price]])-1</f>
        <v>0.1118177000529943</v>
      </c>
      <c r="AI594">
        <v>47.323794382617898</v>
      </c>
      <c r="AJ594">
        <v>13.061713600958599</v>
      </c>
      <c r="AK594" t="str">
        <f>IF(AND(Table2[[#This Row],[20D EMA]]&gt;Table2[[#This Row],[50D EMA]],Table2[[#This Row],[50D EMA]]&gt;Table2[[#This Row],[200D EMA]]),"Uptrend","Downtrend/NoTrend")</f>
        <v>Downtrend/NoTrend</v>
      </c>
      <c r="AL594">
        <v>-0.17</v>
      </c>
      <c r="AM594" t="s">
        <v>3153</v>
      </c>
      <c r="AN594">
        <v>-3.98</v>
      </c>
      <c r="AO594" t="s">
        <v>3153</v>
      </c>
      <c r="AP594">
        <v>5.0967916927401997E-2</v>
      </c>
      <c r="AQ594">
        <f>(Table2[[#This Row],[Sharpe Ratio]]-AVERAGE(Table2[Sharpe Ratio]))/_xlfn.STDEV.P(Table2[Sharpe Ratio])</f>
        <v>-7.4167935757381731E-2</v>
      </c>
      <c r="AR5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4">
        <f>_xlfn.RANK.AVG(Table2[[#This Row],[1Y Return vs Nifty Z-Score]],Table2[1Y Return vs Nifty Z-Score])</f>
        <v>625</v>
      </c>
      <c r="AT594">
        <f>_xlfn.RANK.AVG(Table2[[#This Row],[6M Return vs Nifty Z-Score]],Table2[6M Return vs Nifty Z-Score])</f>
        <v>586</v>
      </c>
      <c r="AU594">
        <f>_xlfn.RANK.AVG(Table2[[#This Row],[Sharpe Ratio Z-Score]],Table2[Sharpe Ratio Z-Score])</f>
        <v>377</v>
      </c>
      <c r="AV594">
        <f>(Table2[[#This Row],[Rank 1Y]]+Table2[[#This Row],[Rank 6M]]+Table2[[#This Row],[Rank Sharpe]])/3</f>
        <v>529.33333333333337</v>
      </c>
    </row>
    <row r="595" spans="1:48" hidden="1" x14ac:dyDescent="0.3">
      <c r="A595" t="s">
        <v>147</v>
      </c>
      <c r="B595" t="s">
        <v>148</v>
      </c>
      <c r="C595" t="s">
        <v>3115</v>
      </c>
      <c r="D595" t="s">
        <v>114</v>
      </c>
      <c r="E595">
        <v>174095.33087078601</v>
      </c>
      <c r="F595">
        <v>139.46</v>
      </c>
      <c r="G595">
        <v>-5.3799605911900903</v>
      </c>
      <c r="H595">
        <f>(Table2[[#This Row],[1Y Return vs Nifty]]-AVERAGE(Table2[1Y Return vs Nifty]))/_xlfn.STDEV.P(Table2[1Y Return vs Nifty])</f>
        <v>-0.40760183940635286</v>
      </c>
      <c r="I595">
        <v>-4.8542229880573702</v>
      </c>
      <c r="J595">
        <f>(Table2[[#This Row],[1M Return vs Nifty]]-AVERAGE(Table2[1M Return vs Nifty]))/_xlfn.STDEV.P(Table2[1M Return vs Nifty])</f>
        <v>-0.19756674717425787</v>
      </c>
      <c r="K595">
        <v>-24.307533750879401</v>
      </c>
      <c r="L595">
        <f>(Table2[[#This Row],[6M Return vs Nifty]]-AVERAGE(Table2[6M Return vs Nifty]))/_xlfn.STDEV.P(Table2[6M Return vs Nifty])</f>
        <v>-0.92535737202541835</v>
      </c>
      <c r="M595">
        <v>-1.39830258850668</v>
      </c>
      <c r="N595">
        <f>(Table2[[#This Row],[1W Return vs Nifty]]-AVERAGE(Table2[1W Return vs Nifty]))/_xlfn.STDEV.P(Table2[1W Return vs Nifty])</f>
        <v>0.29116827646521337</v>
      </c>
      <c r="O595">
        <v>146.80000000000001</v>
      </c>
      <c r="P595">
        <v>151.55088245705201</v>
      </c>
      <c r="Q595">
        <v>152.632217262002</v>
      </c>
      <c r="R595">
        <v>32.1250156799655</v>
      </c>
      <c r="S595" s="1">
        <f>(Table2[[#This Row],[Close Price]]-Table2[[#This Row],[20D EMA]])/Table2[[#This Row],[20D EMA]]</f>
        <v>-5.0000000000000017E-2</v>
      </c>
      <c r="T595" s="1">
        <f>(Table2[[#This Row],[Close Price]]-Table2[[#This Row],[50D EMA]])/Table2[[#This Row],[50D EMA]]</f>
        <v>-7.9781009922383253E-2</v>
      </c>
      <c r="U595" s="1">
        <f>(Table2[[#This Row],[Close Price]]-Table2[[#This Row],[200D EMA]])/Table2[[#This Row],[200D EMA]]</f>
        <v>-8.6300372872072761E-2</v>
      </c>
      <c r="V595">
        <v>1.1273186147249901</v>
      </c>
      <c r="W595">
        <v>139.06</v>
      </c>
      <c r="X595">
        <v>142.49</v>
      </c>
      <c r="Y595">
        <v>138</v>
      </c>
      <c r="Z595">
        <v>143.25</v>
      </c>
      <c r="AA595">
        <v>137.5</v>
      </c>
      <c r="AB595">
        <v>156.91999999999999</v>
      </c>
      <c r="AC595" s="1">
        <f>(Table2[[#This Row],[Close Price]]/Table2[[#This Row],[Day Low]])-1</f>
        <v>2.8764562059542254E-3</v>
      </c>
      <c r="AD595" s="1">
        <f>(Table2[[#This Row],[Day High]]/Table2[[#This Row],[Close Price]])-1</f>
        <v>2.1726659974186102E-2</v>
      </c>
      <c r="AE595" s="1">
        <f>(Table2[[#This Row],[Close Price]]/Table2[[#This Row],[Current Week Low]])-1</f>
        <v>1.0579710144927645E-2</v>
      </c>
      <c r="AF595" s="1">
        <f>(Table2[[#This Row],[Current Week High]]/Table2[[#This Row],[Close Price]])-1</f>
        <v>2.7176251254840134E-2</v>
      </c>
      <c r="AG595" s="1">
        <f>(Table2[[#This Row],[Close Price]]/Table2[[#This Row],[Current Month Low]])-1</f>
        <v>1.425454545454552E-2</v>
      </c>
      <c r="AH595" s="1">
        <f>(Table2[[#This Row],[Current Month High]]/Table2[[#This Row],[Close Price]])-1</f>
        <v>0.12519718915818134</v>
      </c>
      <c r="AI595">
        <v>32.367704001147203</v>
      </c>
      <c r="AJ595">
        <v>12.4224103184199</v>
      </c>
      <c r="AK595" t="str">
        <f>IF(AND(Table2[[#This Row],[20D EMA]]&gt;Table2[[#This Row],[50D EMA]],Table2[[#This Row],[50D EMA]]&gt;Table2[[#This Row],[200D EMA]]),"Uptrend","Downtrend/NoTrend")</f>
        <v>Downtrend/NoTrend</v>
      </c>
      <c r="AL595">
        <v>-0.04</v>
      </c>
      <c r="AM595" t="s">
        <v>3153</v>
      </c>
      <c r="AN595">
        <v>-6.13</v>
      </c>
      <c r="AO595" t="s">
        <v>3153</v>
      </c>
      <c r="AP595">
        <v>7.109900612753E-3</v>
      </c>
      <c r="AQ595">
        <f>(Table2[[#This Row],[Sharpe Ratio]]-AVERAGE(Table2[Sharpe Ratio]))/_xlfn.STDEV.P(Table2[Sharpe Ratio])</f>
        <v>-0.58660423560563435</v>
      </c>
      <c r="AR5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5">
        <f>_xlfn.RANK.AVG(Table2[[#This Row],[1Y Return vs Nifty Z-Score]],Table2[1Y Return vs Nifty Z-Score])</f>
        <v>453</v>
      </c>
      <c r="AT595">
        <f>_xlfn.RANK.AVG(Table2[[#This Row],[6M Return vs Nifty Z-Score]],Table2[6M Return vs Nifty Z-Score])</f>
        <v>641</v>
      </c>
      <c r="AU595">
        <f>_xlfn.RANK.AVG(Table2[[#This Row],[Sharpe Ratio Z-Score]],Table2[Sharpe Ratio Z-Score])</f>
        <v>495</v>
      </c>
      <c r="AV595">
        <f>(Table2[[#This Row],[Rank 1Y]]+Table2[[#This Row],[Rank 6M]]+Table2[[#This Row],[Rank Sharpe]])/3</f>
        <v>529.66666666666663</v>
      </c>
    </row>
    <row r="596" spans="1:48" hidden="1" x14ac:dyDescent="0.3">
      <c r="A596" t="s">
        <v>1741</v>
      </c>
      <c r="B596" t="s">
        <v>1742</v>
      </c>
      <c r="C596" t="s">
        <v>3118</v>
      </c>
      <c r="D596" t="s">
        <v>142</v>
      </c>
      <c r="E596">
        <v>4618.71</v>
      </c>
      <c r="F596">
        <v>162.06</v>
      </c>
      <c r="G596">
        <v>-3.9615226350669199</v>
      </c>
      <c r="H596">
        <f>(Table2[[#This Row],[1Y Return vs Nifty]]-AVERAGE(Table2[1Y Return vs Nifty]))/_xlfn.STDEV.P(Table2[1Y Return vs Nifty])</f>
        <v>-0.37830967941705135</v>
      </c>
      <c r="I596">
        <v>-12.3577964714293</v>
      </c>
      <c r="J596">
        <f>(Table2[[#This Row],[1M Return vs Nifty]]-AVERAGE(Table2[1M Return vs Nifty]))/_xlfn.STDEV.P(Table2[1M Return vs Nifty])</f>
        <v>-1.0193239111904755</v>
      </c>
      <c r="K596">
        <v>-27.307939056776299</v>
      </c>
      <c r="L596">
        <f>(Table2[[#This Row],[6M Return vs Nifty]]-AVERAGE(Table2[6M Return vs Nifty]))/_xlfn.STDEV.P(Table2[6M Return vs Nifty])</f>
        <v>-1.0290500508881686</v>
      </c>
      <c r="M596">
        <v>-8.5740976684050203</v>
      </c>
      <c r="N596">
        <f>(Table2[[#This Row],[1W Return vs Nifty]]-AVERAGE(Table2[1W Return vs Nifty]))/_xlfn.STDEV.P(Table2[1W Return vs Nifty])</f>
        <v>-1.1841702543675596</v>
      </c>
      <c r="O596">
        <v>175.52</v>
      </c>
      <c r="P596">
        <v>183.87440725951799</v>
      </c>
      <c r="Q596">
        <v>186.66372420762801</v>
      </c>
      <c r="R596">
        <v>23.4313826489328</v>
      </c>
      <c r="S596" s="1">
        <f>(Table2[[#This Row],[Close Price]]-Table2[[#This Row],[20D EMA]])/Table2[[#This Row],[20D EMA]]</f>
        <v>-7.6686417502278989E-2</v>
      </c>
      <c r="T596" s="1">
        <f>(Table2[[#This Row],[Close Price]]-Table2[[#This Row],[50D EMA]])/Table2[[#This Row],[50D EMA]]</f>
        <v>-0.11863753952843158</v>
      </c>
      <c r="U596" s="1">
        <f>(Table2[[#This Row],[Close Price]]-Table2[[#This Row],[200D EMA]])/Table2[[#This Row],[200D EMA]]</f>
        <v>-0.13180774310632004</v>
      </c>
      <c r="V596">
        <v>0.66589971260469805</v>
      </c>
      <c r="W596">
        <v>161.49</v>
      </c>
      <c r="X596">
        <v>165.79</v>
      </c>
      <c r="Y596">
        <v>158.35</v>
      </c>
      <c r="Z596">
        <v>166.39</v>
      </c>
      <c r="AA596">
        <v>158.35</v>
      </c>
      <c r="AB596">
        <v>186.5</v>
      </c>
      <c r="AC596" s="1">
        <f>(Table2[[#This Row],[Close Price]]/Table2[[#This Row],[Day Low]])-1</f>
        <v>3.5296303176666211E-3</v>
      </c>
      <c r="AD596" s="1">
        <f>(Table2[[#This Row],[Day High]]/Table2[[#This Row],[Close Price]])-1</f>
        <v>2.3016166851783204E-2</v>
      </c>
      <c r="AE596" s="1">
        <f>(Table2[[#This Row],[Close Price]]/Table2[[#This Row],[Current Week Low]])-1</f>
        <v>2.3429112724976386E-2</v>
      </c>
      <c r="AF596" s="1">
        <f>(Table2[[#This Row],[Current Week High]]/Table2[[#This Row],[Close Price]])-1</f>
        <v>2.6718499321239042E-2</v>
      </c>
      <c r="AG596" s="1">
        <f>(Table2[[#This Row],[Close Price]]/Table2[[#This Row],[Current Month Low]])-1</f>
        <v>2.3429112724976386E-2</v>
      </c>
      <c r="AH596" s="1">
        <f>(Table2[[#This Row],[Current Month High]]/Table2[[#This Row],[Close Price]])-1</f>
        <v>0.15080834258916442</v>
      </c>
      <c r="AI596">
        <v>63.488831297050403</v>
      </c>
      <c r="AJ596">
        <v>19.955588452997699</v>
      </c>
      <c r="AK596" t="str">
        <f>IF(AND(Table2[[#This Row],[20D EMA]]&gt;Table2[[#This Row],[50D EMA]],Table2[[#This Row],[50D EMA]]&gt;Table2[[#This Row],[200D EMA]]),"Uptrend","Downtrend/NoTrend")</f>
        <v>Downtrend/NoTrend</v>
      </c>
      <c r="AL596">
        <v>-0.15</v>
      </c>
      <c r="AM596" t="s">
        <v>3153</v>
      </c>
      <c r="AN596">
        <v>-9.84</v>
      </c>
      <c r="AO596" t="s">
        <v>3153</v>
      </c>
      <c r="AP596">
        <v>1.2032417334753E-2</v>
      </c>
      <c r="AQ596">
        <f>(Table2[[#This Row],[Sharpe Ratio]]-AVERAGE(Table2[Sharpe Ratio]))/_xlfn.STDEV.P(Table2[Sharpe Ratio])</f>
        <v>-0.52908963583746604</v>
      </c>
      <c r="AR5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6">
        <f>_xlfn.RANK.AVG(Table2[[#This Row],[1Y Return vs Nifty Z-Score]],Table2[1Y Return vs Nifty Z-Score])</f>
        <v>439</v>
      </c>
      <c r="AT596">
        <f>_xlfn.RANK.AVG(Table2[[#This Row],[6M Return vs Nifty Z-Score]],Table2[6M Return vs Nifty Z-Score])</f>
        <v>672</v>
      </c>
      <c r="AU596">
        <f>_xlfn.RANK.AVG(Table2[[#This Row],[Sharpe Ratio Z-Score]],Table2[Sharpe Ratio Z-Score])</f>
        <v>480</v>
      </c>
      <c r="AV596">
        <f>(Table2[[#This Row],[Rank 1Y]]+Table2[[#This Row],[Rank 6M]]+Table2[[#This Row],[Rank Sharpe]])/3</f>
        <v>530.33333333333337</v>
      </c>
    </row>
    <row r="597" spans="1:48" hidden="1" x14ac:dyDescent="0.3">
      <c r="A597" t="s">
        <v>724</v>
      </c>
      <c r="B597" t="s">
        <v>725</v>
      </c>
      <c r="C597" t="s">
        <v>3119</v>
      </c>
      <c r="D597" t="s">
        <v>270</v>
      </c>
      <c r="E597">
        <v>23235.1456</v>
      </c>
      <c r="F597">
        <v>2098.5500000000002</v>
      </c>
      <c r="G597">
        <v>-20.305459307520898</v>
      </c>
      <c r="H597">
        <f>(Table2[[#This Row],[1Y Return vs Nifty]]-AVERAGE(Table2[1Y Return vs Nifty]))/_xlfn.STDEV.P(Table2[1Y Return vs Nifty])</f>
        <v>-0.71582828979958513</v>
      </c>
      <c r="I597">
        <v>-9.2346270469612506</v>
      </c>
      <c r="J597">
        <f>(Table2[[#This Row],[1M Return vs Nifty]]-AVERAGE(Table2[1M Return vs Nifty]))/_xlfn.STDEV.P(Table2[1M Return vs Nifty])</f>
        <v>-0.67728863230896486</v>
      </c>
      <c r="K597">
        <v>-14.229538967065499</v>
      </c>
      <c r="L597">
        <f>(Table2[[#This Row],[6M Return vs Nifty]]-AVERAGE(Table2[6M Return vs Nifty]))/_xlfn.STDEV.P(Table2[6M Return vs Nifty])</f>
        <v>-0.57706633459635859</v>
      </c>
      <c r="M597">
        <v>-0.133760191492661</v>
      </c>
      <c r="N597">
        <f>(Table2[[#This Row],[1W Return vs Nifty]]-AVERAGE(Table2[1W Return vs Nifty]))/_xlfn.STDEV.P(Table2[1W Return vs Nifty])</f>
        <v>0.55115732317205524</v>
      </c>
      <c r="O597">
        <v>2182.23</v>
      </c>
      <c r="P597">
        <v>2286.9019048167502</v>
      </c>
      <c r="Q597">
        <v>2337.6243871705601</v>
      </c>
      <c r="R597">
        <v>33.640175409566503</v>
      </c>
      <c r="S597" s="1">
        <f>(Table2[[#This Row],[Close Price]]-Table2[[#This Row],[20D EMA]])/Table2[[#This Row],[20D EMA]]</f>
        <v>-3.8346095507806162E-2</v>
      </c>
      <c r="T597" s="1">
        <f>(Table2[[#This Row],[Close Price]]-Table2[[#This Row],[50D EMA]])/Table2[[#This Row],[50D EMA]]</f>
        <v>-8.2361164866773182E-2</v>
      </c>
      <c r="U597" s="1">
        <f>(Table2[[#This Row],[Close Price]]-Table2[[#This Row],[200D EMA]])/Table2[[#This Row],[200D EMA]]</f>
        <v>-0.10227237039562778</v>
      </c>
      <c r="V597">
        <v>0.441542665469637</v>
      </c>
      <c r="W597">
        <v>2090</v>
      </c>
      <c r="X597">
        <v>2114.4</v>
      </c>
      <c r="Y597">
        <v>2081</v>
      </c>
      <c r="Z597">
        <v>2124</v>
      </c>
      <c r="AA597">
        <v>2060.5</v>
      </c>
      <c r="AB597">
        <v>2304.75</v>
      </c>
      <c r="AC597" s="1">
        <f>(Table2[[#This Row],[Close Price]]/Table2[[#This Row],[Day Low]])-1</f>
        <v>4.090909090909145E-3</v>
      </c>
      <c r="AD597" s="1">
        <f>(Table2[[#This Row],[Day High]]/Table2[[#This Row],[Close Price]])-1</f>
        <v>7.5528340997355059E-3</v>
      </c>
      <c r="AE597" s="1">
        <f>(Table2[[#This Row],[Close Price]]/Table2[[#This Row],[Current Week Low]])-1</f>
        <v>8.4334454589141128E-3</v>
      </c>
      <c r="AF597" s="1">
        <f>(Table2[[#This Row],[Current Week High]]/Table2[[#This Row],[Close Price]])-1</f>
        <v>1.2127421314717113E-2</v>
      </c>
      <c r="AG597" s="1">
        <f>(Table2[[#This Row],[Close Price]]/Table2[[#This Row],[Current Month Low]])-1</f>
        <v>1.8466391652511627E-2</v>
      </c>
      <c r="AH597" s="1">
        <f>(Table2[[#This Row],[Current Month High]]/Table2[[#This Row],[Close Price]])-1</f>
        <v>9.8258321221796008E-2</v>
      </c>
      <c r="AI597">
        <v>41.049772461937899</v>
      </c>
      <c r="AJ597">
        <v>11.910729522184299</v>
      </c>
      <c r="AK597" t="str">
        <f>IF(AND(Table2[[#This Row],[20D EMA]]&gt;Table2[[#This Row],[50D EMA]],Table2[[#This Row],[50D EMA]]&gt;Table2[[#This Row],[200D EMA]]),"Uptrend","Downtrend/NoTrend")</f>
        <v>Downtrend/NoTrend</v>
      </c>
      <c r="AL597">
        <v>-0.03</v>
      </c>
      <c r="AM597" t="s">
        <v>3153</v>
      </c>
      <c r="AN597">
        <v>-5.2</v>
      </c>
      <c r="AO597" t="s">
        <v>3153</v>
      </c>
      <c r="AP597">
        <v>2.3975038604470002E-3</v>
      </c>
      <c r="AQ597">
        <f>(Table2[[#This Row],[Sharpe Ratio]]-AVERAGE(Table2[Sharpe Ratio]))/_xlfn.STDEV.P(Table2[Sharpe Ratio])</f>
        <v>-0.64166379730227308</v>
      </c>
      <c r="AR5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7">
        <f>_xlfn.RANK.AVG(Table2[[#This Row],[1Y Return vs Nifty Z-Score]],Table2[1Y Return vs Nifty Z-Score])</f>
        <v>572</v>
      </c>
      <c r="AT597">
        <f>_xlfn.RANK.AVG(Table2[[#This Row],[6M Return vs Nifty Z-Score]],Table2[6M Return vs Nifty Z-Score])</f>
        <v>513</v>
      </c>
      <c r="AU597">
        <f>_xlfn.RANK.AVG(Table2[[#This Row],[Sharpe Ratio Z-Score]],Table2[Sharpe Ratio Z-Score])</f>
        <v>509</v>
      </c>
      <c r="AV597">
        <f>(Table2[[#This Row],[Rank 1Y]]+Table2[[#This Row],[Rank 6M]]+Table2[[#This Row],[Rank Sharpe]])/3</f>
        <v>531.33333333333337</v>
      </c>
    </row>
    <row r="598" spans="1:48" hidden="1" x14ac:dyDescent="0.3">
      <c r="A598" t="s">
        <v>505</v>
      </c>
      <c r="B598" t="s">
        <v>506</v>
      </c>
      <c r="C598" t="s">
        <v>3122</v>
      </c>
      <c r="D598" t="s">
        <v>414</v>
      </c>
      <c r="E598">
        <v>41043.225809880001</v>
      </c>
      <c r="F598">
        <v>546.79999999999995</v>
      </c>
      <c r="G598">
        <v>-22.495138066242902</v>
      </c>
      <c r="H598">
        <f>(Table2[[#This Row],[1Y Return vs Nifty]]-AVERAGE(Table2[1Y Return vs Nifty]))/_xlfn.STDEV.P(Table2[1Y Return vs Nifty])</f>
        <v>-0.76104734238399752</v>
      </c>
      <c r="I598">
        <v>1.8098252327325199</v>
      </c>
      <c r="J598">
        <f>(Table2[[#This Row],[1M Return vs Nifty]]-AVERAGE(Table2[1M Return vs Nifty]))/_xlfn.STDEV.P(Table2[1M Return vs Nifty])</f>
        <v>0.53224943693042992</v>
      </c>
      <c r="K598">
        <v>2.4799577363176599</v>
      </c>
      <c r="L598">
        <f>(Table2[[#This Row],[6M Return vs Nifty]]-AVERAGE(Table2[6M Return vs Nifty]))/_xlfn.STDEV.P(Table2[6M Return vs Nifty])</f>
        <v>4.0647289961344353E-4</v>
      </c>
      <c r="M598">
        <v>2.0916983474831299</v>
      </c>
      <c r="N598">
        <f>(Table2[[#This Row],[1W Return vs Nifty]]-AVERAGE(Table2[1W Return vs Nifty]))/_xlfn.STDEV.P(Table2[1W Return vs Nifty])</f>
        <v>1.0087100674692497</v>
      </c>
      <c r="O598">
        <v>545.27</v>
      </c>
      <c r="P598">
        <v>558.69732956320695</v>
      </c>
      <c r="Q598">
        <v>559.66148198011604</v>
      </c>
      <c r="R598">
        <v>53.809446735057698</v>
      </c>
      <c r="S598" s="1">
        <f>(Table2[[#This Row],[Close Price]]-Table2[[#This Row],[20D EMA]])/Table2[[#This Row],[20D EMA]]</f>
        <v>2.8059493461954129E-3</v>
      </c>
      <c r="T598" s="1">
        <f>(Table2[[#This Row],[Close Price]]-Table2[[#This Row],[50D EMA]])/Table2[[#This Row],[50D EMA]]</f>
        <v>-2.129476719086594E-2</v>
      </c>
      <c r="U598" s="1">
        <f>(Table2[[#This Row],[Close Price]]-Table2[[#This Row],[200D EMA]])/Table2[[#This Row],[200D EMA]]</f>
        <v>-2.2980823934159955E-2</v>
      </c>
      <c r="V598">
        <v>1.54917154488736</v>
      </c>
      <c r="W598">
        <v>531.85</v>
      </c>
      <c r="X598">
        <v>555.54999999999995</v>
      </c>
      <c r="Y598">
        <v>514.65</v>
      </c>
      <c r="Z598">
        <v>555.54999999999995</v>
      </c>
      <c r="AA598">
        <v>504.3</v>
      </c>
      <c r="AB598">
        <v>575.45000000000005</v>
      </c>
      <c r="AC598" s="1">
        <f>(Table2[[#This Row],[Close Price]]/Table2[[#This Row],[Day Low]])-1</f>
        <v>2.8109429350380521E-2</v>
      </c>
      <c r="AD598" s="1">
        <f>(Table2[[#This Row],[Day High]]/Table2[[#This Row],[Close Price]])-1</f>
        <v>1.6002194586686169E-2</v>
      </c>
      <c r="AE598" s="1">
        <f>(Table2[[#This Row],[Close Price]]/Table2[[#This Row],[Current Week Low]])-1</f>
        <v>6.2469639560866597E-2</v>
      </c>
      <c r="AF598" s="1">
        <f>(Table2[[#This Row],[Current Week High]]/Table2[[#This Row],[Close Price]])-1</f>
        <v>1.6002194586686169E-2</v>
      </c>
      <c r="AG598" s="1">
        <f>(Table2[[#This Row],[Close Price]]/Table2[[#This Row],[Current Month Low]])-1</f>
        <v>8.4275232996232186E-2</v>
      </c>
      <c r="AH598" s="1">
        <f>(Table2[[#This Row],[Current Month High]]/Table2[[#This Row],[Close Price]])-1</f>
        <v>5.2395757132406962E-2</v>
      </c>
      <c r="AI598">
        <v>14.3013899049012</v>
      </c>
      <c r="AJ598">
        <v>22.108083966056199</v>
      </c>
      <c r="AK598" t="str">
        <f>IF(AND(Table2[[#This Row],[20D EMA]]&gt;Table2[[#This Row],[50D EMA]],Table2[[#This Row],[50D EMA]]&gt;Table2[[#This Row],[200D EMA]]),"Uptrend","Downtrend/NoTrend")</f>
        <v>Downtrend/NoTrend</v>
      </c>
      <c r="AL598">
        <v>0.04</v>
      </c>
      <c r="AM598" t="s">
        <v>3154</v>
      </c>
      <c r="AN598">
        <v>-1.24</v>
      </c>
      <c r="AO598" t="s">
        <v>3153</v>
      </c>
      <c r="AP598">
        <v>-9.5586817031492993E-2</v>
      </c>
      <c r="AQ598">
        <f>(Table2[[#This Row],[Sharpe Ratio]]-AVERAGE(Table2[Sharpe Ratio]))/_xlfn.STDEV.P(Table2[Sharpe Ratio])</f>
        <v>-1.7865108984749427</v>
      </c>
      <c r="AR5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8">
        <f>_xlfn.RANK.AVG(Table2[[#This Row],[1Y Return vs Nifty Z-Score]],Table2[1Y Return vs Nifty Z-Score])</f>
        <v>588</v>
      </c>
      <c r="AT598">
        <f>_xlfn.RANK.AVG(Table2[[#This Row],[6M Return vs Nifty Z-Score]],Table2[6M Return vs Nifty Z-Score])</f>
        <v>304</v>
      </c>
      <c r="AU598">
        <f>_xlfn.RANK.AVG(Table2[[#This Row],[Sharpe Ratio Z-Score]],Table2[Sharpe Ratio Z-Score])</f>
        <v>706</v>
      </c>
      <c r="AV598">
        <f>(Table2[[#This Row],[Rank 1Y]]+Table2[[#This Row],[Rank 6M]]+Table2[[#This Row],[Rank Sharpe]])/3</f>
        <v>532.66666666666663</v>
      </c>
    </row>
    <row r="599" spans="1:48" hidden="1" x14ac:dyDescent="0.3">
      <c r="A599" t="s">
        <v>509</v>
      </c>
      <c r="B599" t="s">
        <v>510</v>
      </c>
      <c r="C599" t="s">
        <v>3119</v>
      </c>
      <c r="D599" t="s">
        <v>470</v>
      </c>
      <c r="E599">
        <v>40707.303047519999</v>
      </c>
      <c r="F599">
        <v>1466.8</v>
      </c>
      <c r="G599">
        <v>-31.570981516930399</v>
      </c>
      <c r="H599">
        <f>(Table2[[#This Row],[1Y Return vs Nifty]]-AVERAGE(Table2[1Y Return vs Nifty]))/_xlfn.STDEV.P(Table2[1Y Return vs Nifty])</f>
        <v>-0.94847257113493144</v>
      </c>
      <c r="I599">
        <v>-0.98156195468957996</v>
      </c>
      <c r="J599">
        <f>(Table2[[#This Row],[1M Return vs Nifty]]-AVERAGE(Table2[1M Return vs Nifty]))/_xlfn.STDEV.P(Table2[1M Return vs Nifty])</f>
        <v>0.22654943627202465</v>
      </c>
      <c r="K599">
        <v>-18.915230766866401</v>
      </c>
      <c r="L599">
        <f>(Table2[[#This Row],[6M Return vs Nifty]]-AVERAGE(Table2[6M Return vs Nifty]))/_xlfn.STDEV.P(Table2[6M Return vs Nifty])</f>
        <v>-0.73900176848312704</v>
      </c>
      <c r="M599">
        <v>-2.8305701926067099</v>
      </c>
      <c r="N599">
        <f>(Table2[[#This Row],[1W Return vs Nifty]]-AVERAGE(Table2[1W Return vs Nifty]))/_xlfn.STDEV.P(Table2[1W Return vs Nifty])</f>
        <v>-3.30495740843982E-3</v>
      </c>
      <c r="O599">
        <v>1506.29</v>
      </c>
      <c r="P599">
        <v>1506.9026517239099</v>
      </c>
      <c r="Q599">
        <v>1507.8159281410899</v>
      </c>
      <c r="R599">
        <v>31.597349759255799</v>
      </c>
      <c r="S599" s="1">
        <f>(Table2[[#This Row],[Close Price]]-Table2[[#This Row],[20D EMA]])/Table2[[#This Row],[20D EMA]]</f>
        <v>-2.6216731173943936E-2</v>
      </c>
      <c r="T599" s="1">
        <f>(Table2[[#This Row],[Close Price]]-Table2[[#This Row],[50D EMA]])/Table2[[#This Row],[50D EMA]]</f>
        <v>-2.6612635977534563E-2</v>
      </c>
      <c r="U599" s="1">
        <f>(Table2[[#This Row],[Close Price]]-Table2[[#This Row],[200D EMA]])/Table2[[#This Row],[200D EMA]]</f>
        <v>-2.720221173923823E-2</v>
      </c>
      <c r="V599">
        <v>0.66104139266151696</v>
      </c>
      <c r="W599">
        <v>1460</v>
      </c>
      <c r="X599">
        <v>1519.2</v>
      </c>
      <c r="Y599">
        <v>1453</v>
      </c>
      <c r="Z599">
        <v>1519.2</v>
      </c>
      <c r="AA599">
        <v>1453</v>
      </c>
      <c r="AB599">
        <v>1556.7</v>
      </c>
      <c r="AC599" s="1">
        <f>(Table2[[#This Row],[Close Price]]/Table2[[#This Row],[Day Low]])-1</f>
        <v>4.6575342465753344E-3</v>
      </c>
      <c r="AD599" s="1">
        <f>(Table2[[#This Row],[Day High]]/Table2[[#This Row],[Close Price]])-1</f>
        <v>3.5724025088628375E-2</v>
      </c>
      <c r="AE599" s="1">
        <f>(Table2[[#This Row],[Close Price]]/Table2[[#This Row],[Current Week Low]])-1</f>
        <v>9.4975911906400867E-3</v>
      </c>
      <c r="AF599" s="1">
        <f>(Table2[[#This Row],[Current Week High]]/Table2[[#This Row],[Close Price]])-1</f>
        <v>3.5724025088628375E-2</v>
      </c>
      <c r="AG599" s="1">
        <f>(Table2[[#This Row],[Close Price]]/Table2[[#This Row],[Current Month Low]])-1</f>
        <v>9.4975911906400867E-3</v>
      </c>
      <c r="AH599" s="1">
        <f>(Table2[[#This Row],[Current Month High]]/Table2[[#This Row],[Close Price]])-1</f>
        <v>6.1289882737932899E-2</v>
      </c>
      <c r="AI599">
        <v>20.943550586310302</v>
      </c>
      <c r="AJ599">
        <v>12.398467432950101</v>
      </c>
      <c r="AK599" t="str">
        <f>IF(AND(Table2[[#This Row],[20D EMA]]&gt;Table2[[#This Row],[50D EMA]],Table2[[#This Row],[50D EMA]]&gt;Table2[[#This Row],[200D EMA]]),"Uptrend","Downtrend/NoTrend")</f>
        <v>Downtrend/NoTrend</v>
      </c>
      <c r="AL599">
        <v>0.06</v>
      </c>
      <c r="AM599" t="s">
        <v>3154</v>
      </c>
      <c r="AN599">
        <v>-3.53</v>
      </c>
      <c r="AO599" t="s">
        <v>3153</v>
      </c>
      <c r="AP599">
        <v>5.0984033156150001E-2</v>
      </c>
      <c r="AQ599">
        <f>(Table2[[#This Row],[Sharpe Ratio]]-AVERAGE(Table2[Sharpe Ratio]))/_xlfn.STDEV.P(Table2[Sharpe Ratio])</f>
        <v>-7.3979634020981122E-2</v>
      </c>
      <c r="AR5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9">
        <f>_xlfn.RANK.AVG(Table2[[#This Row],[1Y Return vs Nifty Z-Score]],Table2[1Y Return vs Nifty Z-Score])</f>
        <v>637</v>
      </c>
      <c r="AT599">
        <f>_xlfn.RANK.AVG(Table2[[#This Row],[6M Return vs Nifty Z-Score]],Table2[6M Return vs Nifty Z-Score])</f>
        <v>587</v>
      </c>
      <c r="AU599">
        <f>_xlfn.RANK.AVG(Table2[[#This Row],[Sharpe Ratio Z-Score]],Table2[Sharpe Ratio Z-Score])</f>
        <v>376</v>
      </c>
      <c r="AV599">
        <f>(Table2[[#This Row],[Rank 1Y]]+Table2[[#This Row],[Rank 6M]]+Table2[[#This Row],[Rank Sharpe]])/3</f>
        <v>533.33333333333337</v>
      </c>
    </row>
    <row r="600" spans="1:48" x14ac:dyDescent="0.3">
      <c r="A600" t="s">
        <v>1434</v>
      </c>
      <c r="B600" t="s">
        <v>1435</v>
      </c>
      <c r="C600" t="s">
        <v>3117</v>
      </c>
      <c r="D600" t="s">
        <v>105</v>
      </c>
      <c r="E600">
        <v>7149.0168265599996</v>
      </c>
      <c r="F600">
        <v>1502.45</v>
      </c>
      <c r="G600">
        <v>-21.189530165605099</v>
      </c>
      <c r="H600">
        <f>(Table2[[#This Row],[1Y Return vs Nifty]]-AVERAGE(Table2[1Y Return vs Nifty]))/_xlfn.STDEV.P(Table2[1Y Return vs Nifty])</f>
        <v>-0.73408523569213624</v>
      </c>
      <c r="I600">
        <v>-0.4054085208773</v>
      </c>
      <c r="J600">
        <f>(Table2[[#This Row],[1M Return vs Nifty]]-AVERAGE(Table2[1M Return vs Nifty]))/_xlfn.STDEV.P(Table2[1M Return vs Nifty])</f>
        <v>0.28964713403656017</v>
      </c>
      <c r="K600">
        <v>1.2056578125886399</v>
      </c>
      <c r="L600">
        <f>(Table2[[#This Row],[6M Return vs Nifty]]-AVERAGE(Table2[6M Return vs Nifty]))/_xlfn.STDEV.P(Table2[6M Return vs Nifty])</f>
        <v>-4.3632768234364482E-2</v>
      </c>
      <c r="M600">
        <v>1.9366315207993301</v>
      </c>
      <c r="N600">
        <f>(Table2[[#This Row],[1W Return vs Nifty]]-AVERAGE(Table2[1W Return vs Nifty]))/_xlfn.STDEV.P(Table2[1W Return vs Nifty])</f>
        <v>0.9768284346030256</v>
      </c>
      <c r="O600">
        <v>1554.45</v>
      </c>
      <c r="P600">
        <v>1539.8905910245501</v>
      </c>
      <c r="Q600">
        <v>1469.3297406778699</v>
      </c>
      <c r="R600">
        <v>32.527829730799503</v>
      </c>
      <c r="S600" s="1">
        <f>(Table2[[#This Row],[Close Price]]-Table2[[#This Row],[20D EMA]])/Table2[[#This Row],[20D EMA]]</f>
        <v>-3.3452346489111905E-2</v>
      </c>
      <c r="T600" s="1">
        <f>(Table2[[#This Row],[Close Price]]-Table2[[#This Row],[50D EMA]])/Table2[[#This Row],[50D EMA]]</f>
        <v>-2.4313799462622424E-2</v>
      </c>
      <c r="U600" s="1">
        <f>(Table2[[#This Row],[Close Price]]-Table2[[#This Row],[200D EMA]])/Table2[[#This Row],[200D EMA]]</f>
        <v>2.2541066450373612E-2</v>
      </c>
      <c r="V600">
        <v>0.266039967174025</v>
      </c>
      <c r="W600">
        <v>1494.4</v>
      </c>
      <c r="X600">
        <v>1521.85</v>
      </c>
      <c r="Y600">
        <v>1456.85</v>
      </c>
      <c r="Z600">
        <v>1521.85</v>
      </c>
      <c r="AA600">
        <v>1456.85</v>
      </c>
      <c r="AB600">
        <v>1686.05</v>
      </c>
      <c r="AC600" s="1">
        <f>(Table2[[#This Row],[Close Price]]/Table2[[#This Row],[Day Low]])-1</f>
        <v>5.3867773019271592E-3</v>
      </c>
      <c r="AD600" s="1">
        <f>(Table2[[#This Row],[Day High]]/Table2[[#This Row],[Close Price]])-1</f>
        <v>1.2912243335884588E-2</v>
      </c>
      <c r="AE600" s="1">
        <f>(Table2[[#This Row],[Close Price]]/Table2[[#This Row],[Current Week Low]])-1</f>
        <v>3.1300408415416925E-2</v>
      </c>
      <c r="AF600" s="1">
        <f>(Table2[[#This Row],[Current Week High]]/Table2[[#This Row],[Close Price]])-1</f>
        <v>1.2912243335884588E-2</v>
      </c>
      <c r="AG600" s="1">
        <f>(Table2[[#This Row],[Close Price]]/Table2[[#This Row],[Current Month Low]])-1</f>
        <v>3.1300408415416925E-2</v>
      </c>
      <c r="AH600" s="1">
        <f>(Table2[[#This Row],[Current Month High]]/Table2[[#This Row],[Close Price]])-1</f>
        <v>0.12220040600352755</v>
      </c>
      <c r="AI600">
        <v>14.499650570734399</v>
      </c>
      <c r="AJ600">
        <v>20.196000000000002</v>
      </c>
      <c r="AK600" t="str">
        <f>IF(AND(Table2[[#This Row],[20D EMA]]&gt;Table2[[#This Row],[50D EMA]],Table2[[#This Row],[50D EMA]]&gt;Table2[[#This Row],[200D EMA]]),"Uptrend","Downtrend/NoTrend")</f>
        <v>Uptrend</v>
      </c>
      <c r="AL600">
        <v>0.17</v>
      </c>
      <c r="AM600" t="s">
        <v>3154</v>
      </c>
      <c r="AN600">
        <v>-8.7899999999999991</v>
      </c>
      <c r="AO600" t="s">
        <v>3153</v>
      </c>
      <c r="AP600">
        <v>-9.7782264104991995E-2</v>
      </c>
      <c r="AQ600">
        <f>(Table2[[#This Row],[Sharpe Ratio]]-AVERAGE(Table2[Sharpe Ratio]))/_xlfn.STDEV.P(Table2[Sharpe Ratio])</f>
        <v>-1.8121624638988156</v>
      </c>
      <c r="AR6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-1.323404899185731</v>
      </c>
      <c r="AS600">
        <f>_xlfn.RANK.AVG(Table2[[#This Row],[1Y Return vs Nifty Z-Score]],Table2[1Y Return vs Nifty Z-Score])</f>
        <v>578</v>
      </c>
      <c r="AT600">
        <f>_xlfn.RANK.AVG(Table2[[#This Row],[6M Return vs Nifty Z-Score]],Table2[6M Return vs Nifty Z-Score])</f>
        <v>315</v>
      </c>
      <c r="AU600">
        <f>_xlfn.RANK.AVG(Table2[[#This Row],[Sharpe Ratio Z-Score]],Table2[Sharpe Ratio Z-Score])</f>
        <v>710</v>
      </c>
      <c r="AV600">
        <f>(Table2[[#This Row],[Rank 1Y]]+Table2[[#This Row],[Rank 6M]]+Table2[[#This Row],[Rank Sharpe]])/3</f>
        <v>534.33333333333337</v>
      </c>
    </row>
    <row r="601" spans="1:48" hidden="1" x14ac:dyDescent="0.3">
      <c r="A601" t="s">
        <v>623</v>
      </c>
      <c r="B601" t="s">
        <v>624</v>
      </c>
      <c r="C601" t="s">
        <v>3108</v>
      </c>
      <c r="D601" t="s">
        <v>40</v>
      </c>
      <c r="E601">
        <v>29080.608</v>
      </c>
      <c r="F601">
        <v>176.46</v>
      </c>
      <c r="G601">
        <v>-5.9126583615313697</v>
      </c>
      <c r="H601">
        <f>(Table2[[#This Row],[1Y Return vs Nifty]]-AVERAGE(Table2[1Y Return vs Nifty]))/_xlfn.STDEV.P(Table2[1Y Return vs Nifty])</f>
        <v>-0.41860258021945757</v>
      </c>
      <c r="I601">
        <v>-12.465825416265499</v>
      </c>
      <c r="J601">
        <f>(Table2[[#This Row],[1M Return vs Nifty]]-AVERAGE(Table2[1M Return vs Nifty]))/_xlfn.STDEV.P(Table2[1M Return vs Nifty])</f>
        <v>-1.0311547487956492</v>
      </c>
      <c r="K601">
        <v>-28.1207981647044</v>
      </c>
      <c r="L601">
        <f>(Table2[[#This Row],[6M Return vs Nifty]]-AVERAGE(Table2[6M Return vs Nifty]))/_xlfn.STDEV.P(Table2[6M Return vs Nifty])</f>
        <v>-1.0571421017432294</v>
      </c>
      <c r="M601">
        <v>-4.7888926984659204</v>
      </c>
      <c r="N601">
        <f>(Table2[[#This Row],[1W Return vs Nifty]]-AVERAGE(Table2[1W Return vs Nifty]))/_xlfn.STDEV.P(Table2[1W Return vs Nifty])</f>
        <v>-0.40593471711055401</v>
      </c>
      <c r="O601">
        <v>189.68</v>
      </c>
      <c r="P601">
        <v>208.33440149398501</v>
      </c>
      <c r="Q601">
        <v>223.04106696333201</v>
      </c>
      <c r="R601">
        <v>28.589240548180701</v>
      </c>
      <c r="S601" s="1">
        <f>(Table2[[#This Row],[Close Price]]-Table2[[#This Row],[20D EMA]])/Table2[[#This Row],[20D EMA]]</f>
        <v>-6.9696330662167849E-2</v>
      </c>
      <c r="T601" s="1">
        <f>(Table2[[#This Row],[Close Price]]-Table2[[#This Row],[50D EMA]])/Table2[[#This Row],[50D EMA]]</f>
        <v>-0.15299634273269686</v>
      </c>
      <c r="U601" s="1">
        <f>(Table2[[#This Row],[Close Price]]-Table2[[#This Row],[200D EMA]])/Table2[[#This Row],[200D EMA]]</f>
        <v>-0.20884524808603941</v>
      </c>
      <c r="V601">
        <v>0.72175704550890796</v>
      </c>
      <c r="W601">
        <v>175.5</v>
      </c>
      <c r="X601">
        <v>180.96</v>
      </c>
      <c r="Y601">
        <v>172.14</v>
      </c>
      <c r="Z601">
        <v>180.96</v>
      </c>
      <c r="AA601">
        <v>172.14</v>
      </c>
      <c r="AB601">
        <v>200.62</v>
      </c>
      <c r="AC601" s="1">
        <f>(Table2[[#This Row],[Close Price]]/Table2[[#This Row],[Day Low]])-1</f>
        <v>5.4700854700855395E-3</v>
      </c>
      <c r="AD601" s="1">
        <f>(Table2[[#This Row],[Day High]]/Table2[[#This Row],[Close Price]])-1</f>
        <v>2.5501530091805558E-2</v>
      </c>
      <c r="AE601" s="1">
        <f>(Table2[[#This Row],[Close Price]]/Table2[[#This Row],[Current Week Low]])-1</f>
        <v>2.5095852213314895E-2</v>
      </c>
      <c r="AF601" s="1">
        <f>(Table2[[#This Row],[Current Week High]]/Table2[[#This Row],[Close Price]])-1</f>
        <v>2.5501530091805558E-2</v>
      </c>
      <c r="AG601" s="1">
        <f>(Table2[[#This Row],[Close Price]]/Table2[[#This Row],[Current Month Low]])-1</f>
        <v>2.5095852213314895E-2</v>
      </c>
      <c r="AH601" s="1">
        <f>(Table2[[#This Row],[Current Month High]]/Table2[[#This Row],[Close Price]])-1</f>
        <v>0.13691488155956022</v>
      </c>
      <c r="AI601">
        <v>84.007707129094399</v>
      </c>
      <c r="AJ601">
        <v>18.4295302013422</v>
      </c>
      <c r="AK601" t="str">
        <f>IF(AND(Table2[[#This Row],[20D EMA]]&gt;Table2[[#This Row],[50D EMA]],Table2[[#This Row],[50D EMA]]&gt;Table2[[#This Row],[200D EMA]]),"Uptrend","Downtrend/NoTrend")</f>
        <v>Downtrend/NoTrend</v>
      </c>
      <c r="AL601">
        <v>-0.33</v>
      </c>
      <c r="AM601" t="s">
        <v>3153</v>
      </c>
      <c r="AN601">
        <v>-9.94</v>
      </c>
      <c r="AO601" t="s">
        <v>3153</v>
      </c>
      <c r="AP601">
        <v>1.5527151764479E-2</v>
      </c>
      <c r="AQ601">
        <f>(Table2[[#This Row],[Sharpe Ratio]]-AVERAGE(Table2[Sharpe Ratio]))/_xlfn.STDEV.P(Table2[Sharpe Ratio])</f>
        <v>-0.48825721954044965</v>
      </c>
      <c r="AR6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1">
        <f>_xlfn.RANK.AVG(Table2[[#This Row],[1Y Return vs Nifty Z-Score]],Table2[1Y Return vs Nifty Z-Score])</f>
        <v>458</v>
      </c>
      <c r="AT601">
        <f>_xlfn.RANK.AVG(Table2[[#This Row],[6M Return vs Nifty Z-Score]],Table2[6M Return vs Nifty Z-Score])</f>
        <v>679</v>
      </c>
      <c r="AU601">
        <f>_xlfn.RANK.AVG(Table2[[#This Row],[Sharpe Ratio Z-Score]],Table2[Sharpe Ratio Z-Score])</f>
        <v>469</v>
      </c>
      <c r="AV601">
        <f>(Table2[[#This Row],[Rank 1Y]]+Table2[[#This Row],[Rank 6M]]+Table2[[#This Row],[Rank Sharpe]])/3</f>
        <v>535.33333333333337</v>
      </c>
    </row>
    <row r="602" spans="1:48" hidden="1" x14ac:dyDescent="0.3">
      <c r="A602" t="s">
        <v>95</v>
      </c>
      <c r="B602" t="s">
        <v>96</v>
      </c>
      <c r="C602" t="s">
        <v>3108</v>
      </c>
      <c r="D602" t="s">
        <v>40</v>
      </c>
      <c r="E602">
        <v>254536.86467303499</v>
      </c>
      <c r="F602">
        <v>1596.35</v>
      </c>
      <c r="G602">
        <v>-17.545567335417999</v>
      </c>
      <c r="H602">
        <f>(Table2[[#This Row],[1Y Return vs Nifty]]-AVERAGE(Table2[1Y Return vs Nifty]))/_xlfn.STDEV.P(Table2[1Y Return vs Nifty])</f>
        <v>-0.65883376504717017</v>
      </c>
      <c r="I602">
        <v>-5.4441750769193797</v>
      </c>
      <c r="J602">
        <f>(Table2[[#This Row],[1M Return vs Nifty]]-AVERAGE(Table2[1M Return vs Nifty]))/_xlfn.STDEV.P(Table2[1M Return vs Nifty])</f>
        <v>-0.26217561074079843</v>
      </c>
      <c r="K602">
        <v>-3.4240522091940999</v>
      </c>
      <c r="L602">
        <f>(Table2[[#This Row],[6M Return vs Nifty]]-AVERAGE(Table2[6M Return vs Nifty]))/_xlfn.STDEV.P(Table2[6M Return vs Nifty])</f>
        <v>-0.20363349666024272</v>
      </c>
      <c r="M602">
        <v>-4.3836381969428304</v>
      </c>
      <c r="N602">
        <f>(Table2[[#This Row],[1W Return vs Nifty]]-AVERAGE(Table2[1W Return vs Nifty]))/_xlfn.STDEV.P(Table2[1W Return vs Nifty])</f>
        <v>-0.32261467044906073</v>
      </c>
      <c r="O602">
        <v>1713.25</v>
      </c>
      <c r="P602">
        <v>1752.7493383394301</v>
      </c>
      <c r="Q602">
        <v>1685.64005640806</v>
      </c>
      <c r="R602">
        <v>16.577160355243102</v>
      </c>
      <c r="S602" s="1">
        <f>(Table2[[#This Row],[Close Price]]-Table2[[#This Row],[20D EMA]])/Table2[[#This Row],[20D EMA]]</f>
        <v>-6.8232890704800875E-2</v>
      </c>
      <c r="T602" s="1">
        <f>(Table2[[#This Row],[Close Price]]-Table2[[#This Row],[50D EMA]])/Table2[[#This Row],[50D EMA]]</f>
        <v>-8.9230864287533712E-2</v>
      </c>
      <c r="U602" s="1">
        <f>(Table2[[#This Row],[Close Price]]-Table2[[#This Row],[200D EMA]])/Table2[[#This Row],[200D EMA]]</f>
        <v>-5.2971010073365708E-2</v>
      </c>
      <c r="V602">
        <v>0.60837631998261599</v>
      </c>
      <c r="W602">
        <v>1580.55</v>
      </c>
      <c r="X602">
        <v>1625.95</v>
      </c>
      <c r="Y602">
        <v>1580.55</v>
      </c>
      <c r="Z602">
        <v>1641.95</v>
      </c>
      <c r="AA602">
        <v>1580.55</v>
      </c>
      <c r="AB602">
        <v>1772.15</v>
      </c>
      <c r="AC602" s="1">
        <f>(Table2[[#This Row],[Close Price]]/Table2[[#This Row],[Day Low]])-1</f>
        <v>9.9965201986649266E-3</v>
      </c>
      <c r="AD602" s="1">
        <f>(Table2[[#This Row],[Day High]]/Table2[[#This Row],[Close Price]])-1</f>
        <v>1.8542299621010505E-2</v>
      </c>
      <c r="AE602" s="1">
        <f>(Table2[[#This Row],[Close Price]]/Table2[[#This Row],[Current Week Low]])-1</f>
        <v>9.9965201986649266E-3</v>
      </c>
      <c r="AF602" s="1">
        <f>(Table2[[#This Row],[Current Week High]]/Table2[[#This Row],[Close Price]])-1</f>
        <v>2.8565164281016076E-2</v>
      </c>
      <c r="AG602" s="1">
        <f>(Table2[[#This Row],[Close Price]]/Table2[[#This Row],[Current Month Low]])-1</f>
        <v>9.9965201986649266E-3</v>
      </c>
      <c r="AH602" s="1">
        <f>(Table2[[#This Row],[Current Month High]]/Table2[[#This Row],[Close Price]])-1</f>
        <v>0.11012622545181205</v>
      </c>
      <c r="AI602">
        <v>27.158831083409002</v>
      </c>
      <c r="AJ602">
        <v>12.4942743384658</v>
      </c>
      <c r="AK602" t="str">
        <f>IF(AND(Table2[[#This Row],[20D EMA]]&gt;Table2[[#This Row],[50D EMA]],Table2[[#This Row],[50D EMA]]&gt;Table2[[#This Row],[200D EMA]]),"Uptrend","Downtrend/NoTrend")</f>
        <v>Downtrend/NoTrend</v>
      </c>
      <c r="AL602">
        <v>-0.1</v>
      </c>
      <c r="AM602" t="s">
        <v>3153</v>
      </c>
      <c r="AN602">
        <v>-8.82</v>
      </c>
      <c r="AO602" t="s">
        <v>3153</v>
      </c>
      <c r="AP602">
        <v>-5.6206383755752001E-2</v>
      </c>
      <c r="AQ602">
        <f>(Table2[[#This Row],[Sharpe Ratio]]-AVERAGE(Table2[Sharpe Ratio]))/_xlfn.STDEV.P(Table2[Sharpe Ratio])</f>
        <v>-1.3263906009798323</v>
      </c>
      <c r="AR6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2">
        <f>_xlfn.RANK.AVG(Table2[[#This Row],[1Y Return vs Nifty Z-Score]],Table2[1Y Return vs Nifty Z-Score])</f>
        <v>554</v>
      </c>
      <c r="AT602">
        <f>_xlfn.RANK.AVG(Table2[[#This Row],[6M Return vs Nifty Z-Score]],Table2[6M Return vs Nifty Z-Score])</f>
        <v>379</v>
      </c>
      <c r="AU602">
        <f>_xlfn.RANK.AVG(Table2[[#This Row],[Sharpe Ratio Z-Score]],Table2[Sharpe Ratio Z-Score])</f>
        <v>675</v>
      </c>
      <c r="AV602">
        <f>(Table2[[#This Row],[Rank 1Y]]+Table2[[#This Row],[Rank 6M]]+Table2[[#This Row],[Rank Sharpe]])/3</f>
        <v>536</v>
      </c>
    </row>
    <row r="603" spans="1:48" hidden="1" x14ac:dyDescent="0.3">
      <c r="A603" t="s">
        <v>612</v>
      </c>
      <c r="B603" t="s">
        <v>613</v>
      </c>
      <c r="C603" t="s">
        <v>3112</v>
      </c>
      <c r="D603" t="s">
        <v>51</v>
      </c>
      <c r="E603">
        <v>29375.232210900002</v>
      </c>
      <c r="F603">
        <v>1783</v>
      </c>
      <c r="G603">
        <v>-10.0936329938464</v>
      </c>
      <c r="H603">
        <f>(Table2[[#This Row],[1Y Return vs Nifty]]-AVERAGE(Table2[1Y Return vs Nifty]))/_xlfn.STDEV.P(Table2[1Y Return vs Nifty])</f>
        <v>-0.50494388074113383</v>
      </c>
      <c r="I603">
        <v>10.5153538505981</v>
      </c>
      <c r="J603">
        <f>(Table2[[#This Row],[1M Return vs Nifty]]-AVERAGE(Table2[1M Return vs Nifty]))/_xlfn.STDEV.P(Table2[1M Return vs Nifty])</f>
        <v>1.4856392483492527</v>
      </c>
      <c r="K603">
        <v>-5.2900100429248997</v>
      </c>
      <c r="L603">
        <f>(Table2[[#This Row],[6M Return vs Nifty]]-AVERAGE(Table2[6M Return vs Nifty]))/_xlfn.STDEV.P(Table2[6M Return vs Nifty])</f>
        <v>-0.26812017319164649</v>
      </c>
      <c r="M603">
        <v>-0.71145592239016597</v>
      </c>
      <c r="N603">
        <f>(Table2[[#This Row],[1W Return vs Nifty]]-AVERAGE(Table2[1W Return vs Nifty]))/_xlfn.STDEV.P(Table2[1W Return vs Nifty])</f>
        <v>0.43238347840630359</v>
      </c>
      <c r="O603">
        <v>1739.46</v>
      </c>
      <c r="P603">
        <v>1759.9546456221999</v>
      </c>
      <c r="Q603">
        <v>1800.82493357617</v>
      </c>
      <c r="R603">
        <v>56.954444097674298</v>
      </c>
      <c r="S603" s="1">
        <f>(Table2[[#This Row],[Close Price]]-Table2[[#This Row],[20D EMA]])/Table2[[#This Row],[20D EMA]]</f>
        <v>2.5030756671610709E-2</v>
      </c>
      <c r="T603" s="1">
        <f>(Table2[[#This Row],[Close Price]]-Table2[[#This Row],[50D EMA]])/Table2[[#This Row],[50D EMA]]</f>
        <v>1.3094288784727648E-2</v>
      </c>
      <c r="U603" s="1">
        <f>(Table2[[#This Row],[Close Price]]-Table2[[#This Row],[200D EMA]])/Table2[[#This Row],[200D EMA]]</f>
        <v>-9.8982045638230549E-3</v>
      </c>
      <c r="V603">
        <v>2.1535597482920701</v>
      </c>
      <c r="W603">
        <v>1751.15</v>
      </c>
      <c r="X603">
        <v>1798.1</v>
      </c>
      <c r="Y603">
        <v>1726.45</v>
      </c>
      <c r="Z603">
        <v>1798.1</v>
      </c>
      <c r="AA603">
        <v>1600</v>
      </c>
      <c r="AB603">
        <v>1871.7</v>
      </c>
      <c r="AC603" s="1">
        <f>(Table2[[#This Row],[Close Price]]/Table2[[#This Row],[Day Low]])-1</f>
        <v>1.8188047854267086E-2</v>
      </c>
      <c r="AD603" s="1">
        <f>(Table2[[#This Row],[Day High]]/Table2[[#This Row],[Close Price]])-1</f>
        <v>8.4688726864834418E-3</v>
      </c>
      <c r="AE603" s="1">
        <f>(Table2[[#This Row],[Close Price]]/Table2[[#This Row],[Current Week Low]])-1</f>
        <v>3.2755075443829718E-2</v>
      </c>
      <c r="AF603" s="1">
        <f>(Table2[[#This Row],[Current Week High]]/Table2[[#This Row],[Close Price]])-1</f>
        <v>8.4688726864834418E-3</v>
      </c>
      <c r="AG603" s="1">
        <f>(Table2[[#This Row],[Close Price]]/Table2[[#This Row],[Current Month Low]])-1</f>
        <v>0.11437499999999989</v>
      </c>
      <c r="AH603" s="1">
        <f>(Table2[[#This Row],[Current Month High]]/Table2[[#This Row],[Close Price]])-1</f>
        <v>4.9747616376892845E-2</v>
      </c>
      <c r="AI603">
        <v>24.5625350532809</v>
      </c>
      <c r="AJ603">
        <v>12.4424544365264</v>
      </c>
      <c r="AK603" t="str">
        <f>IF(AND(Table2[[#This Row],[20D EMA]]&gt;Table2[[#This Row],[50D EMA]],Table2[[#This Row],[50D EMA]]&gt;Table2[[#This Row],[200D EMA]]),"Uptrend","Downtrend/NoTrend")</f>
        <v>Downtrend/NoTrend</v>
      </c>
      <c r="AL603">
        <v>0.03</v>
      </c>
      <c r="AM603" t="s">
        <v>3154</v>
      </c>
      <c r="AN603">
        <v>7.99</v>
      </c>
      <c r="AO603" t="s">
        <v>3154</v>
      </c>
      <c r="AP603">
        <v>-9.9003888992285002E-2</v>
      </c>
      <c r="AQ603">
        <f>(Table2[[#This Row],[Sharpe Ratio]]-AVERAGE(Table2[Sharpe Ratio]))/_xlfn.STDEV.P(Table2[Sharpe Ratio])</f>
        <v>-1.8264359078356287</v>
      </c>
      <c r="AR6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3">
        <f>_xlfn.RANK.AVG(Table2[[#This Row],[1Y Return vs Nifty Z-Score]],Table2[1Y Return vs Nifty Z-Score])</f>
        <v>492</v>
      </c>
      <c r="AT603">
        <f>_xlfn.RANK.AVG(Table2[[#This Row],[6M Return vs Nifty Z-Score]],Table2[6M Return vs Nifty Z-Score])</f>
        <v>405</v>
      </c>
      <c r="AU603">
        <f>_xlfn.RANK.AVG(Table2[[#This Row],[Sharpe Ratio Z-Score]],Table2[Sharpe Ratio Z-Score])</f>
        <v>712</v>
      </c>
      <c r="AV603">
        <f>(Table2[[#This Row],[Rank 1Y]]+Table2[[#This Row],[Rank 6M]]+Table2[[#This Row],[Rank Sharpe]])/3</f>
        <v>536.33333333333337</v>
      </c>
    </row>
    <row r="604" spans="1:48" hidden="1" x14ac:dyDescent="0.3">
      <c r="A604" t="s">
        <v>1693</v>
      </c>
      <c r="B604" t="s">
        <v>1694</v>
      </c>
      <c r="C604" t="s">
        <v>3119</v>
      </c>
      <c r="D604" t="s">
        <v>270</v>
      </c>
      <c r="E604">
        <v>5049.8174456999996</v>
      </c>
      <c r="F604">
        <v>636.75</v>
      </c>
      <c r="G604">
        <v>-25.646055769874302</v>
      </c>
      <c r="H604">
        <f>(Table2[[#This Row],[1Y Return vs Nifty]]-AVERAGE(Table2[1Y Return vs Nifty]))/_xlfn.STDEV.P(Table2[1Y Return vs Nifty])</f>
        <v>-0.82611693889998272</v>
      </c>
      <c r="I604">
        <v>-5.7790256169379397</v>
      </c>
      <c r="J604">
        <f>(Table2[[#This Row],[1M Return vs Nifty]]-AVERAGE(Table2[1M Return vs Nifty]))/_xlfn.STDEV.P(Table2[1M Return vs Nifty])</f>
        <v>-0.29884691551907827</v>
      </c>
      <c r="K604">
        <v>-10.511542357177801</v>
      </c>
      <c r="L604">
        <f>(Table2[[#This Row],[6M Return vs Nifty]]-AVERAGE(Table2[6M Return vs Nifty]))/_xlfn.STDEV.P(Table2[6M Return vs Nifty])</f>
        <v>-0.44857401800027313</v>
      </c>
      <c r="M604">
        <v>-2.81307419237391</v>
      </c>
      <c r="N604">
        <f>(Table2[[#This Row],[1W Return vs Nifty]]-AVERAGE(Table2[1W Return vs Nifty]))/_xlfn.STDEV.P(Table2[1W Return vs Nifty])</f>
        <v>2.9220820059741999E-4</v>
      </c>
      <c r="O604">
        <v>644.16</v>
      </c>
      <c r="P604">
        <v>670.28710504326796</v>
      </c>
      <c r="Q604">
        <v>690.17062618109401</v>
      </c>
      <c r="R604">
        <v>48.766597579323403</v>
      </c>
      <c r="S604" s="1">
        <f>(Table2[[#This Row],[Close Price]]-Table2[[#This Row],[20D EMA]])/Table2[[#This Row],[20D EMA]]</f>
        <v>-1.1503353204172827E-2</v>
      </c>
      <c r="T604" s="1">
        <f>(Table2[[#This Row],[Close Price]]-Table2[[#This Row],[50D EMA]])/Table2[[#This Row],[50D EMA]]</f>
        <v>-5.0033940368139844E-2</v>
      </c>
      <c r="U604" s="1">
        <f>(Table2[[#This Row],[Close Price]]-Table2[[#This Row],[200D EMA]])/Table2[[#This Row],[200D EMA]]</f>
        <v>-7.7402057048827452E-2</v>
      </c>
      <c r="V604">
        <v>0.677538362352338</v>
      </c>
      <c r="W604">
        <v>624.95000000000005</v>
      </c>
      <c r="X604">
        <v>642.4</v>
      </c>
      <c r="Y604">
        <v>618.4</v>
      </c>
      <c r="Z604">
        <v>642.4</v>
      </c>
      <c r="AA604">
        <v>611.20000000000005</v>
      </c>
      <c r="AB604">
        <v>668.9</v>
      </c>
      <c r="AC604" s="1">
        <f>(Table2[[#This Row],[Close Price]]/Table2[[#This Row],[Day Low]])-1</f>
        <v>1.8881510520841527E-2</v>
      </c>
      <c r="AD604" s="1">
        <f>(Table2[[#This Row],[Day High]]/Table2[[#This Row],[Close Price]])-1</f>
        <v>8.8731841382017063E-3</v>
      </c>
      <c r="AE604" s="1">
        <f>(Table2[[#This Row],[Close Price]]/Table2[[#This Row],[Current Week Low]])-1</f>
        <v>2.9673350582147595E-2</v>
      </c>
      <c r="AF604" s="1">
        <f>(Table2[[#This Row],[Current Week High]]/Table2[[#This Row],[Close Price]])-1</f>
        <v>8.8731841382017063E-3</v>
      </c>
      <c r="AG604" s="1">
        <f>(Table2[[#This Row],[Close Price]]/Table2[[#This Row],[Current Month Low]])-1</f>
        <v>4.1803010471204161E-2</v>
      </c>
      <c r="AH604" s="1">
        <f>(Table2[[#This Row],[Current Month High]]/Table2[[#This Row],[Close Price]])-1</f>
        <v>5.0490773458971239E-2</v>
      </c>
      <c r="AI604">
        <v>38.798586572438097</v>
      </c>
      <c r="AJ604">
        <v>9.6710299689975798</v>
      </c>
      <c r="AK604" t="str">
        <f>IF(AND(Table2[[#This Row],[20D EMA]]&gt;Table2[[#This Row],[50D EMA]],Table2[[#This Row],[50D EMA]]&gt;Table2[[#This Row],[200D EMA]]),"Uptrend","Downtrend/NoTrend")</f>
        <v>Downtrend/NoTrend</v>
      </c>
      <c r="AL604">
        <v>-0.04</v>
      </c>
      <c r="AM604" t="s">
        <v>3153</v>
      </c>
      <c r="AN604">
        <v>-1.1599999999999999</v>
      </c>
      <c r="AO604" t="s">
        <v>3153</v>
      </c>
      <c r="AQ604">
        <f>(Table2[[#This Row],[Sharpe Ratio]]-AVERAGE(Table2[Sharpe Ratio]))/_xlfn.STDEV.P(Table2[Sharpe Ratio])</f>
        <v>-0.66967619071070472</v>
      </c>
      <c r="AR6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4">
        <f>_xlfn.RANK.AVG(Table2[[#This Row],[1Y Return vs Nifty Z-Score]],Table2[1Y Return vs Nifty Z-Score])</f>
        <v>601</v>
      </c>
      <c r="AT604">
        <f>_xlfn.RANK.AVG(Table2[[#This Row],[6M Return vs Nifty Z-Score]],Table2[6M Return vs Nifty Z-Score])</f>
        <v>474</v>
      </c>
      <c r="AU604">
        <f>_xlfn.RANK.AVG(Table2[[#This Row],[Sharpe Ratio Z-Score]],Table2[Sharpe Ratio Z-Score])</f>
        <v>539</v>
      </c>
      <c r="AV604">
        <f>(Table2[[#This Row],[Rank 1Y]]+Table2[[#This Row],[Rank 6M]]+Table2[[#This Row],[Rank Sharpe]])/3</f>
        <v>538</v>
      </c>
    </row>
    <row r="605" spans="1:48" hidden="1" x14ac:dyDescent="0.3">
      <c r="A605" t="s">
        <v>1589</v>
      </c>
      <c r="B605" t="s">
        <v>1590</v>
      </c>
      <c r="C605" t="s">
        <v>3120</v>
      </c>
      <c r="D605" t="s">
        <v>436</v>
      </c>
      <c r="E605">
        <v>5873.7470549199998</v>
      </c>
      <c r="F605">
        <v>1062.45</v>
      </c>
      <c r="G605">
        <v>-31.970020496032099</v>
      </c>
      <c r="H605">
        <f>(Table2[[#This Row],[1Y Return vs Nifty]]-AVERAGE(Table2[1Y Return vs Nifty]))/_xlfn.STDEV.P(Table2[1Y Return vs Nifty])</f>
        <v>-0.9567131244614665</v>
      </c>
      <c r="I605">
        <v>-8.6754540075176791</v>
      </c>
      <c r="J605">
        <f>(Table2[[#This Row],[1M Return vs Nifty]]-AVERAGE(Table2[1M Return vs Nifty]))/_xlfn.STDEV.P(Table2[1M Return vs Nifty])</f>
        <v>-0.61605054993318098</v>
      </c>
      <c r="K605">
        <v>0.46654650928102098</v>
      </c>
      <c r="L605">
        <f>(Table2[[#This Row],[6M Return vs Nifty]]-AVERAGE(Table2[6M Return vs Nifty]))/_xlfn.STDEV.P(Table2[6M Return vs Nifty])</f>
        <v>-6.9176127615538444E-2</v>
      </c>
      <c r="M605">
        <v>-8.8353874646168595</v>
      </c>
      <c r="N605">
        <f>(Table2[[#This Row],[1W Return vs Nifty]]-AVERAGE(Table2[1W Return vs Nifty]))/_xlfn.STDEV.P(Table2[1W Return vs Nifty])</f>
        <v>-1.2378912566777636</v>
      </c>
      <c r="O605">
        <v>1160.19</v>
      </c>
      <c r="P605">
        <v>1191.3413100571699</v>
      </c>
      <c r="Q605">
        <v>1161.3755902397299</v>
      </c>
      <c r="R605">
        <v>31.117421047334599</v>
      </c>
      <c r="S605" s="1">
        <f>(Table2[[#This Row],[Close Price]]-Table2[[#This Row],[20D EMA]])/Table2[[#This Row],[20D EMA]]</f>
        <v>-8.4244821968815456E-2</v>
      </c>
      <c r="T605" s="1">
        <f>(Table2[[#This Row],[Close Price]]-Table2[[#This Row],[50D EMA]])/Table2[[#This Row],[50D EMA]]</f>
        <v>-0.10819007866938206</v>
      </c>
      <c r="U605" s="1">
        <f>(Table2[[#This Row],[Close Price]]-Table2[[#This Row],[200D EMA]])/Table2[[#This Row],[200D EMA]]</f>
        <v>-8.5179670617418254E-2</v>
      </c>
      <c r="V605">
        <v>0.77187654987557697</v>
      </c>
      <c r="W605">
        <v>1062.45</v>
      </c>
      <c r="X605">
        <v>1117.5</v>
      </c>
      <c r="Y605">
        <v>1050.7</v>
      </c>
      <c r="Z605">
        <v>1117.5</v>
      </c>
      <c r="AA605">
        <v>1050.7</v>
      </c>
      <c r="AB605">
        <v>1252</v>
      </c>
      <c r="AC605" s="1">
        <f>(Table2[[#This Row],[Close Price]]/Table2[[#This Row],[Day Low]])-1</f>
        <v>0</v>
      </c>
      <c r="AD605" s="1">
        <f>(Table2[[#This Row],[Day High]]/Table2[[#This Row],[Close Price]])-1</f>
        <v>5.1814203021318672E-2</v>
      </c>
      <c r="AE605" s="1">
        <f>(Table2[[#This Row],[Close Price]]/Table2[[#This Row],[Current Week Low]])-1</f>
        <v>1.1183020843247293E-2</v>
      </c>
      <c r="AF605" s="1">
        <f>(Table2[[#This Row],[Current Week High]]/Table2[[#This Row],[Close Price]])-1</f>
        <v>5.1814203021318672E-2</v>
      </c>
      <c r="AG605" s="1">
        <f>(Table2[[#This Row],[Close Price]]/Table2[[#This Row],[Current Month Low]])-1</f>
        <v>1.1183020843247293E-2</v>
      </c>
      <c r="AH605" s="1">
        <f>(Table2[[#This Row],[Current Month High]]/Table2[[#This Row],[Close Price]])-1</f>
        <v>0.17840839568920885</v>
      </c>
      <c r="AI605">
        <v>32.5050590616028</v>
      </c>
      <c r="AJ605">
        <v>13.837994214079</v>
      </c>
      <c r="AK605" t="str">
        <f>IF(AND(Table2[[#This Row],[20D EMA]]&gt;Table2[[#This Row],[50D EMA]],Table2[[#This Row],[50D EMA]]&gt;Table2[[#This Row],[200D EMA]]),"Uptrend","Downtrend/NoTrend")</f>
        <v>Downtrend/NoTrend</v>
      </c>
      <c r="AL605">
        <v>-0.01</v>
      </c>
      <c r="AM605" t="s">
        <v>3153</v>
      </c>
      <c r="AN605">
        <v>-4.29</v>
      </c>
      <c r="AO605" t="s">
        <v>3153</v>
      </c>
      <c r="AP605">
        <v>-4.8984774423663002E-2</v>
      </c>
      <c r="AQ605">
        <f>(Table2[[#This Row],[Sharpe Ratio]]-AVERAGE(Table2[Sharpe Ratio]))/_xlfn.STDEV.P(Table2[Sharpe Ratio])</f>
        <v>-1.2420134431408612</v>
      </c>
      <c r="AR6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5">
        <f>_xlfn.RANK.AVG(Table2[[#This Row],[1Y Return vs Nifty Z-Score]],Table2[1Y Return vs Nifty Z-Score])</f>
        <v>640</v>
      </c>
      <c r="AT605">
        <f>_xlfn.RANK.AVG(Table2[[#This Row],[6M Return vs Nifty Z-Score]],Table2[6M Return vs Nifty Z-Score])</f>
        <v>320</v>
      </c>
      <c r="AU605">
        <f>_xlfn.RANK.AVG(Table2[[#This Row],[Sharpe Ratio Z-Score]],Table2[Sharpe Ratio Z-Score])</f>
        <v>661</v>
      </c>
      <c r="AV605">
        <f>(Table2[[#This Row],[Rank 1Y]]+Table2[[#This Row],[Rank 6M]]+Table2[[#This Row],[Rank Sharpe]])/3</f>
        <v>540.33333333333337</v>
      </c>
    </row>
    <row r="606" spans="1:48" hidden="1" x14ac:dyDescent="0.3">
      <c r="A606" t="s">
        <v>935</v>
      </c>
      <c r="B606" t="s">
        <v>936</v>
      </c>
      <c r="C606" t="s">
        <v>3107</v>
      </c>
      <c r="D606" t="s">
        <v>21</v>
      </c>
      <c r="E606">
        <v>15272.50996953</v>
      </c>
      <c r="F606">
        <v>552.15</v>
      </c>
      <c r="G606">
        <v>-30.999938903907001</v>
      </c>
      <c r="H606">
        <f>(Table2[[#This Row],[1Y Return vs Nifty]]-AVERAGE(Table2[1Y Return vs Nifty]))/_xlfn.STDEV.P(Table2[1Y Return vs Nifty])</f>
        <v>-0.9366799710362228</v>
      </c>
      <c r="I606">
        <v>-2.8857293235055099</v>
      </c>
      <c r="J606">
        <f>(Table2[[#This Row],[1M Return vs Nifty]]-AVERAGE(Table2[1M Return vs Nifty]))/_xlfn.STDEV.P(Table2[1M Return vs Nifty])</f>
        <v>1.801370589263292E-2</v>
      </c>
      <c r="K606">
        <v>-11.497743244484701</v>
      </c>
      <c r="L606">
        <f>(Table2[[#This Row],[6M Return vs Nifty]]-AVERAGE(Table2[6M Return vs Nifty]))/_xlfn.STDEV.P(Table2[6M Return vs Nifty])</f>
        <v>-0.48265668399899392</v>
      </c>
      <c r="M606">
        <v>-2.8969496928358698</v>
      </c>
      <c r="N606">
        <f>(Table2[[#This Row],[1W Return vs Nifty]]-AVERAGE(Table2[1W Return vs Nifty]))/_xlfn.STDEV.P(Table2[1W Return vs Nifty])</f>
        <v>-1.6952536980470993E-2</v>
      </c>
      <c r="O606">
        <v>567.29</v>
      </c>
      <c r="P606">
        <v>588.97262684618795</v>
      </c>
      <c r="Q606">
        <v>624.55926597648499</v>
      </c>
      <c r="R606">
        <v>41.763432775701901</v>
      </c>
      <c r="S606" s="1">
        <f>(Table2[[#This Row],[Close Price]]-Table2[[#This Row],[20D EMA]])/Table2[[#This Row],[20D EMA]]</f>
        <v>-2.6688289939889628E-2</v>
      </c>
      <c r="T606" s="1">
        <f>(Table2[[#This Row],[Close Price]]-Table2[[#This Row],[50D EMA]])/Table2[[#This Row],[50D EMA]]</f>
        <v>-6.2520098842903132E-2</v>
      </c>
      <c r="U606" s="1">
        <f>(Table2[[#This Row],[Close Price]]-Table2[[#This Row],[200D EMA]])/Table2[[#This Row],[200D EMA]]</f>
        <v>-0.11593658107573616</v>
      </c>
      <c r="V606">
        <v>0.40209186499821298</v>
      </c>
      <c r="W606">
        <v>548</v>
      </c>
      <c r="X606">
        <v>562.85</v>
      </c>
      <c r="Y606">
        <v>540.1</v>
      </c>
      <c r="Z606">
        <v>563</v>
      </c>
      <c r="AA606">
        <v>536.29999999999995</v>
      </c>
      <c r="AB606">
        <v>585</v>
      </c>
      <c r="AC606" s="1">
        <f>(Table2[[#This Row],[Close Price]]/Table2[[#This Row],[Day Low]])-1</f>
        <v>7.5729927007299747E-3</v>
      </c>
      <c r="AD606" s="1">
        <f>(Table2[[#This Row],[Day High]]/Table2[[#This Row],[Close Price]])-1</f>
        <v>1.937879199492909E-2</v>
      </c>
      <c r="AE606" s="1">
        <f>(Table2[[#This Row],[Close Price]]/Table2[[#This Row],[Current Week Low]])-1</f>
        <v>2.2310683206813398E-2</v>
      </c>
      <c r="AF606" s="1">
        <f>(Table2[[#This Row],[Current Week High]]/Table2[[#This Row],[Close Price]])-1</f>
        <v>1.9650457303268976E-2</v>
      </c>
      <c r="AG606" s="1">
        <f>(Table2[[#This Row],[Close Price]]/Table2[[#This Row],[Current Month Low]])-1</f>
        <v>2.9554353906395825E-2</v>
      </c>
      <c r="AH606" s="1">
        <f>(Table2[[#This Row],[Current Month High]]/Table2[[#This Row],[Close Price]])-1</f>
        <v>5.9494702526487364E-2</v>
      </c>
      <c r="AI606">
        <v>56.089830661957798</v>
      </c>
      <c r="AJ606">
        <v>2.9554353906395798</v>
      </c>
      <c r="AK606" t="str">
        <f>IF(AND(Table2[[#This Row],[20D EMA]]&gt;Table2[[#This Row],[50D EMA]],Table2[[#This Row],[50D EMA]]&gt;Table2[[#This Row],[200D EMA]]),"Uptrend","Downtrend/NoTrend")</f>
        <v>Downtrend/NoTrend</v>
      </c>
      <c r="AL606">
        <v>-0.16</v>
      </c>
      <c r="AM606" t="s">
        <v>3153</v>
      </c>
      <c r="AN606">
        <v>0.37</v>
      </c>
      <c r="AO606" t="s">
        <v>3154</v>
      </c>
      <c r="AP606">
        <v>4.3572801793869999E-3</v>
      </c>
      <c r="AQ606">
        <f>(Table2[[#This Row],[Sharpe Ratio]]-AVERAGE(Table2[Sharpe Ratio]))/_xlfn.STDEV.P(Table2[Sharpe Ratio])</f>
        <v>-0.61876580487591681</v>
      </c>
      <c r="AR6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6">
        <f>_xlfn.RANK.AVG(Table2[[#This Row],[1Y Return vs Nifty Z-Score]],Table2[1Y Return vs Nifty Z-Score])</f>
        <v>635</v>
      </c>
      <c r="AT606">
        <f>_xlfn.RANK.AVG(Table2[[#This Row],[6M Return vs Nifty Z-Score]],Table2[6M Return vs Nifty Z-Score])</f>
        <v>484</v>
      </c>
      <c r="AU606">
        <f>_xlfn.RANK.AVG(Table2[[#This Row],[Sharpe Ratio Z-Score]],Table2[Sharpe Ratio Z-Score])</f>
        <v>503</v>
      </c>
      <c r="AV606">
        <f>(Table2[[#This Row],[Rank 1Y]]+Table2[[#This Row],[Rank 6M]]+Table2[[#This Row],[Rank Sharpe]])/3</f>
        <v>540.66666666666663</v>
      </c>
    </row>
    <row r="607" spans="1:48" hidden="1" x14ac:dyDescent="0.3">
      <c r="A607" t="s">
        <v>1348</v>
      </c>
      <c r="B607" t="s">
        <v>1349</v>
      </c>
      <c r="C607" t="s">
        <v>3119</v>
      </c>
      <c r="D607" t="s">
        <v>470</v>
      </c>
      <c r="E607">
        <v>8179.3143420799997</v>
      </c>
      <c r="F607">
        <v>610.4</v>
      </c>
      <c r="G607">
        <v>-52.833464000444401</v>
      </c>
      <c r="H607">
        <f>(Table2[[#This Row],[1Y Return vs Nifty]]-AVERAGE(Table2[1Y Return vs Nifty]))/_xlfn.STDEV.P(Table2[1Y Return vs Nifty])</f>
        <v>-1.3875640632852795</v>
      </c>
      <c r="I607">
        <v>6.0267646405769799</v>
      </c>
      <c r="J607">
        <f>(Table2[[#This Row],[1M Return vs Nifty]]-AVERAGE(Table2[1M Return vs Nifty]))/_xlfn.STDEV.P(Table2[1M Return vs Nifty])</f>
        <v>0.99406941860951481</v>
      </c>
      <c r="K607">
        <v>-28.840224757764901</v>
      </c>
      <c r="L607">
        <f>(Table2[[#This Row],[6M Return vs Nifty]]-AVERAGE(Table2[6M Return vs Nifty]))/_xlfn.STDEV.P(Table2[6M Return vs Nifty])</f>
        <v>-1.0820051662541905</v>
      </c>
      <c r="M607">
        <v>-0.18466370438452101</v>
      </c>
      <c r="N607">
        <f>(Table2[[#This Row],[1W Return vs Nifty]]-AVERAGE(Table2[1W Return vs Nifty]))/_xlfn.STDEV.P(Table2[1W Return vs Nifty])</f>
        <v>0.54069159594769756</v>
      </c>
      <c r="O607">
        <v>617.37</v>
      </c>
      <c r="P607">
        <v>625.70280605583503</v>
      </c>
      <c r="Q607">
        <v>684.16919824855597</v>
      </c>
      <c r="R607">
        <v>44.600673570178401</v>
      </c>
      <c r="S607" s="1">
        <f>(Table2[[#This Row],[Close Price]]-Table2[[#This Row],[20D EMA]])/Table2[[#This Row],[20D EMA]]</f>
        <v>-1.1289826198228011E-2</v>
      </c>
      <c r="T607" s="1">
        <f>(Table2[[#This Row],[Close Price]]-Table2[[#This Row],[50D EMA]])/Table2[[#This Row],[50D EMA]]</f>
        <v>-2.4456988058432157E-2</v>
      </c>
      <c r="U607" s="1">
        <f>(Table2[[#This Row],[Close Price]]-Table2[[#This Row],[200D EMA]])/Table2[[#This Row],[200D EMA]]</f>
        <v>-0.10782303330433758</v>
      </c>
      <c r="V607">
        <v>0.73380020722735995</v>
      </c>
      <c r="W607">
        <v>606</v>
      </c>
      <c r="X607">
        <v>623.70000000000005</v>
      </c>
      <c r="Y607">
        <v>598.04999999999995</v>
      </c>
      <c r="Z607">
        <v>623.70000000000005</v>
      </c>
      <c r="AA607">
        <v>598.04999999999995</v>
      </c>
      <c r="AB607">
        <v>660</v>
      </c>
      <c r="AC607" s="1">
        <f>(Table2[[#This Row],[Close Price]]/Table2[[#This Row],[Day Low]])-1</f>
        <v>7.2607260726071932E-3</v>
      </c>
      <c r="AD607" s="1">
        <f>(Table2[[#This Row],[Day High]]/Table2[[#This Row],[Close Price]])-1</f>
        <v>2.1788990825688082E-2</v>
      </c>
      <c r="AE607" s="1">
        <f>(Table2[[#This Row],[Close Price]]/Table2[[#This Row],[Current Week Low]])-1</f>
        <v>2.0650447287016149E-2</v>
      </c>
      <c r="AF607" s="1">
        <f>(Table2[[#This Row],[Current Week High]]/Table2[[#This Row],[Close Price]])-1</f>
        <v>2.1788990825688082E-2</v>
      </c>
      <c r="AG607" s="1">
        <f>(Table2[[#This Row],[Close Price]]/Table2[[#This Row],[Current Month Low]])-1</f>
        <v>2.0650447287016149E-2</v>
      </c>
      <c r="AH607" s="1">
        <f>(Table2[[#This Row],[Current Month High]]/Table2[[#This Row],[Close Price]])-1</f>
        <v>8.1258191349934616E-2</v>
      </c>
      <c r="AI607">
        <v>79.718217562254196</v>
      </c>
      <c r="AJ607">
        <v>7.7493380406001604</v>
      </c>
      <c r="AK607" t="str">
        <f>IF(AND(Table2[[#This Row],[20D EMA]]&gt;Table2[[#This Row],[50D EMA]],Table2[[#This Row],[50D EMA]]&gt;Table2[[#This Row],[200D EMA]]),"Uptrend","Downtrend/NoTrend")</f>
        <v>Downtrend/NoTrend</v>
      </c>
      <c r="AL607">
        <v>-0.04</v>
      </c>
      <c r="AM607" t="s">
        <v>3153</v>
      </c>
      <c r="AN607">
        <v>-2.4700000000000002</v>
      </c>
      <c r="AO607" t="s">
        <v>3153</v>
      </c>
      <c r="AP607">
        <v>0.10192535092308699</v>
      </c>
      <c r="AQ607">
        <f>(Table2[[#This Row],[Sharpe Ratio]]-AVERAGE(Table2[Sharpe Ratio]))/_xlfn.STDEV.P(Table2[Sharpe Ratio])</f>
        <v>0.52121783680407752</v>
      </c>
      <c r="AR6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7">
        <f>_xlfn.RANK.AVG(Table2[[#This Row],[1Y Return vs Nifty Z-Score]],Table2[1Y Return vs Nifty Z-Score])</f>
        <v>722</v>
      </c>
      <c r="AT607">
        <f>_xlfn.RANK.AVG(Table2[[#This Row],[6M Return vs Nifty Z-Score]],Table2[6M Return vs Nifty Z-Score])</f>
        <v>684</v>
      </c>
      <c r="AU607">
        <f>_xlfn.RANK.AVG(Table2[[#This Row],[Sharpe Ratio Z-Score]],Table2[Sharpe Ratio Z-Score])</f>
        <v>216</v>
      </c>
      <c r="AV607">
        <f>(Table2[[#This Row],[Rank 1Y]]+Table2[[#This Row],[Rank 6M]]+Table2[[#This Row],[Rank Sharpe]])/3</f>
        <v>540.66666666666663</v>
      </c>
    </row>
    <row r="608" spans="1:48" hidden="1" x14ac:dyDescent="0.3">
      <c r="A608" t="s">
        <v>1717</v>
      </c>
      <c r="B608" t="s">
        <v>1718</v>
      </c>
      <c r="C608" t="s">
        <v>3117</v>
      </c>
      <c r="D608" t="s">
        <v>287</v>
      </c>
      <c r="E608">
        <v>4839.351955219</v>
      </c>
      <c r="F608">
        <v>226.81</v>
      </c>
      <c r="G608">
        <v>-15.4711858234772</v>
      </c>
      <c r="H608">
        <f>(Table2[[#This Row],[1Y Return vs Nifty]]-AVERAGE(Table2[1Y Return vs Nifty]))/_xlfn.STDEV.P(Table2[1Y Return vs Nifty])</f>
        <v>-0.61599571572374756</v>
      </c>
      <c r="I608">
        <v>2.7697991643115798</v>
      </c>
      <c r="J608">
        <f>(Table2[[#This Row],[1M Return vs Nifty]]-AVERAGE(Table2[1M Return vs Nifty]))/_xlfn.STDEV.P(Table2[1M Return vs Nifty])</f>
        <v>0.63738140602382909</v>
      </c>
      <c r="K608">
        <v>-1.89877137582754</v>
      </c>
      <c r="L608">
        <f>(Table2[[#This Row],[6M Return vs Nifty]]-AVERAGE(Table2[6M Return vs Nifty]))/_xlfn.STDEV.P(Table2[6M Return vs Nifty])</f>
        <v>-0.15092046641764739</v>
      </c>
      <c r="M608">
        <v>-5.5244939510652404</v>
      </c>
      <c r="N608">
        <f>(Table2[[#This Row],[1W Return vs Nifty]]-AVERAGE(Table2[1W Return vs Nifty]))/_xlfn.STDEV.P(Table2[1W Return vs Nifty])</f>
        <v>-0.55717382848495567</v>
      </c>
      <c r="O608">
        <v>234.7</v>
      </c>
      <c r="P608">
        <v>240.37721325179001</v>
      </c>
      <c r="Q608">
        <v>241.087358478977</v>
      </c>
      <c r="R608">
        <v>35.610786842768498</v>
      </c>
      <c r="S608" s="1">
        <f>(Table2[[#This Row],[Close Price]]-Table2[[#This Row],[20D EMA]])/Table2[[#This Row],[20D EMA]]</f>
        <v>-3.3617383894333136E-2</v>
      </c>
      <c r="T608" s="1">
        <f>(Table2[[#This Row],[Close Price]]-Table2[[#This Row],[50D EMA]])/Table2[[#This Row],[50D EMA]]</f>
        <v>-5.6441345118593424E-2</v>
      </c>
      <c r="U608" s="1">
        <f>(Table2[[#This Row],[Close Price]]-Table2[[#This Row],[200D EMA]])/Table2[[#This Row],[200D EMA]]</f>
        <v>-5.9220684854871766E-2</v>
      </c>
      <c r="V608">
        <v>0.49390220810253899</v>
      </c>
      <c r="W608">
        <v>221.79</v>
      </c>
      <c r="X608">
        <v>230.9</v>
      </c>
      <c r="Y608">
        <v>221.61</v>
      </c>
      <c r="Z608">
        <v>230.9</v>
      </c>
      <c r="AA608">
        <v>221.61</v>
      </c>
      <c r="AB608">
        <v>251.5</v>
      </c>
      <c r="AC608" s="1">
        <f>(Table2[[#This Row],[Close Price]]/Table2[[#This Row],[Day Low]])-1</f>
        <v>2.2634023175075679E-2</v>
      </c>
      <c r="AD608" s="1">
        <f>(Table2[[#This Row],[Day High]]/Table2[[#This Row],[Close Price]])-1</f>
        <v>1.803271460693967E-2</v>
      </c>
      <c r="AE608" s="1">
        <f>(Table2[[#This Row],[Close Price]]/Table2[[#This Row],[Current Week Low]])-1</f>
        <v>2.3464645097242887E-2</v>
      </c>
      <c r="AF608" s="1">
        <f>(Table2[[#This Row],[Current Week High]]/Table2[[#This Row],[Close Price]])-1</f>
        <v>1.803271460693967E-2</v>
      </c>
      <c r="AG608" s="1">
        <f>(Table2[[#This Row],[Close Price]]/Table2[[#This Row],[Current Month Low]])-1</f>
        <v>2.3464645097242887E-2</v>
      </c>
      <c r="AH608" s="1">
        <f>(Table2[[#This Row],[Current Month High]]/Table2[[#This Row],[Close Price]])-1</f>
        <v>0.10885763414311533</v>
      </c>
      <c r="AI608">
        <v>30.990697059212501</v>
      </c>
      <c r="AJ608">
        <v>20.005291005290999</v>
      </c>
      <c r="AK608" t="str">
        <f>IF(AND(Table2[[#This Row],[20D EMA]]&gt;Table2[[#This Row],[50D EMA]],Table2[[#This Row],[50D EMA]]&gt;Table2[[#This Row],[200D EMA]]),"Uptrend","Downtrend/NoTrend")</f>
        <v>Downtrend/NoTrend</v>
      </c>
      <c r="AL608">
        <v>-0.09</v>
      </c>
      <c r="AM608" t="s">
        <v>3153</v>
      </c>
      <c r="AN608">
        <v>-8.34</v>
      </c>
      <c r="AO608" t="s">
        <v>3153</v>
      </c>
      <c r="AP608">
        <v>-0.11370857233882201</v>
      </c>
      <c r="AQ608">
        <f>(Table2[[#This Row],[Sharpe Ratio]]-AVERAGE(Table2[Sharpe Ratio]))/_xlfn.STDEV.P(Table2[Sharpe Ratio])</f>
        <v>-1.998245172314898</v>
      </c>
      <c r="AR6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8">
        <f>_xlfn.RANK.AVG(Table2[[#This Row],[1Y Return vs Nifty Z-Score]],Table2[1Y Return vs Nifty Z-Score])</f>
        <v>543</v>
      </c>
      <c r="AT608">
        <f>_xlfn.RANK.AVG(Table2[[#This Row],[6M Return vs Nifty Z-Score]],Table2[6M Return vs Nifty Z-Score])</f>
        <v>355</v>
      </c>
      <c r="AU608">
        <f>_xlfn.RANK.AVG(Table2[[#This Row],[Sharpe Ratio Z-Score]],Table2[Sharpe Ratio Z-Score])</f>
        <v>725</v>
      </c>
      <c r="AV608">
        <f>(Table2[[#This Row],[Rank 1Y]]+Table2[[#This Row],[Rank 6M]]+Table2[[#This Row],[Rank Sharpe]])/3</f>
        <v>541</v>
      </c>
    </row>
    <row r="609" spans="1:48" hidden="1" x14ac:dyDescent="0.3">
      <c r="A609" t="s">
        <v>1063</v>
      </c>
      <c r="B609" t="s">
        <v>1064</v>
      </c>
      <c r="C609" t="s">
        <v>3116</v>
      </c>
      <c r="D609" t="s">
        <v>75</v>
      </c>
      <c r="E609">
        <v>12073.663752164999</v>
      </c>
      <c r="F609">
        <v>338.05</v>
      </c>
      <c r="G609">
        <v>-22.490533286753301</v>
      </c>
      <c r="H609">
        <f>(Table2[[#This Row],[1Y Return vs Nifty]]-AVERAGE(Table2[1Y Return vs Nifty]))/_xlfn.STDEV.P(Table2[1Y Return vs Nifty])</f>
        <v>-0.76095224909003811</v>
      </c>
      <c r="I609">
        <v>0.774738159197363</v>
      </c>
      <c r="J609">
        <f>(Table2[[#This Row],[1M Return vs Nifty]]-AVERAGE(Table2[1M Return vs Nifty]))/_xlfn.STDEV.P(Table2[1M Return vs Nifty])</f>
        <v>0.41889141892167425</v>
      </c>
      <c r="K609">
        <v>8.1645181883862605E-3</v>
      </c>
      <c r="L609">
        <f>(Table2[[#This Row],[6M Return vs Nifty]]-AVERAGE(Table2[6M Return vs Nifty]))/_xlfn.STDEV.P(Table2[6M Return vs Nifty])</f>
        <v>-8.5017606266912973E-2</v>
      </c>
      <c r="M609">
        <v>-1.6174970656869001</v>
      </c>
      <c r="N609">
        <f>(Table2[[#This Row],[1W Return vs Nifty]]-AVERAGE(Table2[1W Return vs Nifty]))/_xlfn.STDEV.P(Table2[1W Return vs Nifty])</f>
        <v>0.24610204278253342</v>
      </c>
      <c r="O609">
        <v>344.57</v>
      </c>
      <c r="P609">
        <v>347.36747090337798</v>
      </c>
      <c r="Q609">
        <v>345.41569318609601</v>
      </c>
      <c r="R609">
        <v>42.411309613135202</v>
      </c>
      <c r="S609" s="1">
        <f>(Table2[[#This Row],[Close Price]]-Table2[[#This Row],[20D EMA]])/Table2[[#This Row],[20D EMA]]</f>
        <v>-1.8922134834721483E-2</v>
      </c>
      <c r="T609" s="1">
        <f>(Table2[[#This Row],[Close Price]]-Table2[[#This Row],[50D EMA]])/Table2[[#This Row],[50D EMA]]</f>
        <v>-2.6823095666230843E-2</v>
      </c>
      <c r="U609" s="1">
        <f>(Table2[[#This Row],[Close Price]]-Table2[[#This Row],[200D EMA]])/Table2[[#This Row],[200D EMA]]</f>
        <v>-2.1324141697660674E-2</v>
      </c>
      <c r="V609">
        <v>0.156435417998041</v>
      </c>
      <c r="W609">
        <v>334.4</v>
      </c>
      <c r="X609">
        <v>343.45</v>
      </c>
      <c r="Y609">
        <v>327.7</v>
      </c>
      <c r="Z609">
        <v>343.45</v>
      </c>
      <c r="AA609">
        <v>327.39999999999998</v>
      </c>
      <c r="AB609">
        <v>362.65</v>
      </c>
      <c r="AC609" s="1">
        <f>(Table2[[#This Row],[Close Price]]/Table2[[#This Row],[Day Low]])-1</f>
        <v>1.0915071770335016E-2</v>
      </c>
      <c r="AD609" s="1">
        <f>(Table2[[#This Row],[Day High]]/Table2[[#This Row],[Close Price]])-1</f>
        <v>1.5973968347877454E-2</v>
      </c>
      <c r="AE609" s="1">
        <f>(Table2[[#This Row],[Close Price]]/Table2[[#This Row],[Current Week Low]])-1</f>
        <v>3.1583765639304318E-2</v>
      </c>
      <c r="AF609" s="1">
        <f>(Table2[[#This Row],[Current Week High]]/Table2[[#This Row],[Close Price]])-1</f>
        <v>1.5973968347877454E-2</v>
      </c>
      <c r="AG609" s="1">
        <f>(Table2[[#This Row],[Close Price]]/Table2[[#This Row],[Current Month Low]])-1</f>
        <v>3.2529016493585861E-2</v>
      </c>
      <c r="AH609" s="1">
        <f>(Table2[[#This Row],[Current Month High]]/Table2[[#This Row],[Close Price]])-1</f>
        <v>7.2770300251441933E-2</v>
      </c>
      <c r="AI609">
        <v>17.734063008430699</v>
      </c>
      <c r="AJ609">
        <v>16.048746996223802</v>
      </c>
      <c r="AK609" t="str">
        <f>IF(AND(Table2[[#This Row],[20D EMA]]&gt;Table2[[#This Row],[50D EMA]],Table2[[#This Row],[50D EMA]]&gt;Table2[[#This Row],[200D EMA]]),"Uptrend","Downtrend/NoTrend")</f>
        <v>Downtrend/NoTrend</v>
      </c>
      <c r="AL609">
        <v>0.12</v>
      </c>
      <c r="AM609" t="s">
        <v>3154</v>
      </c>
      <c r="AN609">
        <v>-4.1500000000000004</v>
      </c>
      <c r="AO609" t="s">
        <v>3153</v>
      </c>
      <c r="AP609">
        <v>-9.7675124770809002E-2</v>
      </c>
      <c r="AQ609">
        <f>(Table2[[#This Row],[Sharpe Ratio]]-AVERAGE(Table2[Sharpe Ratio]))/_xlfn.STDEV.P(Table2[Sharpe Ratio])</f>
        <v>-1.810910649781573</v>
      </c>
      <c r="AR6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9">
        <f>_xlfn.RANK.AVG(Table2[[#This Row],[1Y Return vs Nifty Z-Score]],Table2[1Y Return vs Nifty Z-Score])</f>
        <v>587</v>
      </c>
      <c r="AT609">
        <f>_xlfn.RANK.AVG(Table2[[#This Row],[6M Return vs Nifty Z-Score]],Table2[6M Return vs Nifty Z-Score])</f>
        <v>329</v>
      </c>
      <c r="AU609">
        <f>_xlfn.RANK.AVG(Table2[[#This Row],[Sharpe Ratio Z-Score]],Table2[Sharpe Ratio Z-Score])</f>
        <v>709</v>
      </c>
      <c r="AV609">
        <f>(Table2[[#This Row],[Rank 1Y]]+Table2[[#This Row],[Rank 6M]]+Table2[[#This Row],[Rank Sharpe]])/3</f>
        <v>541.66666666666663</v>
      </c>
    </row>
    <row r="610" spans="1:48" hidden="1" x14ac:dyDescent="0.3">
      <c r="A610" t="s">
        <v>1516</v>
      </c>
      <c r="B610" t="s">
        <v>1517</v>
      </c>
      <c r="C610" t="s">
        <v>3120</v>
      </c>
      <c r="D610" t="s">
        <v>287</v>
      </c>
      <c r="E610">
        <v>6471.8589256019904</v>
      </c>
      <c r="F610">
        <v>168.21</v>
      </c>
      <c r="G610">
        <v>-41.294864632230599</v>
      </c>
      <c r="H610">
        <f>(Table2[[#This Row],[1Y Return vs Nifty]]-AVERAGE(Table2[1Y Return vs Nifty]))/_xlfn.STDEV.P(Table2[1Y Return vs Nifty])</f>
        <v>-1.1492804659752096</v>
      </c>
      <c r="I610">
        <v>-12.674547357633401</v>
      </c>
      <c r="J610">
        <f>(Table2[[#This Row],[1M Return vs Nifty]]-AVERAGE(Table2[1M Return vs Nifty]))/_xlfn.STDEV.P(Table2[1M Return vs Nifty])</f>
        <v>-1.0540130243874768</v>
      </c>
      <c r="K610">
        <v>-28.320452816118198</v>
      </c>
      <c r="L610">
        <f>(Table2[[#This Row],[6M Return vs Nifty]]-AVERAGE(Table2[6M Return vs Nifty]))/_xlfn.STDEV.P(Table2[6M Return vs Nifty])</f>
        <v>-1.0640420780936968</v>
      </c>
      <c r="M610">
        <v>-2.4387139577693402</v>
      </c>
      <c r="N610">
        <f>(Table2[[#This Row],[1W Return vs Nifty]]-AVERAGE(Table2[1W Return vs Nifty]))/_xlfn.STDEV.P(Table2[1W Return vs Nifty])</f>
        <v>7.7260414841685443E-2</v>
      </c>
      <c r="O610">
        <v>185.95</v>
      </c>
      <c r="P610">
        <v>198.52005999499599</v>
      </c>
      <c r="Q610">
        <v>202.843150661744</v>
      </c>
      <c r="R610">
        <v>31.386312049122701</v>
      </c>
      <c r="S610" s="1">
        <f>(Table2[[#This Row],[Close Price]]-Table2[[#This Row],[20D EMA]])/Table2[[#This Row],[20D EMA]]</f>
        <v>-9.5401989782199423E-2</v>
      </c>
      <c r="T610" s="1">
        <f>(Table2[[#This Row],[Close Price]]-Table2[[#This Row],[50D EMA]])/Table2[[#This Row],[50D EMA]]</f>
        <v>-0.15268008681722137</v>
      </c>
      <c r="U610" s="1">
        <f>(Table2[[#This Row],[Close Price]]-Table2[[#This Row],[200D EMA]])/Table2[[#This Row],[200D EMA]]</f>
        <v>-0.17073857583437629</v>
      </c>
      <c r="V610">
        <v>1.26232384658995</v>
      </c>
      <c r="W610">
        <v>167</v>
      </c>
      <c r="X610">
        <v>173.99</v>
      </c>
      <c r="Y610">
        <v>167</v>
      </c>
      <c r="Z610">
        <v>177.73</v>
      </c>
      <c r="AA610">
        <v>153.87</v>
      </c>
      <c r="AB610">
        <v>210.5</v>
      </c>
      <c r="AC610" s="1">
        <f>(Table2[[#This Row],[Close Price]]/Table2[[#This Row],[Day Low]])-1</f>
        <v>7.2455089820360197E-3</v>
      </c>
      <c r="AD610" s="1">
        <f>(Table2[[#This Row],[Day High]]/Table2[[#This Row],[Close Price]])-1</f>
        <v>3.4361809642708518E-2</v>
      </c>
      <c r="AE610" s="1">
        <f>(Table2[[#This Row],[Close Price]]/Table2[[#This Row],[Current Week Low]])-1</f>
        <v>7.2455089820360197E-3</v>
      </c>
      <c r="AF610" s="1">
        <f>(Table2[[#This Row],[Current Week High]]/Table2[[#This Row],[Close Price]])-1</f>
        <v>5.6595921764460932E-2</v>
      </c>
      <c r="AG610" s="1">
        <f>(Table2[[#This Row],[Close Price]]/Table2[[#This Row],[Current Month Low]])-1</f>
        <v>9.3195554689023297E-2</v>
      </c>
      <c r="AH610" s="1">
        <f>(Table2[[#This Row],[Current Month High]]/Table2[[#This Row],[Close Price]])-1</f>
        <v>0.25141192556922887</v>
      </c>
      <c r="AI610">
        <v>55.7576838475714</v>
      </c>
      <c r="AJ610">
        <v>9.3195554689023297</v>
      </c>
      <c r="AK610" t="str">
        <f>IF(AND(Table2[[#This Row],[20D EMA]]&gt;Table2[[#This Row],[50D EMA]],Table2[[#This Row],[50D EMA]]&gt;Table2[[#This Row],[200D EMA]]),"Uptrend","Downtrend/NoTrend")</f>
        <v>Downtrend/NoTrend</v>
      </c>
      <c r="AL610">
        <v>-0.19</v>
      </c>
      <c r="AM610" t="s">
        <v>3153</v>
      </c>
      <c r="AN610">
        <v>-12.09</v>
      </c>
      <c r="AO610" t="s">
        <v>3153</v>
      </c>
      <c r="AP610">
        <v>8.8360541592368003E-2</v>
      </c>
      <c r="AQ610">
        <f>(Table2[[#This Row],[Sharpe Ratio]]-AVERAGE(Table2[Sharpe Ratio]))/_xlfn.STDEV.P(Table2[Sharpe Ratio])</f>
        <v>0.36272684050110615</v>
      </c>
      <c r="AR6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0">
        <f>_xlfn.RANK.AVG(Table2[[#This Row],[1Y Return vs Nifty Z-Score]],Table2[1Y Return vs Nifty Z-Score])</f>
        <v>687</v>
      </c>
      <c r="AT610">
        <f>_xlfn.RANK.AVG(Table2[[#This Row],[6M Return vs Nifty Z-Score]],Table2[6M Return vs Nifty Z-Score])</f>
        <v>682</v>
      </c>
      <c r="AU610">
        <f>_xlfn.RANK.AVG(Table2[[#This Row],[Sharpe Ratio Z-Score]],Table2[Sharpe Ratio Z-Score])</f>
        <v>256</v>
      </c>
      <c r="AV610">
        <f>(Table2[[#This Row],[Rank 1Y]]+Table2[[#This Row],[Rank 6M]]+Table2[[#This Row],[Rank Sharpe]])/3</f>
        <v>541.66666666666663</v>
      </c>
    </row>
    <row r="611" spans="1:48" hidden="1" x14ac:dyDescent="0.3">
      <c r="A611" t="s">
        <v>1699</v>
      </c>
      <c r="B611" t="s">
        <v>1700</v>
      </c>
      <c r="C611" t="s">
        <v>3113</v>
      </c>
      <c r="D611" t="s">
        <v>977</v>
      </c>
      <c r="E611">
        <v>5005.2046997890002</v>
      </c>
      <c r="F611">
        <v>169.09</v>
      </c>
      <c r="G611">
        <v>-14.6303871675587</v>
      </c>
      <c r="H611">
        <f>(Table2[[#This Row],[1Y Return vs Nifty]]-AVERAGE(Table2[1Y Return vs Nifty]))/_xlfn.STDEV.P(Table2[1Y Return vs Nifty])</f>
        <v>-0.59863238400970564</v>
      </c>
      <c r="I611">
        <v>-4.2609713776959497</v>
      </c>
      <c r="J611">
        <f>(Table2[[#This Row],[1M Return vs Nifty]]-AVERAGE(Table2[1M Return vs Nifty]))/_xlfn.STDEV.P(Table2[1M Return vs Nifty])</f>
        <v>-0.13259653505346178</v>
      </c>
      <c r="K611">
        <v>-30.231235590174599</v>
      </c>
      <c r="L611">
        <f>(Table2[[#This Row],[6M Return vs Nifty]]-AVERAGE(Table2[6M Return vs Nifty]))/_xlfn.STDEV.P(Table2[6M Return vs Nifty])</f>
        <v>-1.1300778847153217</v>
      </c>
      <c r="M611">
        <v>-5.19159023590161</v>
      </c>
      <c r="N611">
        <f>(Table2[[#This Row],[1W Return vs Nifty]]-AVERAGE(Table2[1W Return vs Nifty]))/_xlfn.STDEV.P(Table2[1W Return vs Nifty])</f>
        <v>-0.48872905371509967</v>
      </c>
      <c r="O611">
        <v>178.35</v>
      </c>
      <c r="P611">
        <v>189.608185331729</v>
      </c>
      <c r="Q611">
        <v>195.33208757506</v>
      </c>
      <c r="R611">
        <v>34.347936906206598</v>
      </c>
      <c r="S611" s="1">
        <f>(Table2[[#This Row],[Close Price]]-Table2[[#This Row],[20D EMA]])/Table2[[#This Row],[20D EMA]]</f>
        <v>-5.1920381272778197E-2</v>
      </c>
      <c r="T611" s="1">
        <f>(Table2[[#This Row],[Close Price]]-Table2[[#This Row],[50D EMA]])/Table2[[#This Row],[50D EMA]]</f>
        <v>-0.10821360531367044</v>
      </c>
      <c r="U611" s="1">
        <f>(Table2[[#This Row],[Close Price]]-Table2[[#This Row],[200D EMA]])/Table2[[#This Row],[200D EMA]]</f>
        <v>-0.13434601503952076</v>
      </c>
      <c r="V611">
        <v>0.73337680632700097</v>
      </c>
      <c r="W611">
        <v>165.56</v>
      </c>
      <c r="X611">
        <v>173.13</v>
      </c>
      <c r="Y611">
        <v>163.71</v>
      </c>
      <c r="Z611">
        <v>173.13</v>
      </c>
      <c r="AA611">
        <v>163.71</v>
      </c>
      <c r="AB611">
        <v>189.78</v>
      </c>
      <c r="AC611" s="1">
        <f>(Table2[[#This Row],[Close Price]]/Table2[[#This Row],[Day Low]])-1</f>
        <v>2.1321575259724668E-2</v>
      </c>
      <c r="AD611" s="1">
        <f>(Table2[[#This Row],[Day High]]/Table2[[#This Row],[Close Price]])-1</f>
        <v>2.3892601573126671E-2</v>
      </c>
      <c r="AE611" s="1">
        <f>(Table2[[#This Row],[Close Price]]/Table2[[#This Row],[Current Week Low]])-1</f>
        <v>3.2862989432533185E-2</v>
      </c>
      <c r="AF611" s="1">
        <f>(Table2[[#This Row],[Current Week High]]/Table2[[#This Row],[Close Price]])-1</f>
        <v>2.3892601573126671E-2</v>
      </c>
      <c r="AG611" s="1">
        <f>(Table2[[#This Row],[Close Price]]/Table2[[#This Row],[Current Month Low]])-1</f>
        <v>3.2862989432533185E-2</v>
      </c>
      <c r="AH611" s="1">
        <f>(Table2[[#This Row],[Current Month High]]/Table2[[#This Row],[Close Price]])-1</f>
        <v>0.12236087290791886</v>
      </c>
      <c r="AI611">
        <v>50.570701993021402</v>
      </c>
      <c r="AJ611">
        <v>10.7697346871929</v>
      </c>
      <c r="AK611" t="str">
        <f>IF(AND(Table2[[#This Row],[20D EMA]]&gt;Table2[[#This Row],[50D EMA]],Table2[[#This Row],[50D EMA]]&gt;Table2[[#This Row],[200D EMA]]),"Uptrend","Downtrend/NoTrend")</f>
        <v>Downtrend/NoTrend</v>
      </c>
      <c r="AL611">
        <v>-0.05</v>
      </c>
      <c r="AM611" t="s">
        <v>3153</v>
      </c>
      <c r="AN611">
        <v>-7.03</v>
      </c>
      <c r="AO611" t="s">
        <v>3153</v>
      </c>
      <c r="AP611">
        <v>3.8965819726077003E-2</v>
      </c>
      <c r="AQ611">
        <f>(Table2[[#This Row],[Sharpe Ratio]]-AVERAGE(Table2[Sharpe Ratio]))/_xlfn.STDEV.P(Table2[Sharpe Ratio])</f>
        <v>-0.21440023071897088</v>
      </c>
      <c r="AR6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1">
        <f>_xlfn.RANK.AVG(Table2[[#This Row],[1Y Return vs Nifty Z-Score]],Table2[1Y Return vs Nifty Z-Score])</f>
        <v>537</v>
      </c>
      <c r="AT611">
        <f>_xlfn.RANK.AVG(Table2[[#This Row],[6M Return vs Nifty Z-Score]],Table2[6M Return vs Nifty Z-Score])</f>
        <v>690</v>
      </c>
      <c r="AU611">
        <f>_xlfn.RANK.AVG(Table2[[#This Row],[Sharpe Ratio Z-Score]],Table2[Sharpe Ratio Z-Score])</f>
        <v>400</v>
      </c>
      <c r="AV611">
        <f>(Table2[[#This Row],[Rank 1Y]]+Table2[[#This Row],[Rank 6M]]+Table2[[#This Row],[Rank Sharpe]])/3</f>
        <v>542.33333333333337</v>
      </c>
    </row>
    <row r="612" spans="1:48" hidden="1" x14ac:dyDescent="0.3">
      <c r="A612" t="s">
        <v>1276</v>
      </c>
      <c r="B612" t="s">
        <v>1277</v>
      </c>
      <c r="C612" t="s">
        <v>3120</v>
      </c>
      <c r="D612" t="s">
        <v>977</v>
      </c>
      <c r="E612">
        <v>8767.7360220560004</v>
      </c>
      <c r="F612">
        <v>63.43</v>
      </c>
      <c r="G612">
        <v>-26.380683611295201</v>
      </c>
      <c r="H612">
        <f>(Table2[[#This Row],[1Y Return vs Nifty]]-AVERAGE(Table2[1Y Return vs Nifty]))/_xlfn.STDEV.P(Table2[1Y Return vs Nifty])</f>
        <v>-0.84128773729169448</v>
      </c>
      <c r="I612">
        <v>-10.9955037788386</v>
      </c>
      <c r="J612">
        <f>(Table2[[#This Row],[1M Return vs Nifty]]-AVERAGE(Table2[1M Return vs Nifty]))/_xlfn.STDEV.P(Table2[1M Return vs Nifty])</f>
        <v>-0.87013182529911637</v>
      </c>
      <c r="K612">
        <v>-21.381029892477201</v>
      </c>
      <c r="L612">
        <f>(Table2[[#This Row],[6M Return vs Nifty]]-AVERAGE(Table2[6M Return vs Nifty]))/_xlfn.STDEV.P(Table2[6M Return vs Nifty])</f>
        <v>-0.82421869446625851</v>
      </c>
      <c r="M612">
        <v>-12.0426868516331</v>
      </c>
      <c r="N612">
        <f>(Table2[[#This Row],[1W Return vs Nifty]]-AVERAGE(Table2[1W Return vs Nifty]))/_xlfn.STDEV.P(Table2[1W Return vs Nifty])</f>
        <v>-1.8973098037370018</v>
      </c>
      <c r="O612">
        <v>67.53</v>
      </c>
      <c r="P612">
        <v>71.212670595661294</v>
      </c>
      <c r="Q612">
        <v>73.270936666565007</v>
      </c>
      <c r="R612">
        <v>39.058828925791602</v>
      </c>
      <c r="S612" s="1">
        <f>(Table2[[#This Row],[Close Price]]-Table2[[#This Row],[20D EMA]])/Table2[[#This Row],[20D EMA]]</f>
        <v>-6.0713756848807955E-2</v>
      </c>
      <c r="T612" s="1">
        <f>(Table2[[#This Row],[Close Price]]-Table2[[#This Row],[50D EMA]])/Table2[[#This Row],[50D EMA]]</f>
        <v>-0.10928772268421937</v>
      </c>
      <c r="U612" s="1">
        <f>(Table2[[#This Row],[Close Price]]-Table2[[#This Row],[200D EMA]])/Table2[[#This Row],[200D EMA]]</f>
        <v>-0.13430886944093923</v>
      </c>
      <c r="V612">
        <v>0.85391865917902599</v>
      </c>
      <c r="W612">
        <v>60.5</v>
      </c>
      <c r="X612">
        <v>66</v>
      </c>
      <c r="Y612">
        <v>59.84</v>
      </c>
      <c r="Z612">
        <v>66</v>
      </c>
      <c r="AA612">
        <v>59.84</v>
      </c>
      <c r="AB612">
        <v>77.59</v>
      </c>
      <c r="AC612" s="1">
        <f>(Table2[[#This Row],[Close Price]]/Table2[[#This Row],[Day Low]])-1</f>
        <v>4.8429752066115661E-2</v>
      </c>
      <c r="AD612" s="1">
        <f>(Table2[[#This Row],[Day High]]/Table2[[#This Row],[Close Price]])-1</f>
        <v>4.0517105470597503E-2</v>
      </c>
      <c r="AE612" s="1">
        <f>(Table2[[#This Row],[Close Price]]/Table2[[#This Row],[Current Week Low]])-1</f>
        <v>5.9993315508021228E-2</v>
      </c>
      <c r="AF612" s="1">
        <f>(Table2[[#This Row],[Current Week High]]/Table2[[#This Row],[Close Price]])-1</f>
        <v>4.0517105470597503E-2</v>
      </c>
      <c r="AG612" s="1">
        <f>(Table2[[#This Row],[Close Price]]/Table2[[#This Row],[Current Month Low]])-1</f>
        <v>5.9993315508021228E-2</v>
      </c>
      <c r="AH612" s="1">
        <f>(Table2[[#This Row],[Current Month High]]/Table2[[#This Row],[Close Price]])-1</f>
        <v>0.22323821535551014</v>
      </c>
      <c r="AI612">
        <v>49.534920384675999</v>
      </c>
      <c r="AJ612">
        <v>7.1452702702702497</v>
      </c>
      <c r="AK612" t="str">
        <f>IF(AND(Table2[[#This Row],[20D EMA]]&gt;Table2[[#This Row],[50D EMA]],Table2[[#This Row],[50D EMA]]&gt;Table2[[#This Row],[200D EMA]]),"Uptrend","Downtrend/NoTrend")</f>
        <v>Downtrend/NoTrend</v>
      </c>
      <c r="AL612">
        <v>0</v>
      </c>
      <c r="AM612">
        <v>0</v>
      </c>
      <c r="AN612">
        <v>-14.51</v>
      </c>
      <c r="AO612" t="s">
        <v>3153</v>
      </c>
      <c r="AP612">
        <v>3.6988061863944002E-2</v>
      </c>
      <c r="AQ612">
        <f>(Table2[[#This Row],[Sharpe Ratio]]-AVERAGE(Table2[Sharpe Ratio]))/_xlfn.STDEV.P(Table2[Sharpe Ratio])</f>
        <v>-0.23750831918326185</v>
      </c>
      <c r="AR6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2">
        <f>_xlfn.RANK.AVG(Table2[[#This Row],[1Y Return vs Nifty Z-Score]],Table2[1Y Return vs Nifty Z-Score])</f>
        <v>610</v>
      </c>
      <c r="AT612">
        <f>_xlfn.RANK.AVG(Table2[[#This Row],[6M Return vs Nifty Z-Score]],Table2[6M Return vs Nifty Z-Score])</f>
        <v>611</v>
      </c>
      <c r="AU612">
        <f>_xlfn.RANK.AVG(Table2[[#This Row],[Sharpe Ratio Z-Score]],Table2[Sharpe Ratio Z-Score])</f>
        <v>412</v>
      </c>
      <c r="AV612">
        <f>(Table2[[#This Row],[Rank 1Y]]+Table2[[#This Row],[Rank 6M]]+Table2[[#This Row],[Rank Sharpe]])/3</f>
        <v>544.33333333333337</v>
      </c>
    </row>
    <row r="613" spans="1:48" hidden="1" x14ac:dyDescent="0.3">
      <c r="A613" t="s">
        <v>503</v>
      </c>
      <c r="B613" t="s">
        <v>504</v>
      </c>
      <c r="C613" t="s">
        <v>3116</v>
      </c>
      <c r="D613" t="s">
        <v>75</v>
      </c>
      <c r="E613">
        <v>41044.662073909902</v>
      </c>
      <c r="F613">
        <v>2185.6999999999998</v>
      </c>
      <c r="G613">
        <v>0.69291695830149103</v>
      </c>
      <c r="H613">
        <f>(Table2[[#This Row],[1Y Return vs Nifty]]-AVERAGE(Table2[1Y Return vs Nifty]))/_xlfn.STDEV.P(Table2[1Y Return vs Nifty])</f>
        <v>-0.2821908547332258</v>
      </c>
      <c r="I613">
        <v>0.67001926746651996</v>
      </c>
      <c r="J613">
        <f>(Table2[[#This Row],[1M Return vs Nifty]]-AVERAGE(Table2[1M Return vs Nifty]))/_xlfn.STDEV.P(Table2[1M Return vs Nifty])</f>
        <v>0.40742308324423265</v>
      </c>
      <c r="K613">
        <v>-17.831280247315199</v>
      </c>
      <c r="L613">
        <f>(Table2[[#This Row],[6M Return vs Nifty]]-AVERAGE(Table2[6M Return vs Nifty]))/_xlfn.STDEV.P(Table2[6M Return vs Nifty])</f>
        <v>-0.7015409184752861</v>
      </c>
      <c r="M613">
        <v>-2.4362234748126701</v>
      </c>
      <c r="N613">
        <f>(Table2[[#This Row],[1W Return vs Nifty]]-AVERAGE(Table2[1W Return vs Nifty]))/_xlfn.STDEV.P(Table2[1W Return vs Nifty])</f>
        <v>7.7772456423899877E-2</v>
      </c>
      <c r="O613">
        <v>2270.48</v>
      </c>
      <c r="P613">
        <v>2330.6073738847499</v>
      </c>
      <c r="Q613">
        <v>2383.7219077967302</v>
      </c>
      <c r="R613">
        <v>25.456784526449699</v>
      </c>
      <c r="S613" s="1">
        <f>(Table2[[#This Row],[Close Price]]-Table2[[#This Row],[20D EMA]])/Table2[[#This Row],[20D EMA]]</f>
        <v>-3.7340121912547215E-2</v>
      </c>
      <c r="T613" s="1">
        <f>(Table2[[#This Row],[Close Price]]-Table2[[#This Row],[50D EMA]])/Table2[[#This Row],[50D EMA]]</f>
        <v>-6.2175798252630025E-2</v>
      </c>
      <c r="U613" s="1">
        <f>(Table2[[#This Row],[Close Price]]-Table2[[#This Row],[200D EMA]])/Table2[[#This Row],[200D EMA]]</f>
        <v>-8.3072571153973943E-2</v>
      </c>
      <c r="V613">
        <v>0.47847864791532602</v>
      </c>
      <c r="W613">
        <v>2170.0500000000002</v>
      </c>
      <c r="X613">
        <v>2231.5500000000002</v>
      </c>
      <c r="Y613">
        <v>2162.9</v>
      </c>
      <c r="Z613">
        <v>2231.5500000000002</v>
      </c>
      <c r="AA613">
        <v>2162.9</v>
      </c>
      <c r="AB613">
        <v>2367</v>
      </c>
      <c r="AC613" s="1">
        <f>(Table2[[#This Row],[Close Price]]/Table2[[#This Row],[Day Low]])-1</f>
        <v>7.2118153959583875E-3</v>
      </c>
      <c r="AD613" s="1">
        <f>(Table2[[#This Row],[Day High]]/Table2[[#This Row],[Close Price]])-1</f>
        <v>2.0977261289289562E-2</v>
      </c>
      <c r="AE613" s="1">
        <f>(Table2[[#This Row],[Close Price]]/Table2[[#This Row],[Current Week Low]])-1</f>
        <v>1.0541402746312656E-2</v>
      </c>
      <c r="AF613" s="1">
        <f>(Table2[[#This Row],[Current Week High]]/Table2[[#This Row],[Close Price]])-1</f>
        <v>2.0977261289289562E-2</v>
      </c>
      <c r="AG613" s="1">
        <f>(Table2[[#This Row],[Close Price]]/Table2[[#This Row],[Current Month Low]])-1</f>
        <v>1.0541402746312656E-2</v>
      </c>
      <c r="AH613" s="1">
        <f>(Table2[[#This Row],[Current Month High]]/Table2[[#This Row],[Close Price]])-1</f>
        <v>8.294825456375543E-2</v>
      </c>
      <c r="AI613">
        <v>30.118497506519599</v>
      </c>
      <c r="AJ613">
        <v>21.225734886300501</v>
      </c>
      <c r="AK613" t="str">
        <f>IF(AND(Table2[[#This Row],[20D EMA]]&gt;Table2[[#This Row],[50D EMA]],Table2[[#This Row],[50D EMA]]&gt;Table2[[#This Row],[200D EMA]]),"Uptrend","Downtrend/NoTrend")</f>
        <v>Downtrend/NoTrend</v>
      </c>
      <c r="AL613">
        <v>0.06</v>
      </c>
      <c r="AM613" t="s">
        <v>3154</v>
      </c>
      <c r="AN613">
        <v>-5.81</v>
      </c>
      <c r="AO613" t="s">
        <v>3153</v>
      </c>
      <c r="AP613">
        <v>-4.5776793166401999E-2</v>
      </c>
      <c r="AQ613">
        <f>(Table2[[#This Row],[Sharpe Ratio]]-AVERAGE(Table2[Sharpe Ratio]))/_xlfn.STDEV.P(Table2[Sharpe Ratio])</f>
        <v>-1.2045314459237575</v>
      </c>
      <c r="AR6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3">
        <f>_xlfn.RANK.AVG(Table2[[#This Row],[1Y Return vs Nifty Z-Score]],Table2[1Y Return vs Nifty Z-Score])</f>
        <v>409</v>
      </c>
      <c r="AT613">
        <f>_xlfn.RANK.AVG(Table2[[#This Row],[6M Return vs Nifty Z-Score]],Table2[6M Return vs Nifty Z-Score])</f>
        <v>569</v>
      </c>
      <c r="AU613">
        <f>_xlfn.RANK.AVG(Table2[[#This Row],[Sharpe Ratio Z-Score]],Table2[Sharpe Ratio Z-Score])</f>
        <v>656</v>
      </c>
      <c r="AV613">
        <f>(Table2[[#This Row],[Rank 1Y]]+Table2[[#This Row],[Rank 6M]]+Table2[[#This Row],[Rank Sharpe]])/3</f>
        <v>544.66666666666663</v>
      </c>
    </row>
    <row r="614" spans="1:48" hidden="1" x14ac:dyDescent="0.3">
      <c r="A614" t="s">
        <v>1116</v>
      </c>
      <c r="B614" t="s">
        <v>1117</v>
      </c>
      <c r="C614" t="s">
        <v>3122</v>
      </c>
      <c r="D614" t="s">
        <v>485</v>
      </c>
      <c r="E614">
        <v>10975.7644776</v>
      </c>
      <c r="F614">
        <v>828</v>
      </c>
      <c r="G614">
        <v>-26.693520611025601</v>
      </c>
      <c r="H614">
        <f>(Table2[[#This Row],[1Y Return vs Nifty]]-AVERAGE(Table2[1Y Return vs Nifty]))/_xlfn.STDEV.P(Table2[1Y Return vs Nifty])</f>
        <v>-0.84774813367852109</v>
      </c>
      <c r="I614">
        <v>-7.1170678594062498</v>
      </c>
      <c r="J614">
        <f>(Table2[[#This Row],[1M Return vs Nifty]]-AVERAGE(Table2[1M Return vs Nifty]))/_xlfn.STDEV.P(Table2[1M Return vs Nifty])</f>
        <v>-0.44538320265497089</v>
      </c>
      <c r="K614">
        <v>-5.5718465235690902</v>
      </c>
      <c r="L614">
        <f>(Table2[[#This Row],[6M Return vs Nifty]]-AVERAGE(Table2[6M Return vs Nifty]))/_xlfn.STDEV.P(Table2[6M Return vs Nifty])</f>
        <v>-0.27786031717213105</v>
      </c>
      <c r="M614">
        <v>-0.57311848470240701</v>
      </c>
      <c r="N614">
        <f>(Table2[[#This Row],[1W Return vs Nifty]]-AVERAGE(Table2[1W Return vs Nifty]))/_xlfn.STDEV.P(Table2[1W Return vs Nifty])</f>
        <v>0.46082556040627065</v>
      </c>
      <c r="O614">
        <v>844.58</v>
      </c>
      <c r="P614">
        <v>874.79688527216297</v>
      </c>
      <c r="Q614">
        <v>885.49981262365395</v>
      </c>
      <c r="R614">
        <v>44.148367824220998</v>
      </c>
      <c r="S614" s="1">
        <f>(Table2[[#This Row],[Close Price]]-Table2[[#This Row],[20D EMA]])/Table2[[#This Row],[20D EMA]]</f>
        <v>-1.963105922470345E-2</v>
      </c>
      <c r="T614" s="1">
        <f>(Table2[[#This Row],[Close Price]]-Table2[[#This Row],[50D EMA]])/Table2[[#This Row],[50D EMA]]</f>
        <v>-5.3494572351619342E-2</v>
      </c>
      <c r="U614" s="1">
        <f>(Table2[[#This Row],[Close Price]]-Table2[[#This Row],[200D EMA]])/Table2[[#This Row],[200D EMA]]</f>
        <v>-6.4934867070482294E-2</v>
      </c>
      <c r="V614">
        <v>0.167982116461243</v>
      </c>
      <c r="W614">
        <v>821.25</v>
      </c>
      <c r="X614">
        <v>836.25</v>
      </c>
      <c r="Y614">
        <v>800</v>
      </c>
      <c r="Z614">
        <v>836.25</v>
      </c>
      <c r="AA614">
        <v>800</v>
      </c>
      <c r="AB614">
        <v>878.25</v>
      </c>
      <c r="AC614" s="1">
        <f>(Table2[[#This Row],[Close Price]]/Table2[[#This Row],[Day Low]])-1</f>
        <v>8.2191780821918581E-3</v>
      </c>
      <c r="AD614" s="1">
        <f>(Table2[[#This Row],[Day High]]/Table2[[#This Row],[Close Price]])-1</f>
        <v>9.9637681159421287E-3</v>
      </c>
      <c r="AE614" s="1">
        <f>(Table2[[#This Row],[Close Price]]/Table2[[#This Row],[Current Week Low]])-1</f>
        <v>3.499999999999992E-2</v>
      </c>
      <c r="AF614" s="1">
        <f>(Table2[[#This Row],[Current Week High]]/Table2[[#This Row],[Close Price]])-1</f>
        <v>9.9637681159421287E-3</v>
      </c>
      <c r="AG614" s="1">
        <f>(Table2[[#This Row],[Close Price]]/Table2[[#This Row],[Current Month Low]])-1</f>
        <v>3.499999999999992E-2</v>
      </c>
      <c r="AH614" s="1">
        <f>(Table2[[#This Row],[Current Month High]]/Table2[[#This Row],[Close Price]])-1</f>
        <v>6.0688405797101552E-2</v>
      </c>
      <c r="AI614">
        <v>29.347826086956498</v>
      </c>
      <c r="AJ614">
        <v>8.7256253693125796</v>
      </c>
      <c r="AK614" t="str">
        <f>IF(AND(Table2[[#This Row],[20D EMA]]&gt;Table2[[#This Row],[50D EMA]],Table2[[#This Row],[50D EMA]]&gt;Table2[[#This Row],[200D EMA]]),"Uptrend","Downtrend/NoTrend")</f>
        <v>Downtrend/NoTrend</v>
      </c>
      <c r="AL614">
        <v>0.06</v>
      </c>
      <c r="AM614" t="s">
        <v>3154</v>
      </c>
      <c r="AN614">
        <v>-2.94</v>
      </c>
      <c r="AO614" t="s">
        <v>3153</v>
      </c>
      <c r="AP614">
        <v>-2.5278691723615E-2</v>
      </c>
      <c r="AQ614">
        <f>(Table2[[#This Row],[Sharpe Ratio]]-AVERAGE(Table2[Sharpe Ratio]))/_xlfn.STDEV.P(Table2[Sharpe Ratio])</f>
        <v>-0.96503198516617017</v>
      </c>
      <c r="AR6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4">
        <f>_xlfn.RANK.AVG(Table2[[#This Row],[1Y Return vs Nifty Z-Score]],Table2[1Y Return vs Nifty Z-Score])</f>
        <v>613</v>
      </c>
      <c r="AT614">
        <f>_xlfn.RANK.AVG(Table2[[#This Row],[6M Return vs Nifty Z-Score]],Table2[6M Return vs Nifty Z-Score])</f>
        <v>410</v>
      </c>
      <c r="AU614">
        <f>_xlfn.RANK.AVG(Table2[[#This Row],[Sharpe Ratio Z-Score]],Table2[Sharpe Ratio Z-Score])</f>
        <v>617</v>
      </c>
      <c r="AV614">
        <f>(Table2[[#This Row],[Rank 1Y]]+Table2[[#This Row],[Rank 6M]]+Table2[[#This Row],[Rank Sharpe]])/3</f>
        <v>546.66666666666663</v>
      </c>
    </row>
    <row r="615" spans="1:48" hidden="1" x14ac:dyDescent="0.3">
      <c r="A615" t="s">
        <v>1587</v>
      </c>
      <c r="B615" t="s">
        <v>1588</v>
      </c>
      <c r="C615" t="s">
        <v>3108</v>
      </c>
      <c r="D615" t="s">
        <v>498</v>
      </c>
      <c r="E615">
        <v>5895.2028992249998</v>
      </c>
      <c r="F615">
        <v>270.14999999999998</v>
      </c>
      <c r="G615">
        <v>-40.016340456294103</v>
      </c>
      <c r="H615">
        <f>(Table2[[#This Row],[1Y Return vs Nifty]]-AVERAGE(Table2[1Y Return vs Nifty]))/_xlfn.STDEV.P(Table2[1Y Return vs Nifty])</f>
        <v>-1.1228776652393349</v>
      </c>
      <c r="I615">
        <v>-9.4761219126169802</v>
      </c>
      <c r="J615">
        <f>(Table2[[#This Row],[1M Return vs Nifty]]-AVERAGE(Table2[1M Return vs Nifty]))/_xlfn.STDEV.P(Table2[1M Return vs Nifty])</f>
        <v>-0.70373604917847365</v>
      </c>
      <c r="K615">
        <v>-18.115566830996499</v>
      </c>
      <c r="L615">
        <f>(Table2[[#This Row],[6M Return vs Nifty]]-AVERAGE(Table2[6M Return vs Nifty]))/_xlfn.STDEV.P(Table2[6M Return vs Nifty])</f>
        <v>-0.7113657369318851</v>
      </c>
      <c r="M615">
        <v>-1.93560788520177</v>
      </c>
      <c r="N615">
        <f>(Table2[[#This Row],[1W Return vs Nifty]]-AVERAGE(Table2[1W Return vs Nifty]))/_xlfn.STDEV.P(Table2[1W Return vs Nifty])</f>
        <v>0.18069867717921601</v>
      </c>
      <c r="O615">
        <v>286.43</v>
      </c>
      <c r="P615">
        <v>295.563477882271</v>
      </c>
      <c r="Q615">
        <v>307.42103882202503</v>
      </c>
      <c r="R615">
        <v>24.628046967214001</v>
      </c>
      <c r="S615" s="1">
        <f>(Table2[[#This Row],[Close Price]]-Table2[[#This Row],[20D EMA]])/Table2[[#This Row],[20D EMA]]</f>
        <v>-5.683762175749757E-2</v>
      </c>
      <c r="T615" s="1">
        <f>(Table2[[#This Row],[Close Price]]-Table2[[#This Row],[50D EMA]])/Table2[[#This Row],[50D EMA]]</f>
        <v>-8.5983146714743067E-2</v>
      </c>
      <c r="U615" s="1">
        <f>(Table2[[#This Row],[Close Price]]-Table2[[#This Row],[200D EMA]])/Table2[[#This Row],[200D EMA]]</f>
        <v>-0.1212377622717043</v>
      </c>
      <c r="V615">
        <v>0.449165456323252</v>
      </c>
      <c r="W615">
        <v>268</v>
      </c>
      <c r="X615">
        <v>274.89999999999998</v>
      </c>
      <c r="Y615">
        <v>268</v>
      </c>
      <c r="Z615">
        <v>278.75</v>
      </c>
      <c r="AA615">
        <v>268</v>
      </c>
      <c r="AB615">
        <v>299.64999999999998</v>
      </c>
      <c r="AC615" s="1">
        <f>(Table2[[#This Row],[Close Price]]/Table2[[#This Row],[Day Low]])-1</f>
        <v>8.0223880597014574E-3</v>
      </c>
      <c r="AD615" s="1">
        <f>(Table2[[#This Row],[Day High]]/Table2[[#This Row],[Close Price]])-1</f>
        <v>1.7582824356838778E-2</v>
      </c>
      <c r="AE615" s="1">
        <f>(Table2[[#This Row],[Close Price]]/Table2[[#This Row],[Current Week Low]])-1</f>
        <v>8.0223880597014574E-3</v>
      </c>
      <c r="AF615" s="1">
        <f>(Table2[[#This Row],[Current Week High]]/Table2[[#This Row],[Close Price]])-1</f>
        <v>3.1834166203960956E-2</v>
      </c>
      <c r="AG615" s="1">
        <f>(Table2[[#This Row],[Close Price]]/Table2[[#This Row],[Current Month Low]])-1</f>
        <v>8.0223880597014574E-3</v>
      </c>
      <c r="AH615" s="1">
        <f>(Table2[[#This Row],[Current Month High]]/Table2[[#This Row],[Close Price]])-1</f>
        <v>0.10919859337405136</v>
      </c>
      <c r="AI615">
        <v>50.020359059781597</v>
      </c>
      <c r="AJ615">
        <v>0.80223880597014496</v>
      </c>
      <c r="AK615" t="str">
        <f>IF(AND(Table2[[#This Row],[20D EMA]]&gt;Table2[[#This Row],[50D EMA]],Table2[[#This Row],[50D EMA]]&gt;Table2[[#This Row],[200D EMA]]),"Uptrend","Downtrend/NoTrend")</f>
        <v>Downtrend/NoTrend</v>
      </c>
      <c r="AL615">
        <v>-0.06</v>
      </c>
      <c r="AM615" t="s">
        <v>3153</v>
      </c>
      <c r="AN615">
        <v>-7.39</v>
      </c>
      <c r="AO615" t="s">
        <v>3153</v>
      </c>
      <c r="AP615">
        <v>4.5797578771726001E-2</v>
      </c>
      <c r="AQ615">
        <f>(Table2[[#This Row],[Sharpe Ratio]]-AVERAGE(Table2[Sharpe Ratio]))/_xlfn.STDEV.P(Table2[Sharpe Ratio])</f>
        <v>-0.13457807684654671</v>
      </c>
      <c r="AR6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5">
        <f>_xlfn.RANK.AVG(Table2[[#This Row],[1Y Return vs Nifty Z-Score]],Table2[1Y Return vs Nifty Z-Score])</f>
        <v>679</v>
      </c>
      <c r="AT615">
        <f>_xlfn.RANK.AVG(Table2[[#This Row],[6M Return vs Nifty Z-Score]],Table2[6M Return vs Nifty Z-Score])</f>
        <v>574</v>
      </c>
      <c r="AU615">
        <f>_xlfn.RANK.AVG(Table2[[#This Row],[Sharpe Ratio Z-Score]],Table2[Sharpe Ratio Z-Score])</f>
        <v>389</v>
      </c>
      <c r="AV615">
        <f>(Table2[[#This Row],[Rank 1Y]]+Table2[[#This Row],[Rank 6M]]+Table2[[#This Row],[Rank Sharpe]])/3</f>
        <v>547.33333333333337</v>
      </c>
    </row>
    <row r="616" spans="1:48" hidden="1" x14ac:dyDescent="0.3">
      <c r="A616" t="s">
        <v>1266</v>
      </c>
      <c r="B616" t="s">
        <v>1267</v>
      </c>
      <c r="C616" t="s">
        <v>3120</v>
      </c>
      <c r="D616" t="s">
        <v>111</v>
      </c>
      <c r="E616">
        <v>8826.3850131599993</v>
      </c>
      <c r="F616">
        <v>738.8</v>
      </c>
      <c r="G616">
        <v>-33.035591627552002</v>
      </c>
      <c r="H616">
        <f>(Table2[[#This Row],[1Y Return vs Nifty]]-AVERAGE(Table2[1Y Return vs Nifty]))/_xlfn.STDEV.P(Table2[1Y Return vs Nifty])</f>
        <v>-0.97871823221378029</v>
      </c>
      <c r="I616">
        <v>10.798203488463701</v>
      </c>
      <c r="J616">
        <f>(Table2[[#This Row],[1M Return vs Nifty]]-AVERAGE(Table2[1M Return vs Nifty]))/_xlfn.STDEV.P(Table2[1M Return vs Nifty])</f>
        <v>1.5166156513618343</v>
      </c>
      <c r="K616">
        <v>0.37948290809023</v>
      </c>
      <c r="L616">
        <f>(Table2[[#This Row],[6M Return vs Nifty]]-AVERAGE(Table2[6M Return vs Nifty]))/_xlfn.STDEV.P(Table2[6M Return vs Nifty])</f>
        <v>-7.2185007122973058E-2</v>
      </c>
      <c r="M616">
        <v>8.1521272000818108</v>
      </c>
      <c r="N616">
        <f>(Table2[[#This Row],[1W Return vs Nifty]]-AVERAGE(Table2[1W Return vs Nifty]))/_xlfn.STDEV.P(Table2[1W Return vs Nifty])</f>
        <v>2.2547300694417918</v>
      </c>
      <c r="O616">
        <v>684.69</v>
      </c>
      <c r="P616">
        <v>677.85284198578995</v>
      </c>
      <c r="Q616">
        <v>692.183517083369</v>
      </c>
      <c r="R616">
        <v>82.485014843421197</v>
      </c>
      <c r="S616" s="1">
        <f>(Table2[[#This Row],[Close Price]]-Table2[[#This Row],[20D EMA]])/Table2[[#This Row],[20D EMA]]</f>
        <v>7.9028465436912901E-2</v>
      </c>
      <c r="T616" s="1">
        <f>(Table2[[#This Row],[Close Price]]-Table2[[#This Row],[50D EMA]])/Table2[[#This Row],[50D EMA]]</f>
        <v>8.9912078609368229E-2</v>
      </c>
      <c r="U616" s="1">
        <f>(Table2[[#This Row],[Close Price]]-Table2[[#This Row],[200D EMA]])/Table2[[#This Row],[200D EMA]]</f>
        <v>6.734699941000806E-2</v>
      </c>
      <c r="V616">
        <v>1.0478644477888099</v>
      </c>
      <c r="W616">
        <v>717</v>
      </c>
      <c r="X616">
        <v>746.4</v>
      </c>
      <c r="Y616">
        <v>702.7</v>
      </c>
      <c r="Z616">
        <v>746.4</v>
      </c>
      <c r="AA616">
        <v>651</v>
      </c>
      <c r="AB616">
        <v>746.4</v>
      </c>
      <c r="AC616" s="1">
        <f>(Table2[[#This Row],[Close Price]]/Table2[[#This Row],[Day Low]])-1</f>
        <v>3.0404463040446306E-2</v>
      </c>
      <c r="AD616" s="1">
        <f>(Table2[[#This Row],[Day High]]/Table2[[#This Row],[Close Price]])-1</f>
        <v>1.0286951813752054E-2</v>
      </c>
      <c r="AE616" s="1">
        <f>(Table2[[#This Row],[Close Price]]/Table2[[#This Row],[Current Week Low]])-1</f>
        <v>5.1373274512594103E-2</v>
      </c>
      <c r="AF616" s="1">
        <f>(Table2[[#This Row],[Current Week High]]/Table2[[#This Row],[Close Price]])-1</f>
        <v>1.0286951813752054E-2</v>
      </c>
      <c r="AG616" s="1">
        <f>(Table2[[#This Row],[Close Price]]/Table2[[#This Row],[Current Month Low]])-1</f>
        <v>0.13486943164362519</v>
      </c>
      <c r="AH616" s="1">
        <f>(Table2[[#This Row],[Current Month High]]/Table2[[#This Row],[Close Price]])-1</f>
        <v>1.0286951813752054E-2</v>
      </c>
      <c r="AI616">
        <v>14.916080129940401</v>
      </c>
      <c r="AJ616">
        <v>23.4213164049448</v>
      </c>
      <c r="AK616" t="str">
        <f>IF(AND(Table2[[#This Row],[20D EMA]]&gt;Table2[[#This Row],[50D EMA]],Table2[[#This Row],[50D EMA]]&gt;Table2[[#This Row],[200D EMA]]),"Uptrend","Downtrend/NoTrend")</f>
        <v>Downtrend/NoTrend</v>
      </c>
      <c r="AL616">
        <v>0.16</v>
      </c>
      <c r="AM616" t="s">
        <v>3154</v>
      </c>
      <c r="AN616">
        <v>10.79</v>
      </c>
      <c r="AO616" t="s">
        <v>3154</v>
      </c>
      <c r="AP616">
        <v>-7.4393724143587997E-2</v>
      </c>
      <c r="AQ616">
        <f>(Table2[[#This Row],[Sharpe Ratio]]-AVERAGE(Table2[Sharpe Ratio]))/_xlfn.STDEV.P(Table2[Sharpe Ratio])</f>
        <v>-1.5388911697597849</v>
      </c>
      <c r="AR6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6">
        <f>_xlfn.RANK.AVG(Table2[[#This Row],[1Y Return vs Nifty Z-Score]],Table2[1Y Return vs Nifty Z-Score])</f>
        <v>646</v>
      </c>
      <c r="AT616">
        <f>_xlfn.RANK.AVG(Table2[[#This Row],[6M Return vs Nifty Z-Score]],Table2[6M Return vs Nifty Z-Score])</f>
        <v>323</v>
      </c>
      <c r="AU616">
        <f>_xlfn.RANK.AVG(Table2[[#This Row],[Sharpe Ratio Z-Score]],Table2[Sharpe Ratio Z-Score])</f>
        <v>691</v>
      </c>
      <c r="AV616">
        <f>(Table2[[#This Row],[Rank 1Y]]+Table2[[#This Row],[Rank 6M]]+Table2[[#This Row],[Rank Sharpe]])/3</f>
        <v>553.33333333333337</v>
      </c>
    </row>
    <row r="617" spans="1:48" hidden="1" x14ac:dyDescent="0.3">
      <c r="A617" t="s">
        <v>1993</v>
      </c>
      <c r="B617" t="s">
        <v>1994</v>
      </c>
      <c r="C617" t="s">
        <v>3114</v>
      </c>
      <c r="D617" t="s">
        <v>211</v>
      </c>
      <c r="E617">
        <v>3261.6190907999999</v>
      </c>
      <c r="F617">
        <v>207.84</v>
      </c>
      <c r="G617">
        <v>-45.999352688210003</v>
      </c>
      <c r="H617">
        <f>(Table2[[#This Row],[1Y Return vs Nifty]]-AVERAGE(Table2[1Y Return vs Nifty]))/_xlfn.STDEV.P(Table2[1Y Return vs Nifty])</f>
        <v>-1.2464328413812866</v>
      </c>
      <c r="I617">
        <v>1.3375340462204499</v>
      </c>
      <c r="J617">
        <f>(Table2[[#This Row],[1M Return vs Nifty]]-AVERAGE(Table2[1M Return vs Nifty]))/_xlfn.STDEV.P(Table2[1M Return vs Nifty])</f>
        <v>0.4805262590501746</v>
      </c>
      <c r="K617">
        <v>-11.2194839783958</v>
      </c>
      <c r="L617">
        <f>(Table2[[#This Row],[6M Return vs Nifty]]-AVERAGE(Table2[6M Return vs Nifty]))/_xlfn.STDEV.P(Table2[6M Return vs Nifty])</f>
        <v>-0.47304016696963341</v>
      </c>
      <c r="M617">
        <v>-0.73370716422688798</v>
      </c>
      <c r="N617">
        <f>(Table2[[#This Row],[1W Return vs Nifty]]-AVERAGE(Table2[1W Return vs Nifty]))/_xlfn.STDEV.P(Table2[1W Return vs Nifty])</f>
        <v>0.42780863839553518</v>
      </c>
      <c r="O617">
        <v>205.73</v>
      </c>
      <c r="P617">
        <v>210.053817495375</v>
      </c>
      <c r="Q617">
        <v>222.48484350607399</v>
      </c>
      <c r="R617">
        <v>55.344861803977601</v>
      </c>
      <c r="S617" s="1">
        <f>(Table2[[#This Row],[Close Price]]-Table2[[#This Row],[20D EMA]])/Table2[[#This Row],[20D EMA]]</f>
        <v>1.0256160987702396E-2</v>
      </c>
      <c r="T617" s="1">
        <f>(Table2[[#This Row],[Close Price]]-Table2[[#This Row],[50D EMA]])/Table2[[#This Row],[50D EMA]]</f>
        <v>-1.0539287130183869E-2</v>
      </c>
      <c r="U617" s="1">
        <f>(Table2[[#This Row],[Close Price]]-Table2[[#This Row],[200D EMA]])/Table2[[#This Row],[200D EMA]]</f>
        <v>-6.5824005245886191E-2</v>
      </c>
      <c r="V617">
        <v>0.679944450694285</v>
      </c>
      <c r="W617">
        <v>202.09</v>
      </c>
      <c r="X617">
        <v>210.44</v>
      </c>
      <c r="Y617">
        <v>195</v>
      </c>
      <c r="Z617">
        <v>210.44</v>
      </c>
      <c r="AA617">
        <v>195</v>
      </c>
      <c r="AB617">
        <v>216.99</v>
      </c>
      <c r="AC617" s="1">
        <f>(Table2[[#This Row],[Close Price]]/Table2[[#This Row],[Day Low]])-1</f>
        <v>2.8452669602652358E-2</v>
      </c>
      <c r="AD617" s="1">
        <f>(Table2[[#This Row],[Day High]]/Table2[[#This Row],[Close Price]])-1</f>
        <v>1.2509622786758934E-2</v>
      </c>
      <c r="AE617" s="1">
        <f>(Table2[[#This Row],[Close Price]]/Table2[[#This Row],[Current Week Low]])-1</f>
        <v>6.5846153846153888E-2</v>
      </c>
      <c r="AF617" s="1">
        <f>(Table2[[#This Row],[Current Week High]]/Table2[[#This Row],[Close Price]])-1</f>
        <v>1.2509622786758934E-2</v>
      </c>
      <c r="AG617" s="1">
        <f>(Table2[[#This Row],[Close Price]]/Table2[[#This Row],[Current Month Low]])-1</f>
        <v>6.5846153846153888E-2</v>
      </c>
      <c r="AH617" s="1">
        <f>(Table2[[#This Row],[Current Month High]]/Table2[[#This Row],[Close Price]])-1</f>
        <v>4.4024249422632833E-2</v>
      </c>
      <c r="AI617">
        <v>40.228060046189299</v>
      </c>
      <c r="AJ617">
        <v>10.0555996822875</v>
      </c>
      <c r="AK617" t="str">
        <f>IF(AND(Table2[[#This Row],[20D EMA]]&gt;Table2[[#This Row],[50D EMA]],Table2[[#This Row],[50D EMA]]&gt;Table2[[#This Row],[200D EMA]]),"Uptrend","Downtrend/NoTrend")</f>
        <v>Downtrend/NoTrend</v>
      </c>
      <c r="AL617">
        <v>0.02</v>
      </c>
      <c r="AM617" t="s">
        <v>3154</v>
      </c>
      <c r="AN617">
        <v>1.7</v>
      </c>
      <c r="AO617" t="s">
        <v>3154</v>
      </c>
      <c r="AP617">
        <v>1.4672907345818E-2</v>
      </c>
      <c r="AQ617">
        <f>(Table2[[#This Row],[Sharpe Ratio]]-AVERAGE(Table2[Sharpe Ratio]))/_xlfn.STDEV.P(Table2[Sharpe Ratio])</f>
        <v>-0.49823819647119277</v>
      </c>
      <c r="AR6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7">
        <f>_xlfn.RANK.AVG(Table2[[#This Row],[1Y Return vs Nifty Z-Score]],Table2[1Y Return vs Nifty Z-Score])</f>
        <v>708</v>
      </c>
      <c r="AT617">
        <f>_xlfn.RANK.AVG(Table2[[#This Row],[6M Return vs Nifty Z-Score]],Table2[6M Return vs Nifty Z-Score])</f>
        <v>480</v>
      </c>
      <c r="AU617">
        <f>_xlfn.RANK.AVG(Table2[[#This Row],[Sharpe Ratio Z-Score]],Table2[Sharpe Ratio Z-Score])</f>
        <v>473</v>
      </c>
      <c r="AV617">
        <f>(Table2[[#This Row],[Rank 1Y]]+Table2[[#This Row],[Rank 6M]]+Table2[[#This Row],[Rank Sharpe]])/3</f>
        <v>553.66666666666663</v>
      </c>
    </row>
    <row r="618" spans="1:48" hidden="1" x14ac:dyDescent="0.3">
      <c r="A618" t="s">
        <v>65</v>
      </c>
      <c r="B618" t="s">
        <v>66</v>
      </c>
      <c r="C618" t="s">
        <v>3108</v>
      </c>
      <c r="D618" t="s">
        <v>24</v>
      </c>
      <c r="E618">
        <v>343505.06101624999</v>
      </c>
      <c r="F618">
        <v>1727.75</v>
      </c>
      <c r="G618">
        <v>-21.638190886963098</v>
      </c>
      <c r="H618">
        <f>(Table2[[#This Row],[1Y Return vs Nifty]]-AVERAGE(Table2[1Y Return vs Nifty]))/_xlfn.STDEV.P(Table2[1Y Return vs Nifty])</f>
        <v>-0.74335052753955266</v>
      </c>
      <c r="I618">
        <v>-1.3547465305044</v>
      </c>
      <c r="J618">
        <f>(Table2[[#This Row],[1M Return vs Nifty]]-AVERAGE(Table2[1M Return vs Nifty]))/_xlfn.STDEV.P(Table2[1M Return vs Nifty])</f>
        <v>0.1856799626331295</v>
      </c>
      <c r="K618">
        <v>-2.55898028162254</v>
      </c>
      <c r="L618">
        <f>(Table2[[#This Row],[6M Return vs Nifty]]-AVERAGE(Table2[6M Return vs Nifty]))/_xlfn.STDEV.P(Table2[6M Return vs Nifty])</f>
        <v>-0.17373699387691494</v>
      </c>
      <c r="M618">
        <v>0.43603394045209498</v>
      </c>
      <c r="N618">
        <f>(Table2[[#This Row],[1W Return vs Nifty]]-AVERAGE(Table2[1W Return vs Nifty]))/_xlfn.STDEV.P(Table2[1W Return vs Nifty])</f>
        <v>0.66830660463013458</v>
      </c>
      <c r="O618">
        <v>1749.31</v>
      </c>
      <c r="P618">
        <v>1780.5897502222299</v>
      </c>
      <c r="Q618">
        <v>1783.55125473932</v>
      </c>
      <c r="R618">
        <v>45.127986350327298</v>
      </c>
      <c r="S618" s="1">
        <f>(Table2[[#This Row],[Close Price]]-Table2[[#This Row],[20D EMA]])/Table2[[#This Row],[20D EMA]]</f>
        <v>-1.2324859516037722E-2</v>
      </c>
      <c r="T618" s="1">
        <f>(Table2[[#This Row],[Close Price]]-Table2[[#This Row],[50D EMA]])/Table2[[#This Row],[50D EMA]]</f>
        <v>-2.9675420863023126E-2</v>
      </c>
      <c r="U618" s="1">
        <f>(Table2[[#This Row],[Close Price]]-Table2[[#This Row],[200D EMA]])/Table2[[#This Row],[200D EMA]]</f>
        <v>-3.1286600029599834E-2</v>
      </c>
      <c r="V618">
        <v>0.75511282086248399</v>
      </c>
      <c r="W618">
        <v>1713.5</v>
      </c>
      <c r="X618">
        <v>1739.8</v>
      </c>
      <c r="Y618">
        <v>1699.7</v>
      </c>
      <c r="Z618">
        <v>1739.8</v>
      </c>
      <c r="AA618">
        <v>1679.05</v>
      </c>
      <c r="AB618">
        <v>1768.45</v>
      </c>
      <c r="AC618" s="1">
        <f>(Table2[[#This Row],[Close Price]]/Table2[[#This Row],[Day Low]])-1</f>
        <v>8.3163116428361938E-3</v>
      </c>
      <c r="AD618" s="1">
        <f>(Table2[[#This Row],[Day High]]/Table2[[#This Row],[Close Price]])-1</f>
        <v>6.9743886557660506E-3</v>
      </c>
      <c r="AE618" s="1">
        <f>(Table2[[#This Row],[Close Price]]/Table2[[#This Row],[Current Week Low]])-1</f>
        <v>1.6502912278637316E-2</v>
      </c>
      <c r="AF618" s="1">
        <f>(Table2[[#This Row],[Current Week High]]/Table2[[#This Row],[Close Price]])-1</f>
        <v>6.9743886557660506E-3</v>
      </c>
      <c r="AG618" s="1">
        <f>(Table2[[#This Row],[Close Price]]/Table2[[#This Row],[Current Month Low]])-1</f>
        <v>2.9004496590333773E-2</v>
      </c>
      <c r="AH618" s="1">
        <f>(Table2[[#This Row],[Current Month High]]/Table2[[#This Row],[Close Price]])-1</f>
        <v>2.3556648820720616E-2</v>
      </c>
      <c r="AI618">
        <v>12.400520908696199</v>
      </c>
      <c r="AJ618">
        <v>11.911778994073201</v>
      </c>
      <c r="AK618" t="str">
        <f>IF(AND(Table2[[#This Row],[20D EMA]]&gt;Table2[[#This Row],[50D EMA]],Table2[[#This Row],[50D EMA]]&gt;Table2[[#This Row],[200D EMA]]),"Uptrend","Downtrend/NoTrend")</f>
        <v>Downtrend/NoTrend</v>
      </c>
      <c r="AL618">
        <v>-0.02</v>
      </c>
      <c r="AM618" t="s">
        <v>3153</v>
      </c>
      <c r="AN618">
        <v>-0.19</v>
      </c>
      <c r="AO618" t="s">
        <v>3153</v>
      </c>
      <c r="AP618">
        <v>-0.11218189405074</v>
      </c>
      <c r="AQ618">
        <f>(Table2[[#This Row],[Sharpe Ratio]]-AVERAGE(Table2[Sharpe Ratio]))/_xlfn.STDEV.P(Table2[Sharpe Ratio])</f>
        <v>-1.9804074897487098</v>
      </c>
      <c r="AR6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8">
        <f>_xlfn.RANK.AVG(Table2[[#This Row],[1Y Return vs Nifty Z-Score]],Table2[1Y Return vs Nifty Z-Score])</f>
        <v>580</v>
      </c>
      <c r="AT618">
        <f>_xlfn.RANK.AVG(Table2[[#This Row],[6M Return vs Nifty Z-Score]],Table2[6M Return vs Nifty Z-Score])</f>
        <v>364</v>
      </c>
      <c r="AU618">
        <f>_xlfn.RANK.AVG(Table2[[#This Row],[Sharpe Ratio Z-Score]],Table2[Sharpe Ratio Z-Score])</f>
        <v>722</v>
      </c>
      <c r="AV618">
        <f>(Table2[[#This Row],[Rank 1Y]]+Table2[[#This Row],[Rank 6M]]+Table2[[#This Row],[Rank Sharpe]])/3</f>
        <v>555.33333333333337</v>
      </c>
    </row>
    <row r="619" spans="1:48" hidden="1" x14ac:dyDescent="0.3">
      <c r="A619" t="s">
        <v>1647</v>
      </c>
      <c r="B619" t="s">
        <v>1648</v>
      </c>
      <c r="C619" t="s">
        <v>3110</v>
      </c>
      <c r="D619" t="s">
        <v>37</v>
      </c>
      <c r="E619">
        <v>5394.8792611999997</v>
      </c>
      <c r="F619">
        <v>318.2</v>
      </c>
      <c r="G619">
        <v>-9.5213123099791694</v>
      </c>
      <c r="H619">
        <f>(Table2[[#This Row],[1Y Return vs Nifty]]-AVERAGE(Table2[1Y Return vs Nifty]))/_xlfn.STDEV.P(Table2[1Y Return vs Nifty])</f>
        <v>-0.49312488720344988</v>
      </c>
      <c r="I619">
        <v>-10.354907803031301</v>
      </c>
      <c r="J619">
        <f>(Table2[[#This Row],[1M Return vs Nifty]]-AVERAGE(Table2[1M Return vs Nifty]))/_xlfn.STDEV.P(Table2[1M Return vs Nifty])</f>
        <v>-0.79997667408667705</v>
      </c>
      <c r="K619">
        <v>-18.4458258843739</v>
      </c>
      <c r="L619">
        <f>(Table2[[#This Row],[6M Return vs Nifty]]-AVERAGE(Table2[6M Return vs Nifty]))/_xlfn.STDEV.P(Table2[6M Return vs Nifty])</f>
        <v>-0.72277934358565077</v>
      </c>
      <c r="M619">
        <v>-3.7513383963414801</v>
      </c>
      <c r="N619">
        <f>(Table2[[#This Row],[1W Return vs Nifty]]-AVERAGE(Table2[1W Return vs Nifty]))/_xlfn.STDEV.P(Table2[1W Return vs Nifty])</f>
        <v>-0.19261426652472416</v>
      </c>
      <c r="O619">
        <v>333.3</v>
      </c>
      <c r="P619">
        <v>355.84493204649499</v>
      </c>
      <c r="Q619">
        <v>361.02006438223702</v>
      </c>
      <c r="R619">
        <v>37.607067416377397</v>
      </c>
      <c r="S619" s="1">
        <f>(Table2[[#This Row],[Close Price]]-Table2[[#This Row],[20D EMA]])/Table2[[#This Row],[20D EMA]]</f>
        <v>-4.5304530453045375E-2</v>
      </c>
      <c r="T619" s="1">
        <f>(Table2[[#This Row],[Close Price]]-Table2[[#This Row],[50D EMA]])/Table2[[#This Row],[50D EMA]]</f>
        <v>-0.10579027170626189</v>
      </c>
      <c r="U619" s="1">
        <f>(Table2[[#This Row],[Close Price]]-Table2[[#This Row],[200D EMA]])/Table2[[#This Row],[200D EMA]]</f>
        <v>-0.11860854452926045</v>
      </c>
      <c r="V619">
        <v>0.24030558698722199</v>
      </c>
      <c r="W619">
        <v>314.5</v>
      </c>
      <c r="X619">
        <v>321.5</v>
      </c>
      <c r="Y619">
        <v>313.10000000000002</v>
      </c>
      <c r="Z619">
        <v>322.5</v>
      </c>
      <c r="AA619">
        <v>308.7</v>
      </c>
      <c r="AB619">
        <v>354.95</v>
      </c>
      <c r="AC619" s="1">
        <f>(Table2[[#This Row],[Close Price]]/Table2[[#This Row],[Day Low]])-1</f>
        <v>1.1764705882352899E-2</v>
      </c>
      <c r="AD619" s="1">
        <f>(Table2[[#This Row],[Day High]]/Table2[[#This Row],[Close Price]])-1</f>
        <v>1.0370835952231428E-2</v>
      </c>
      <c r="AE619" s="1">
        <f>(Table2[[#This Row],[Close Price]]/Table2[[#This Row],[Current Week Low]])-1</f>
        <v>1.6288725646758095E-2</v>
      </c>
      <c r="AF619" s="1">
        <f>(Table2[[#This Row],[Current Week High]]/Table2[[#This Row],[Close Price]])-1</f>
        <v>1.3513513513513598E-2</v>
      </c>
      <c r="AG619" s="1">
        <f>(Table2[[#This Row],[Close Price]]/Table2[[#This Row],[Current Month Low]])-1</f>
        <v>3.0774214447683912E-2</v>
      </c>
      <c r="AH619" s="1">
        <f>(Table2[[#This Row],[Current Month High]]/Table2[[#This Row],[Close Price]])-1</f>
        <v>0.1154934003771213</v>
      </c>
      <c r="AI619">
        <v>52.781269641734703</v>
      </c>
      <c r="AJ619">
        <v>9.7241379310344804</v>
      </c>
      <c r="AK619" t="str">
        <f>IF(AND(Table2[[#This Row],[20D EMA]]&gt;Table2[[#This Row],[50D EMA]],Table2[[#This Row],[50D EMA]]&gt;Table2[[#This Row],[200D EMA]]),"Uptrend","Downtrend/NoTrend")</f>
        <v>Downtrend/NoTrend</v>
      </c>
      <c r="AL619">
        <v>-0.14000000000000001</v>
      </c>
      <c r="AM619" t="s">
        <v>3153</v>
      </c>
      <c r="AN619">
        <v>-7.97</v>
      </c>
      <c r="AO619" t="s">
        <v>3153</v>
      </c>
      <c r="AP619">
        <v>-1.6203275195148002E-2</v>
      </c>
      <c r="AQ619">
        <f>(Table2[[#This Row],[Sharpe Ratio]]-AVERAGE(Table2[Sharpe Ratio]))/_xlfn.STDEV.P(Table2[Sharpe Ratio])</f>
        <v>-0.85899497628585819</v>
      </c>
      <c r="AR6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9">
        <f>_xlfn.RANK.AVG(Table2[[#This Row],[1Y Return vs Nifty Z-Score]],Table2[1Y Return vs Nifty Z-Score])</f>
        <v>487</v>
      </c>
      <c r="AT619">
        <f>_xlfn.RANK.AVG(Table2[[#This Row],[6M Return vs Nifty Z-Score]],Table2[6M Return vs Nifty Z-Score])</f>
        <v>578</v>
      </c>
      <c r="AU619">
        <f>_xlfn.RANK.AVG(Table2[[#This Row],[Sharpe Ratio Z-Score]],Table2[Sharpe Ratio Z-Score])</f>
        <v>601</v>
      </c>
      <c r="AV619">
        <f>(Table2[[#This Row],[Rank 1Y]]+Table2[[#This Row],[Rank 6M]]+Table2[[#This Row],[Rank Sharpe]])/3</f>
        <v>555.33333333333337</v>
      </c>
    </row>
    <row r="620" spans="1:48" hidden="1" x14ac:dyDescent="0.3">
      <c r="A620" t="s">
        <v>358</v>
      </c>
      <c r="B620" t="s">
        <v>359</v>
      </c>
      <c r="C620" t="s">
        <v>3122</v>
      </c>
      <c r="D620" t="s">
        <v>166</v>
      </c>
      <c r="E620">
        <v>65198.640258749998</v>
      </c>
      <c r="F620">
        <v>2199.5</v>
      </c>
      <c r="G620">
        <v>-24.508927408400201</v>
      </c>
      <c r="H620">
        <f>(Table2[[#This Row],[1Y Return vs Nifty]]-AVERAGE(Table2[1Y Return vs Nifty]))/_xlfn.STDEV.P(Table2[1Y Return vs Nifty])</f>
        <v>-0.80263410290501924</v>
      </c>
      <c r="I620">
        <v>-0.67242959960683102</v>
      </c>
      <c r="J620">
        <f>(Table2[[#This Row],[1M Return vs Nifty]]-AVERAGE(Table2[1M Return vs Nifty]))/_xlfn.STDEV.P(Table2[1M Return vs Nifty])</f>
        <v>0.26040420266851477</v>
      </c>
      <c r="K620">
        <v>-8.0547043854651292</v>
      </c>
      <c r="L620">
        <f>(Table2[[#This Row],[6M Return vs Nifty]]-AVERAGE(Table2[6M Return vs Nifty]))/_xlfn.STDEV.P(Table2[6M Return vs Nifty])</f>
        <v>-0.3636667855280723</v>
      </c>
      <c r="M620">
        <v>-3.1825116880431898</v>
      </c>
      <c r="N620">
        <f>(Table2[[#This Row],[1W Return vs Nifty]]-AVERAGE(Table2[1W Return vs Nifty]))/_xlfn.STDEV.P(Table2[1W Return vs Nifty])</f>
        <v>-7.5663886702683453E-2</v>
      </c>
      <c r="O620">
        <v>2265.85</v>
      </c>
      <c r="P620">
        <v>2327.0004116765699</v>
      </c>
      <c r="Q620">
        <v>2389.4222623323399</v>
      </c>
      <c r="R620">
        <v>39.158554517485697</v>
      </c>
      <c r="S620" s="1">
        <f>(Table2[[#This Row],[Close Price]]-Table2[[#This Row],[20D EMA]])/Table2[[#This Row],[20D EMA]]</f>
        <v>-2.9282609175364613E-2</v>
      </c>
      <c r="T620" s="1">
        <f>(Table2[[#This Row],[Close Price]]-Table2[[#This Row],[50D EMA]])/Table2[[#This Row],[50D EMA]]</f>
        <v>-5.4791744357581662E-2</v>
      </c>
      <c r="U620" s="1">
        <f>(Table2[[#This Row],[Close Price]]-Table2[[#This Row],[200D EMA]])/Table2[[#This Row],[200D EMA]]</f>
        <v>-7.9484595639012237E-2</v>
      </c>
      <c r="V620">
        <v>0.511394010794612</v>
      </c>
      <c r="W620">
        <v>2185</v>
      </c>
      <c r="X620">
        <v>2226</v>
      </c>
      <c r="Y620">
        <v>2171.85</v>
      </c>
      <c r="Z620">
        <v>2242.3000000000002</v>
      </c>
      <c r="AA620">
        <v>2171.85</v>
      </c>
      <c r="AB620">
        <v>2389</v>
      </c>
      <c r="AC620" s="1">
        <f>(Table2[[#This Row],[Close Price]]/Table2[[#This Row],[Day Low]])-1</f>
        <v>6.6361556064074012E-3</v>
      </c>
      <c r="AD620" s="1">
        <f>(Table2[[#This Row],[Day High]]/Table2[[#This Row],[Close Price]])-1</f>
        <v>1.2048192771084265E-2</v>
      </c>
      <c r="AE620" s="1">
        <f>(Table2[[#This Row],[Close Price]]/Table2[[#This Row],[Current Week Low]])-1</f>
        <v>1.2731081796625077E-2</v>
      </c>
      <c r="AF620" s="1">
        <f>(Table2[[#This Row],[Current Week High]]/Table2[[#This Row],[Close Price]])-1</f>
        <v>1.9458967947260764E-2</v>
      </c>
      <c r="AG620" s="1">
        <f>(Table2[[#This Row],[Close Price]]/Table2[[#This Row],[Current Month Low]])-1</f>
        <v>1.2731081796625077E-2</v>
      </c>
      <c r="AH620" s="1">
        <f>(Table2[[#This Row],[Current Month High]]/Table2[[#This Row],[Close Price]])-1</f>
        <v>8.6155944532848361E-2</v>
      </c>
      <c r="AI620">
        <v>22.4801091157081</v>
      </c>
      <c r="AJ620">
        <v>5.2845723038629204</v>
      </c>
      <c r="AK620" t="str">
        <f>IF(AND(Table2[[#This Row],[20D EMA]]&gt;Table2[[#This Row],[50D EMA]],Table2[[#This Row],[50D EMA]]&gt;Table2[[#This Row],[200D EMA]]),"Uptrend","Downtrend/NoTrend")</f>
        <v>Downtrend/NoTrend</v>
      </c>
      <c r="AL620">
        <v>-0.03</v>
      </c>
      <c r="AM620" t="s">
        <v>3153</v>
      </c>
      <c r="AN620">
        <v>-1.95</v>
      </c>
      <c r="AO620" t="s">
        <v>3153</v>
      </c>
      <c r="AP620">
        <v>-4.1727231989404999E-2</v>
      </c>
      <c r="AQ620">
        <f>(Table2[[#This Row],[Sharpe Ratio]]-AVERAGE(Table2[Sharpe Ratio]))/_xlfn.STDEV.P(Table2[Sharpe Ratio])</f>
        <v>-1.157216443561091</v>
      </c>
      <c r="AR6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0">
        <f>_xlfn.RANK.AVG(Table2[[#This Row],[1Y Return vs Nifty Z-Score]],Table2[1Y Return vs Nifty Z-Score])</f>
        <v>594</v>
      </c>
      <c r="AT620">
        <f>_xlfn.RANK.AVG(Table2[[#This Row],[6M Return vs Nifty Z-Score]],Table2[6M Return vs Nifty Z-Score])</f>
        <v>441</v>
      </c>
      <c r="AU620">
        <f>_xlfn.RANK.AVG(Table2[[#This Row],[Sharpe Ratio Z-Score]],Table2[Sharpe Ratio Z-Score])</f>
        <v>644</v>
      </c>
      <c r="AV620">
        <f>(Table2[[#This Row],[Rank 1Y]]+Table2[[#This Row],[Rank 6M]]+Table2[[#This Row],[Rank Sharpe]])/3</f>
        <v>559.66666666666663</v>
      </c>
    </row>
    <row r="621" spans="1:48" hidden="1" x14ac:dyDescent="0.3">
      <c r="A621" t="s">
        <v>848</v>
      </c>
      <c r="B621" t="s">
        <v>849</v>
      </c>
      <c r="C621" t="s">
        <v>3119</v>
      </c>
      <c r="D621" t="s">
        <v>556</v>
      </c>
      <c r="E621">
        <v>17481.941594110001</v>
      </c>
      <c r="F621">
        <v>1546.3</v>
      </c>
      <c r="G621">
        <v>-25.809452969730401</v>
      </c>
      <c r="H621">
        <f>(Table2[[#This Row],[1Y Return vs Nifty]]-AVERAGE(Table2[1Y Return vs Nifty]))/_xlfn.STDEV.P(Table2[1Y Return vs Nifty])</f>
        <v>-0.82949125421587455</v>
      </c>
      <c r="I621">
        <v>-5.2167408967047404</v>
      </c>
      <c r="J621">
        <f>(Table2[[#This Row],[1M Return vs Nifty]]-AVERAGE(Table2[1M Return vs Nifty]))/_xlfn.STDEV.P(Table2[1M Return vs Nifty])</f>
        <v>-0.23726805604733139</v>
      </c>
      <c r="K621">
        <v>-15.910809642807401</v>
      </c>
      <c r="L621">
        <f>(Table2[[#This Row],[6M Return vs Nifty]]-AVERAGE(Table2[6M Return vs Nifty]))/_xlfn.STDEV.P(Table2[6M Return vs Nifty])</f>
        <v>-0.63517030472280467</v>
      </c>
      <c r="M621">
        <v>5.4379004424464501</v>
      </c>
      <c r="N621">
        <f>(Table2[[#This Row],[1W Return vs Nifty]]-AVERAGE(Table2[1W Return vs Nifty]))/_xlfn.STDEV.P(Table2[1W Return vs Nifty])</f>
        <v>1.6966869157048146</v>
      </c>
      <c r="O621">
        <v>1554.17</v>
      </c>
      <c r="P621">
        <v>1605.6176521494499</v>
      </c>
      <c r="Q621">
        <v>1609.71940260421</v>
      </c>
      <c r="R621">
        <v>53.069687741257297</v>
      </c>
      <c r="S621" s="1">
        <f>(Table2[[#This Row],[Close Price]]-Table2[[#This Row],[20D EMA]])/Table2[[#This Row],[20D EMA]]</f>
        <v>-5.0637961098207521E-3</v>
      </c>
      <c r="T621" s="1">
        <f>(Table2[[#This Row],[Close Price]]-Table2[[#This Row],[50D EMA]])/Table2[[#This Row],[50D EMA]]</f>
        <v>-3.6943821631532918E-2</v>
      </c>
      <c r="U621" s="1">
        <f>(Table2[[#This Row],[Close Price]]-Table2[[#This Row],[200D EMA]])/Table2[[#This Row],[200D EMA]]</f>
        <v>-3.9397799704476391E-2</v>
      </c>
      <c r="V621">
        <v>0.79050613849683904</v>
      </c>
      <c r="W621">
        <v>1515</v>
      </c>
      <c r="X621">
        <v>1569</v>
      </c>
      <c r="Y621">
        <v>1508.1</v>
      </c>
      <c r="Z621">
        <v>1569</v>
      </c>
      <c r="AA621">
        <v>1463.8</v>
      </c>
      <c r="AB621">
        <v>1612</v>
      </c>
      <c r="AC621" s="1">
        <f>(Table2[[#This Row],[Close Price]]/Table2[[#This Row],[Day Low]])-1</f>
        <v>2.066006600660053E-2</v>
      </c>
      <c r="AD621" s="1">
        <f>(Table2[[#This Row],[Day High]]/Table2[[#This Row],[Close Price]])-1</f>
        <v>1.4680204358791915E-2</v>
      </c>
      <c r="AE621" s="1">
        <f>(Table2[[#This Row],[Close Price]]/Table2[[#This Row],[Current Week Low]])-1</f>
        <v>2.5329885286121678E-2</v>
      </c>
      <c r="AF621" s="1">
        <f>(Table2[[#This Row],[Current Week High]]/Table2[[#This Row],[Close Price]])-1</f>
        <v>1.4680204358791915E-2</v>
      </c>
      <c r="AG621" s="1">
        <f>(Table2[[#This Row],[Close Price]]/Table2[[#This Row],[Current Month Low]])-1</f>
        <v>5.6360158491597145E-2</v>
      </c>
      <c r="AH621" s="1">
        <f>(Table2[[#This Row],[Current Month High]]/Table2[[#This Row],[Close Price]])-1</f>
        <v>4.2488520985578537E-2</v>
      </c>
      <c r="AI621">
        <v>23.000064670503701</v>
      </c>
      <c r="AJ621">
        <v>18.011142486453402</v>
      </c>
      <c r="AK621" t="str">
        <f>IF(AND(Table2[[#This Row],[20D EMA]]&gt;Table2[[#This Row],[50D EMA]],Table2[[#This Row],[50D EMA]]&gt;Table2[[#This Row],[200D EMA]]),"Uptrend","Downtrend/NoTrend")</f>
        <v>Downtrend/NoTrend</v>
      </c>
      <c r="AL621">
        <v>0.04</v>
      </c>
      <c r="AM621" t="s">
        <v>3154</v>
      </c>
      <c r="AN621">
        <v>2.63</v>
      </c>
      <c r="AO621" t="s">
        <v>3154</v>
      </c>
      <c r="AQ621">
        <f>(Table2[[#This Row],[Sharpe Ratio]]-AVERAGE(Table2[Sharpe Ratio]))/_xlfn.STDEV.P(Table2[Sharpe Ratio])</f>
        <v>-0.66967619071070472</v>
      </c>
      <c r="AR6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1">
        <f>_xlfn.RANK.AVG(Table2[[#This Row],[1Y Return vs Nifty Z-Score]],Table2[1Y Return vs Nifty Z-Score])</f>
        <v>604</v>
      </c>
      <c r="AT621">
        <f>_xlfn.RANK.AVG(Table2[[#This Row],[6M Return vs Nifty Z-Score]],Table2[6M Return vs Nifty Z-Score])</f>
        <v>536</v>
      </c>
      <c r="AU621">
        <f>_xlfn.RANK.AVG(Table2[[#This Row],[Sharpe Ratio Z-Score]],Table2[Sharpe Ratio Z-Score])</f>
        <v>539</v>
      </c>
      <c r="AV621">
        <f>(Table2[[#This Row],[Rank 1Y]]+Table2[[#This Row],[Rank 6M]]+Table2[[#This Row],[Rank Sharpe]])/3</f>
        <v>559.66666666666663</v>
      </c>
    </row>
    <row r="622" spans="1:48" hidden="1" x14ac:dyDescent="0.3">
      <c r="A622" t="s">
        <v>1584</v>
      </c>
      <c r="B622" t="s">
        <v>1585</v>
      </c>
      <c r="C622" t="s">
        <v>3115</v>
      </c>
      <c r="D622" t="s">
        <v>1586</v>
      </c>
      <c r="E622">
        <v>5897.0014147800002</v>
      </c>
      <c r="F622">
        <v>289.8</v>
      </c>
      <c r="G622">
        <v>-20.380772505451901</v>
      </c>
      <c r="H622">
        <f>(Table2[[#This Row],[1Y Return vs Nifty]]-AVERAGE(Table2[1Y Return vs Nifty]))/_xlfn.STDEV.P(Table2[1Y Return vs Nifty])</f>
        <v>-0.71738358253098555</v>
      </c>
      <c r="I622">
        <v>-14.391056641879301</v>
      </c>
      <c r="J622">
        <f>(Table2[[#This Row],[1M Return vs Nifty]]-AVERAGE(Table2[1M Return vs Nifty]))/_xlfn.STDEV.P(Table2[1M Return vs Nifty])</f>
        <v>-1.2419972967552007</v>
      </c>
      <c r="K622">
        <v>-49.837733153818697</v>
      </c>
      <c r="L622">
        <f>(Table2[[#This Row],[6M Return vs Nifty]]-AVERAGE(Table2[6M Return vs Nifty]))/_xlfn.STDEV.P(Table2[6M Return vs Nifty])</f>
        <v>-1.8076697592179267</v>
      </c>
      <c r="M622">
        <v>-4.5232967747843702</v>
      </c>
      <c r="N622">
        <f>(Table2[[#This Row],[1W Return vs Nifty]]-AVERAGE(Table2[1W Return vs Nifty]))/_xlfn.STDEV.P(Table2[1W Return vs Nifty])</f>
        <v>-0.35132837795558153</v>
      </c>
      <c r="O622">
        <v>324.39999999999998</v>
      </c>
      <c r="P622">
        <v>356.20684337961899</v>
      </c>
      <c r="Q622">
        <v>376.10776961802998</v>
      </c>
      <c r="R622">
        <v>18.930483602826602</v>
      </c>
      <c r="S622" s="1">
        <f>(Table2[[#This Row],[Close Price]]-Table2[[#This Row],[20D EMA]])/Table2[[#This Row],[20D EMA]]</f>
        <v>-0.10665844636251531</v>
      </c>
      <c r="T622" s="1">
        <f>(Table2[[#This Row],[Close Price]]-Table2[[#This Row],[50D EMA]])/Table2[[#This Row],[50D EMA]]</f>
        <v>-0.18642775851683305</v>
      </c>
      <c r="U622" s="1">
        <f>(Table2[[#This Row],[Close Price]]-Table2[[#This Row],[200D EMA]])/Table2[[#This Row],[200D EMA]]</f>
        <v>-0.22947616771034265</v>
      </c>
      <c r="V622">
        <v>0.85500007035620496</v>
      </c>
      <c r="W622">
        <v>288</v>
      </c>
      <c r="X622">
        <v>303.75</v>
      </c>
      <c r="Y622">
        <v>288</v>
      </c>
      <c r="Z622">
        <v>303.75</v>
      </c>
      <c r="AA622">
        <v>288</v>
      </c>
      <c r="AB622">
        <v>345.3</v>
      </c>
      <c r="AC622" s="1">
        <f>(Table2[[#This Row],[Close Price]]/Table2[[#This Row],[Day Low]])-1</f>
        <v>6.2500000000000888E-3</v>
      </c>
      <c r="AD622" s="1">
        <f>(Table2[[#This Row],[Day High]]/Table2[[#This Row],[Close Price]])-1</f>
        <v>4.8136645962732816E-2</v>
      </c>
      <c r="AE622" s="1">
        <f>(Table2[[#This Row],[Close Price]]/Table2[[#This Row],[Current Week Low]])-1</f>
        <v>6.2500000000000888E-3</v>
      </c>
      <c r="AF622" s="1">
        <f>(Table2[[#This Row],[Current Week High]]/Table2[[#This Row],[Close Price]])-1</f>
        <v>4.8136645962732816E-2</v>
      </c>
      <c r="AG622" s="1">
        <f>(Table2[[#This Row],[Close Price]]/Table2[[#This Row],[Current Month Low]])-1</f>
        <v>6.2500000000000888E-3</v>
      </c>
      <c r="AH622" s="1">
        <f>(Table2[[#This Row],[Current Month High]]/Table2[[#This Row],[Close Price]])-1</f>
        <v>0.19151138716356098</v>
      </c>
      <c r="AI622">
        <v>102.898550724637</v>
      </c>
      <c r="AJ622">
        <v>11.676300578034599</v>
      </c>
      <c r="AK622" t="str">
        <f>IF(AND(Table2[[#This Row],[20D EMA]]&gt;Table2[[#This Row],[50D EMA]],Table2[[#This Row],[50D EMA]]&gt;Table2[[#This Row],[200D EMA]]),"Uptrend","Downtrend/NoTrend")</f>
        <v>Downtrend/NoTrend</v>
      </c>
      <c r="AL622">
        <v>-0.24</v>
      </c>
      <c r="AM622" t="s">
        <v>3153</v>
      </c>
      <c r="AN622">
        <v>-12.06</v>
      </c>
      <c r="AO622" t="s">
        <v>3153</v>
      </c>
      <c r="AP622">
        <v>5.2226703315665E-2</v>
      </c>
      <c r="AQ622">
        <f>(Table2[[#This Row],[Sharpe Ratio]]-AVERAGE(Table2[Sharpe Ratio]))/_xlfn.STDEV.P(Table2[Sharpe Ratio])</f>
        <v>-5.9460297489542721E-2</v>
      </c>
      <c r="AR6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2">
        <f>_xlfn.RANK.AVG(Table2[[#This Row],[1Y Return vs Nifty Z-Score]],Table2[1Y Return vs Nifty Z-Score])</f>
        <v>574</v>
      </c>
      <c r="AT622">
        <f>_xlfn.RANK.AVG(Table2[[#This Row],[6M Return vs Nifty Z-Score]],Table2[6M Return vs Nifty Z-Score])</f>
        <v>734</v>
      </c>
      <c r="AU622">
        <f>_xlfn.RANK.AVG(Table2[[#This Row],[Sharpe Ratio Z-Score]],Table2[Sharpe Ratio Z-Score])</f>
        <v>371</v>
      </c>
      <c r="AV622">
        <f>(Table2[[#This Row],[Rank 1Y]]+Table2[[#This Row],[Rank 6M]]+Table2[[#This Row],[Rank Sharpe]])/3</f>
        <v>559.66666666666663</v>
      </c>
    </row>
    <row r="623" spans="1:48" hidden="1" x14ac:dyDescent="0.3">
      <c r="A623" t="s">
        <v>471</v>
      </c>
      <c r="B623" t="s">
        <v>472</v>
      </c>
      <c r="C623" t="s">
        <v>3115</v>
      </c>
      <c r="D623" t="s">
        <v>114</v>
      </c>
      <c r="E623">
        <v>46034.704345904996</v>
      </c>
      <c r="F623">
        <v>111.45</v>
      </c>
      <c r="G623">
        <v>5.8761450374367996</v>
      </c>
      <c r="H623">
        <f>(Table2[[#This Row],[1Y Return vs Nifty]]-AVERAGE(Table2[1Y Return vs Nifty]))/_xlfn.STDEV.P(Table2[1Y Return vs Nifty])</f>
        <v>-0.1751520198658604</v>
      </c>
      <c r="I623">
        <v>-8.2631620238807493</v>
      </c>
      <c r="J623">
        <f>(Table2[[#This Row],[1M Return vs Nifty]]-AVERAGE(Table2[1M Return vs Nifty]))/_xlfn.STDEV.P(Table2[1M Return vs Nifty])</f>
        <v>-0.57089821125469653</v>
      </c>
      <c r="K623">
        <v>-40.372919469261902</v>
      </c>
      <c r="L623">
        <f>(Table2[[#This Row],[6M Return vs Nifty]]-AVERAGE(Table2[6M Return vs Nifty]))/_xlfn.STDEV.P(Table2[6M Return vs Nifty])</f>
        <v>-1.4805699890769937</v>
      </c>
      <c r="M623">
        <v>-1.45684899884556</v>
      </c>
      <c r="N623">
        <f>(Table2[[#This Row],[1W Return vs Nifty]]-AVERAGE(Table2[1W Return vs Nifty]))/_xlfn.STDEV.P(Table2[1W Return vs Nifty])</f>
        <v>0.2791311747847513</v>
      </c>
      <c r="O623">
        <v>117.56</v>
      </c>
      <c r="P623">
        <v>124.177261732492</v>
      </c>
      <c r="Q623">
        <v>130.060748056281</v>
      </c>
      <c r="R623">
        <v>33.543885961856603</v>
      </c>
      <c r="S623" s="1">
        <f>(Table2[[#This Row],[Close Price]]-Table2[[#This Row],[20D EMA]])/Table2[[#This Row],[20D EMA]]</f>
        <v>-5.1973460360666884E-2</v>
      </c>
      <c r="T623" s="1">
        <f>(Table2[[#This Row],[Close Price]]-Table2[[#This Row],[50D EMA]])/Table2[[#This Row],[50D EMA]]</f>
        <v>-0.10249269113301605</v>
      </c>
      <c r="U623" s="1">
        <f>(Table2[[#This Row],[Close Price]]-Table2[[#This Row],[200D EMA]])/Table2[[#This Row],[200D EMA]]</f>
        <v>-0.1430927342369859</v>
      </c>
      <c r="V623">
        <v>1.1315013049739999</v>
      </c>
      <c r="W623">
        <v>111.08</v>
      </c>
      <c r="X623">
        <v>114.45</v>
      </c>
      <c r="Y623">
        <v>111.08</v>
      </c>
      <c r="Z623">
        <v>115.11</v>
      </c>
      <c r="AA623">
        <v>111</v>
      </c>
      <c r="AB623">
        <v>126.85</v>
      </c>
      <c r="AC623" s="1">
        <f>(Table2[[#This Row],[Close Price]]/Table2[[#This Row],[Day Low]])-1</f>
        <v>3.3309326611452583E-3</v>
      </c>
      <c r="AD623" s="1">
        <f>(Table2[[#This Row],[Day High]]/Table2[[#This Row],[Close Price]])-1</f>
        <v>2.6917900403768513E-2</v>
      </c>
      <c r="AE623" s="1">
        <f>(Table2[[#This Row],[Close Price]]/Table2[[#This Row],[Current Week Low]])-1</f>
        <v>3.3309326611452583E-3</v>
      </c>
      <c r="AF623" s="1">
        <f>(Table2[[#This Row],[Current Week High]]/Table2[[#This Row],[Close Price]])-1</f>
        <v>3.2839838492597639E-2</v>
      </c>
      <c r="AG623" s="1">
        <f>(Table2[[#This Row],[Close Price]]/Table2[[#This Row],[Current Month Low]])-1</f>
        <v>4.0540540540541237E-3</v>
      </c>
      <c r="AH623" s="1">
        <f>(Table2[[#This Row],[Current Month High]]/Table2[[#This Row],[Close Price]])-1</f>
        <v>0.13817855540601154</v>
      </c>
      <c r="AI623">
        <v>57.335127860026901</v>
      </c>
      <c r="AJ623">
        <v>26.4322178105501</v>
      </c>
      <c r="AK623" t="str">
        <f>IF(AND(Table2[[#This Row],[20D EMA]]&gt;Table2[[#This Row],[50D EMA]],Table2[[#This Row],[50D EMA]]&gt;Table2[[#This Row],[200D EMA]]),"Uptrend","Downtrend/NoTrend")</f>
        <v>Downtrend/NoTrend</v>
      </c>
      <c r="AL623">
        <v>-0.12</v>
      </c>
      <c r="AM623" t="s">
        <v>3153</v>
      </c>
      <c r="AN623">
        <v>-3.71</v>
      </c>
      <c r="AO623" t="s">
        <v>3153</v>
      </c>
      <c r="AP623">
        <v>-8.8473635184950009E-3</v>
      </c>
      <c r="AQ623">
        <f>(Table2[[#This Row],[Sharpe Ratio]]-AVERAGE(Table2[Sharpe Ratio]))/_xlfn.STDEV.P(Table2[Sharpe Ratio])</f>
        <v>-0.77304863218876796</v>
      </c>
      <c r="AR6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3">
        <f>_xlfn.RANK.AVG(Table2[[#This Row],[1Y Return vs Nifty Z-Score]],Table2[1Y Return vs Nifty Z-Score])</f>
        <v>371</v>
      </c>
      <c r="AT623">
        <f>_xlfn.RANK.AVG(Table2[[#This Row],[6M Return vs Nifty Z-Score]],Table2[6M Return vs Nifty Z-Score])</f>
        <v>725</v>
      </c>
      <c r="AU623">
        <f>_xlfn.RANK.AVG(Table2[[#This Row],[Sharpe Ratio Z-Score]],Table2[Sharpe Ratio Z-Score])</f>
        <v>585</v>
      </c>
      <c r="AV623">
        <f>(Table2[[#This Row],[Rank 1Y]]+Table2[[#This Row],[Rank 6M]]+Table2[[#This Row],[Rank Sharpe]])/3</f>
        <v>560.33333333333337</v>
      </c>
    </row>
    <row r="624" spans="1:48" hidden="1" x14ac:dyDescent="0.3">
      <c r="A624" t="s">
        <v>801</v>
      </c>
      <c r="B624" t="s">
        <v>802</v>
      </c>
      <c r="C624" t="s">
        <v>3108</v>
      </c>
      <c r="D624" t="s">
        <v>54</v>
      </c>
      <c r="E624">
        <v>18612.58269585</v>
      </c>
      <c r="F624">
        <v>636.35</v>
      </c>
      <c r="G624">
        <v>-38.319973175403597</v>
      </c>
      <c r="H624">
        <f>(Table2[[#This Row],[1Y Return vs Nifty]]-AVERAGE(Table2[1Y Return vs Nifty]))/_xlfn.STDEV.P(Table2[1Y Return vs Nifty])</f>
        <v>-1.0878459872036788</v>
      </c>
      <c r="I624">
        <v>-23.058943853082301</v>
      </c>
      <c r="J624">
        <f>(Table2[[#This Row],[1M Return vs Nifty]]-AVERAGE(Table2[1M Return vs Nifty]))/_xlfn.STDEV.P(Table2[1M Return vs Nifty])</f>
        <v>-2.1912647928988855</v>
      </c>
      <c r="K624">
        <v>-17.285739197634499</v>
      </c>
      <c r="L624">
        <f>(Table2[[#This Row],[6M Return vs Nifty]]-AVERAGE(Table2[6M Return vs Nifty]))/_xlfn.STDEV.P(Table2[6M Return vs Nifty])</f>
        <v>-0.68268726135109348</v>
      </c>
      <c r="M624">
        <v>2.6768979472128498</v>
      </c>
      <c r="N624">
        <f>(Table2[[#This Row],[1W Return vs Nifty]]-AVERAGE(Table2[1W Return vs Nifty]))/_xlfn.STDEV.P(Table2[1W Return vs Nifty])</f>
        <v>1.1290267025035663</v>
      </c>
      <c r="O624">
        <v>703.54</v>
      </c>
      <c r="P624">
        <v>747.74404926965201</v>
      </c>
      <c r="Q624">
        <v>747.16183514819397</v>
      </c>
      <c r="R624">
        <v>22.5429784299779</v>
      </c>
      <c r="S624" s="1">
        <f>(Table2[[#This Row],[Close Price]]-Table2[[#This Row],[20D EMA]])/Table2[[#This Row],[20D EMA]]</f>
        <v>-9.5502743269750043E-2</v>
      </c>
      <c r="T624" s="1">
        <f>(Table2[[#This Row],[Close Price]]-Table2[[#This Row],[50D EMA]])/Table2[[#This Row],[50D EMA]]</f>
        <v>-0.14897350153231509</v>
      </c>
      <c r="U624" s="1">
        <f>(Table2[[#This Row],[Close Price]]-Table2[[#This Row],[200D EMA]])/Table2[[#This Row],[200D EMA]]</f>
        <v>-0.14831035250377217</v>
      </c>
      <c r="V624">
        <v>0.68946803804965595</v>
      </c>
      <c r="W624">
        <v>626</v>
      </c>
      <c r="X624">
        <v>649</v>
      </c>
      <c r="Y624">
        <v>626</v>
      </c>
      <c r="Z624">
        <v>650</v>
      </c>
      <c r="AA624">
        <v>626</v>
      </c>
      <c r="AB624">
        <v>729</v>
      </c>
      <c r="AC624" s="1">
        <f>(Table2[[#This Row],[Close Price]]/Table2[[#This Row],[Day Low]])-1</f>
        <v>1.6533546325878667E-2</v>
      </c>
      <c r="AD624" s="1">
        <f>(Table2[[#This Row],[Day High]]/Table2[[#This Row],[Close Price]])-1</f>
        <v>1.9878997407087207E-2</v>
      </c>
      <c r="AE624" s="1">
        <f>(Table2[[#This Row],[Close Price]]/Table2[[#This Row],[Current Week Low]])-1</f>
        <v>1.6533546325878667E-2</v>
      </c>
      <c r="AF624" s="1">
        <f>(Table2[[#This Row],[Current Week High]]/Table2[[#This Row],[Close Price]])-1</f>
        <v>2.1450459652706755E-2</v>
      </c>
      <c r="AG624" s="1">
        <f>(Table2[[#This Row],[Close Price]]/Table2[[#This Row],[Current Month Low]])-1</f>
        <v>1.6533546325878667E-2</v>
      </c>
      <c r="AH624" s="1">
        <f>(Table2[[#This Row],[Current Month High]]/Table2[[#This Row],[Close Price]])-1</f>
        <v>0.14559597705665128</v>
      </c>
      <c r="AI624">
        <v>48.306749430344901</v>
      </c>
      <c r="AJ624">
        <v>6.0494958753437302</v>
      </c>
      <c r="AK624" t="str">
        <f>IF(AND(Table2[[#This Row],[20D EMA]]&gt;Table2[[#This Row],[50D EMA]],Table2[[#This Row],[50D EMA]]&gt;Table2[[#This Row],[200D EMA]]),"Uptrend","Downtrend/NoTrend")</f>
        <v>Downtrend/NoTrend</v>
      </c>
      <c r="AL624">
        <v>-0.15</v>
      </c>
      <c r="AM624" t="s">
        <v>3153</v>
      </c>
      <c r="AN624">
        <v>-10.53</v>
      </c>
      <c r="AO624" t="s">
        <v>3153</v>
      </c>
      <c r="AP624">
        <v>2.2763118554514E-2</v>
      </c>
      <c r="AQ624">
        <f>(Table2[[#This Row],[Sharpe Ratio]]-AVERAGE(Table2[Sharpe Ratio]))/_xlfn.STDEV.P(Table2[Sharpe Ratio])</f>
        <v>-0.40371230941254055</v>
      </c>
      <c r="AR6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4">
        <f>_xlfn.RANK.AVG(Table2[[#This Row],[1Y Return vs Nifty Z-Score]],Table2[1Y Return vs Nifty Z-Score])</f>
        <v>674</v>
      </c>
      <c r="AT624">
        <f>_xlfn.RANK.AVG(Table2[[#This Row],[6M Return vs Nifty Z-Score]],Table2[6M Return vs Nifty Z-Score])</f>
        <v>560</v>
      </c>
      <c r="AU624">
        <f>_xlfn.RANK.AVG(Table2[[#This Row],[Sharpe Ratio Z-Score]],Table2[Sharpe Ratio Z-Score])</f>
        <v>447</v>
      </c>
      <c r="AV624">
        <f>(Table2[[#This Row],[Rank 1Y]]+Table2[[#This Row],[Rank 6M]]+Table2[[#This Row],[Rank Sharpe]])/3</f>
        <v>560.33333333333337</v>
      </c>
    </row>
    <row r="625" spans="1:48" hidden="1" x14ac:dyDescent="0.3">
      <c r="A625" t="s">
        <v>856</v>
      </c>
      <c r="B625" t="s">
        <v>857</v>
      </c>
      <c r="C625" t="s">
        <v>3117</v>
      </c>
      <c r="D625" t="s">
        <v>43</v>
      </c>
      <c r="E625">
        <v>17293.08931186</v>
      </c>
      <c r="F625">
        <v>782.9</v>
      </c>
      <c r="G625">
        <v>-18.302372961480799</v>
      </c>
      <c r="H625">
        <f>(Table2[[#This Row],[1Y Return vs Nifty]]-AVERAGE(Table2[1Y Return vs Nifty]))/_xlfn.STDEV.P(Table2[1Y Return vs Nifty])</f>
        <v>-0.67446255683445788</v>
      </c>
      <c r="I625">
        <v>-3.5321147175953902</v>
      </c>
      <c r="J625">
        <f>(Table2[[#This Row],[1M Return vs Nifty]]-AVERAGE(Table2[1M Return vs Nifty]))/_xlfn.STDEV.P(Table2[1M Return vs Nifty])</f>
        <v>-5.2775476019944166E-2</v>
      </c>
      <c r="K625">
        <v>-19.3137016495563</v>
      </c>
      <c r="L625">
        <f>(Table2[[#This Row],[6M Return vs Nifty]]-AVERAGE(Table2[6M Return vs Nifty]))/_xlfn.STDEV.P(Table2[6M Return vs Nifty])</f>
        <v>-0.7527727457553357</v>
      </c>
      <c r="M625">
        <v>-5.36813328444478</v>
      </c>
      <c r="N625">
        <f>(Table2[[#This Row],[1W Return vs Nifty]]-AVERAGE(Table2[1W Return vs Nifty]))/_xlfn.STDEV.P(Table2[1W Return vs Nifty])</f>
        <v>-0.5250261830180325</v>
      </c>
      <c r="O625">
        <v>831.87</v>
      </c>
      <c r="P625">
        <v>856.73984575616203</v>
      </c>
      <c r="Q625">
        <v>861.15626297673703</v>
      </c>
      <c r="R625">
        <v>22.277905937242501</v>
      </c>
      <c r="S625" s="1">
        <f>(Table2[[#This Row],[Close Price]]-Table2[[#This Row],[20D EMA]])/Table2[[#This Row],[20D EMA]]</f>
        <v>-5.8867371103658056E-2</v>
      </c>
      <c r="T625" s="1">
        <f>(Table2[[#This Row],[Close Price]]-Table2[[#This Row],[50D EMA]])/Table2[[#This Row],[50D EMA]]</f>
        <v>-8.6187010119729762E-2</v>
      </c>
      <c r="U625" s="1">
        <f>(Table2[[#This Row],[Close Price]]-Table2[[#This Row],[200D EMA]])/Table2[[#This Row],[200D EMA]]</f>
        <v>-9.0873475977786666E-2</v>
      </c>
      <c r="V625">
        <v>0.90088262955347298</v>
      </c>
      <c r="W625">
        <v>780.85</v>
      </c>
      <c r="X625">
        <v>795.95</v>
      </c>
      <c r="Y625">
        <v>780.85</v>
      </c>
      <c r="Z625">
        <v>809.1</v>
      </c>
      <c r="AA625">
        <v>780.85</v>
      </c>
      <c r="AB625">
        <v>870.15</v>
      </c>
      <c r="AC625" s="1">
        <f>(Table2[[#This Row],[Close Price]]/Table2[[#This Row],[Day Low]])-1</f>
        <v>2.6253441762180696E-3</v>
      </c>
      <c r="AD625" s="1">
        <f>(Table2[[#This Row],[Day High]]/Table2[[#This Row],[Close Price]])-1</f>
        <v>1.6668795503895772E-2</v>
      </c>
      <c r="AE625" s="1">
        <f>(Table2[[#This Row],[Close Price]]/Table2[[#This Row],[Current Week Low]])-1</f>
        <v>2.6253441762180696E-3</v>
      </c>
      <c r="AF625" s="1">
        <f>(Table2[[#This Row],[Current Week High]]/Table2[[#This Row],[Close Price]])-1</f>
        <v>3.3465321241537893E-2</v>
      </c>
      <c r="AG625" s="1">
        <f>(Table2[[#This Row],[Close Price]]/Table2[[#This Row],[Current Month Low]])-1</f>
        <v>2.6253441762180696E-3</v>
      </c>
      <c r="AH625" s="1">
        <f>(Table2[[#This Row],[Current Month High]]/Table2[[#This Row],[Close Price]])-1</f>
        <v>0.11144462894367102</v>
      </c>
      <c r="AI625">
        <v>30.923489589985898</v>
      </c>
      <c r="AJ625">
        <v>10.081552305961701</v>
      </c>
      <c r="AK625" t="str">
        <f>IF(AND(Table2[[#This Row],[20D EMA]]&gt;Table2[[#This Row],[50D EMA]],Table2[[#This Row],[50D EMA]]&gt;Table2[[#This Row],[200D EMA]]),"Uptrend","Downtrend/NoTrend")</f>
        <v>Downtrend/NoTrend</v>
      </c>
      <c r="AL625">
        <v>-0.03</v>
      </c>
      <c r="AM625" t="s">
        <v>3153</v>
      </c>
      <c r="AN625">
        <v>-5.51</v>
      </c>
      <c r="AO625" t="s">
        <v>3153</v>
      </c>
      <c r="AQ625">
        <f>(Table2[[#This Row],[Sharpe Ratio]]-AVERAGE(Table2[Sharpe Ratio]))/_xlfn.STDEV.P(Table2[Sharpe Ratio])</f>
        <v>-0.66967619071070472</v>
      </c>
      <c r="AR6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5">
        <f>_xlfn.RANK.AVG(Table2[[#This Row],[1Y Return vs Nifty Z-Score]],Table2[1Y Return vs Nifty Z-Score])</f>
        <v>558</v>
      </c>
      <c r="AT625">
        <f>_xlfn.RANK.AVG(Table2[[#This Row],[6M Return vs Nifty Z-Score]],Table2[6M Return vs Nifty Z-Score])</f>
        <v>589</v>
      </c>
      <c r="AU625">
        <f>_xlfn.RANK.AVG(Table2[[#This Row],[Sharpe Ratio Z-Score]],Table2[Sharpe Ratio Z-Score])</f>
        <v>539</v>
      </c>
      <c r="AV625">
        <f>(Table2[[#This Row],[Rank 1Y]]+Table2[[#This Row],[Rank 6M]]+Table2[[#This Row],[Rank Sharpe]])/3</f>
        <v>562</v>
      </c>
    </row>
    <row r="626" spans="1:48" hidden="1" x14ac:dyDescent="0.3">
      <c r="A626" t="s">
        <v>336</v>
      </c>
      <c r="B626" t="s">
        <v>337</v>
      </c>
      <c r="C626" t="s">
        <v>3106</v>
      </c>
      <c r="D626" t="s">
        <v>196</v>
      </c>
      <c r="E626">
        <v>73879.742325525003</v>
      </c>
      <c r="F626">
        <v>671.75</v>
      </c>
      <c r="G626">
        <v>7.2078490932675496</v>
      </c>
      <c r="H626">
        <f>(Table2[[#This Row],[1Y Return vs Nifty]]-AVERAGE(Table2[1Y Return vs Nifty]))/_xlfn.STDEV.P(Table2[1Y Return vs Nifty])</f>
        <v>-0.14765100151436847</v>
      </c>
      <c r="I626">
        <v>-2.6589360467229599</v>
      </c>
      <c r="J626">
        <f>(Table2[[#This Row],[1M Return vs Nifty]]-AVERAGE(Table2[1M Return vs Nifty]))/_xlfn.STDEV.P(Table2[1M Return vs Nifty])</f>
        <v>4.2851071763677015E-2</v>
      </c>
      <c r="K626">
        <v>-32.068762964667798</v>
      </c>
      <c r="L626">
        <f>(Table2[[#This Row],[6M Return vs Nifty]]-AVERAGE(Table2[6M Return vs Nifty]))/_xlfn.STDEV.P(Table2[6M Return vs Nifty])</f>
        <v>-1.1935820171638141</v>
      </c>
      <c r="M626">
        <v>-2.83609141208232</v>
      </c>
      <c r="N626">
        <f>(Table2[[#This Row],[1W Return vs Nifty]]-AVERAGE(Table2[1W Return vs Nifty]))/_xlfn.STDEV.P(Table2[1W Return vs Nifty])</f>
        <v>-4.4401163335281843E-3</v>
      </c>
      <c r="O626">
        <v>708.89</v>
      </c>
      <c r="P626">
        <v>748.37979213592996</v>
      </c>
      <c r="Q626">
        <v>857.53852900465097</v>
      </c>
      <c r="R626">
        <v>29.3708208110545</v>
      </c>
      <c r="S626" s="1">
        <f>(Table2[[#This Row],[Close Price]]-Table2[[#This Row],[20D EMA]])/Table2[[#This Row],[20D EMA]]</f>
        <v>-5.2391767411022847E-2</v>
      </c>
      <c r="T626" s="1">
        <f>(Table2[[#This Row],[Close Price]]-Table2[[#This Row],[50D EMA]])/Table2[[#This Row],[50D EMA]]</f>
        <v>-0.10239425615331355</v>
      </c>
      <c r="U626" s="1">
        <f>(Table2[[#This Row],[Close Price]]-Table2[[#This Row],[200D EMA]])/Table2[[#This Row],[200D EMA]]</f>
        <v>-0.21665327296756753</v>
      </c>
      <c r="V626">
        <v>0.33007741772584898</v>
      </c>
      <c r="W626">
        <v>662.3</v>
      </c>
      <c r="X626">
        <v>683.7</v>
      </c>
      <c r="Y626">
        <v>652.15</v>
      </c>
      <c r="Z626">
        <v>683.7</v>
      </c>
      <c r="AA626">
        <v>652.15</v>
      </c>
      <c r="AB626">
        <v>752</v>
      </c>
      <c r="AC626" s="1">
        <f>(Table2[[#This Row],[Close Price]]/Table2[[#This Row],[Day Low]])-1</f>
        <v>1.4268458402536766E-2</v>
      </c>
      <c r="AD626" s="1">
        <f>(Table2[[#This Row],[Day High]]/Table2[[#This Row],[Close Price]])-1</f>
        <v>1.7789356159285452E-2</v>
      </c>
      <c r="AE626" s="1">
        <f>(Table2[[#This Row],[Close Price]]/Table2[[#This Row],[Current Week Low]])-1</f>
        <v>3.0054435329295526E-2</v>
      </c>
      <c r="AF626" s="1">
        <f>(Table2[[#This Row],[Current Week High]]/Table2[[#This Row],[Close Price]])-1</f>
        <v>1.7789356159285452E-2</v>
      </c>
      <c r="AG626" s="1">
        <f>(Table2[[#This Row],[Close Price]]/Table2[[#This Row],[Current Month Low]])-1</f>
        <v>3.0054435329295526E-2</v>
      </c>
      <c r="AH626" s="1">
        <f>(Table2[[#This Row],[Current Month High]]/Table2[[#This Row],[Close Price]])-1</f>
        <v>0.11946408634164496</v>
      </c>
      <c r="AI626">
        <v>87.480461481205793</v>
      </c>
      <c r="AJ626">
        <v>27.4667931688804</v>
      </c>
      <c r="AK626" t="str">
        <f>IF(AND(Table2[[#This Row],[20D EMA]]&gt;Table2[[#This Row],[50D EMA]],Table2[[#This Row],[50D EMA]]&gt;Table2[[#This Row],[200D EMA]]),"Uptrend","Downtrend/NoTrend")</f>
        <v>Downtrend/NoTrend</v>
      </c>
      <c r="AL626">
        <v>-0.03</v>
      </c>
      <c r="AM626" t="s">
        <v>3153</v>
      </c>
      <c r="AN626">
        <v>-6.49</v>
      </c>
      <c r="AO626" t="s">
        <v>3153</v>
      </c>
      <c r="AP626">
        <v>-3.7080781467948E-2</v>
      </c>
      <c r="AQ626">
        <f>(Table2[[#This Row],[Sharpe Ratio]]-AVERAGE(Table2[Sharpe Ratio]))/_xlfn.STDEV.P(Table2[Sharpe Ratio])</f>
        <v>-1.1029273964787649</v>
      </c>
      <c r="AR6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6">
        <f>_xlfn.RANK.AVG(Table2[[#This Row],[1Y Return vs Nifty Z-Score]],Table2[1Y Return vs Nifty Z-Score])</f>
        <v>359</v>
      </c>
      <c r="AT626">
        <f>_xlfn.RANK.AVG(Table2[[#This Row],[6M Return vs Nifty Z-Score]],Table2[6M Return vs Nifty Z-Score])</f>
        <v>695</v>
      </c>
      <c r="AU626">
        <f>_xlfn.RANK.AVG(Table2[[#This Row],[Sharpe Ratio Z-Score]],Table2[Sharpe Ratio Z-Score])</f>
        <v>635</v>
      </c>
      <c r="AV626">
        <f>(Table2[[#This Row],[Rank 1Y]]+Table2[[#This Row],[Rank 6M]]+Table2[[#This Row],[Rank Sharpe]])/3</f>
        <v>563</v>
      </c>
    </row>
    <row r="627" spans="1:48" hidden="1" x14ac:dyDescent="0.3">
      <c r="A627" t="s">
        <v>876</v>
      </c>
      <c r="B627" t="s">
        <v>877</v>
      </c>
      <c r="C627" t="s">
        <v>3122</v>
      </c>
      <c r="D627" t="s">
        <v>485</v>
      </c>
      <c r="E627">
        <v>16553.229723600001</v>
      </c>
      <c r="F627">
        <v>3338.05</v>
      </c>
      <c r="G627">
        <v>-28.560567508053801</v>
      </c>
      <c r="H627">
        <f>(Table2[[#This Row],[1Y Return vs Nifty]]-AVERAGE(Table2[1Y Return vs Nifty]))/_xlfn.STDEV.P(Table2[1Y Return vs Nifty])</f>
        <v>-0.88630451619718653</v>
      </c>
      <c r="I627">
        <v>1.8624147011702801</v>
      </c>
      <c r="J627">
        <f>(Table2[[#This Row],[1M Return vs Nifty]]-AVERAGE(Table2[1M Return vs Nifty]))/_xlfn.STDEV.P(Table2[1M Return vs Nifty])</f>
        <v>0.53800879579275085</v>
      </c>
      <c r="K627">
        <v>-5.6335141727241798</v>
      </c>
      <c r="L627">
        <f>(Table2[[#This Row],[6M Return vs Nifty]]-AVERAGE(Table2[6M Return vs Nifty]))/_xlfn.STDEV.P(Table2[6M Return vs Nifty])</f>
        <v>-0.27999152382194331</v>
      </c>
      <c r="M627">
        <v>-4.4306842113383196</v>
      </c>
      <c r="N627">
        <f>(Table2[[#This Row],[1W Return vs Nifty]]-AVERAGE(Table2[1W Return vs Nifty]))/_xlfn.STDEV.P(Table2[1W Return vs Nifty])</f>
        <v>-0.33228729863687151</v>
      </c>
      <c r="O627">
        <v>3362.06</v>
      </c>
      <c r="P627">
        <v>3371.3261963468699</v>
      </c>
      <c r="Q627">
        <v>3455.60351836473</v>
      </c>
      <c r="R627">
        <v>47.582949806258902</v>
      </c>
      <c r="S627" s="1">
        <f>(Table2[[#This Row],[Close Price]]-Table2[[#This Row],[20D EMA]])/Table2[[#This Row],[20D EMA]]</f>
        <v>-7.1414549413156706E-3</v>
      </c>
      <c r="T627" s="1">
        <f>(Table2[[#This Row],[Close Price]]-Table2[[#This Row],[50D EMA]])/Table2[[#This Row],[50D EMA]]</f>
        <v>-9.8703579567374442E-3</v>
      </c>
      <c r="U627" s="1">
        <f>(Table2[[#This Row],[Close Price]]-Table2[[#This Row],[200D EMA]])/Table2[[#This Row],[200D EMA]]</f>
        <v>-3.4018230893675797E-2</v>
      </c>
      <c r="V627">
        <v>0.68585046570367103</v>
      </c>
      <c r="W627">
        <v>3265.05</v>
      </c>
      <c r="X627">
        <v>3393.65</v>
      </c>
      <c r="Y627">
        <v>3224.55</v>
      </c>
      <c r="Z627">
        <v>3393.65</v>
      </c>
      <c r="AA627">
        <v>3204.6</v>
      </c>
      <c r="AB627">
        <v>3560.25</v>
      </c>
      <c r="AC627" s="1">
        <f>(Table2[[#This Row],[Close Price]]/Table2[[#This Row],[Day Low]])-1</f>
        <v>2.2358003705915674E-2</v>
      </c>
      <c r="AD627" s="1">
        <f>(Table2[[#This Row],[Day High]]/Table2[[#This Row],[Close Price]])-1</f>
        <v>1.6656431149922879E-2</v>
      </c>
      <c r="AE627" s="1">
        <f>(Table2[[#This Row],[Close Price]]/Table2[[#This Row],[Current Week Low]])-1</f>
        <v>3.5198709897505065E-2</v>
      </c>
      <c r="AF627" s="1">
        <f>(Table2[[#This Row],[Current Week High]]/Table2[[#This Row],[Close Price]])-1</f>
        <v>1.6656431149922879E-2</v>
      </c>
      <c r="AG627" s="1">
        <f>(Table2[[#This Row],[Close Price]]/Table2[[#This Row],[Current Month Low]])-1</f>
        <v>4.1643262809711201E-2</v>
      </c>
      <c r="AH627" s="1">
        <f>(Table2[[#This Row],[Current Month High]]/Table2[[#This Row],[Close Price]])-1</f>
        <v>6.656580937972767E-2</v>
      </c>
      <c r="AI627">
        <v>19.214811042375</v>
      </c>
      <c r="AJ627">
        <v>16.067734140023301</v>
      </c>
      <c r="AK627" t="str">
        <f>IF(AND(Table2[[#This Row],[20D EMA]]&gt;Table2[[#This Row],[50D EMA]],Table2[[#This Row],[50D EMA]]&gt;Table2[[#This Row],[200D EMA]]),"Uptrend","Downtrend/NoTrend")</f>
        <v>Downtrend/NoTrend</v>
      </c>
      <c r="AL627">
        <v>0.15</v>
      </c>
      <c r="AM627" t="s">
        <v>3154</v>
      </c>
      <c r="AN627">
        <v>0.25</v>
      </c>
      <c r="AO627" t="s">
        <v>3154</v>
      </c>
      <c r="AP627">
        <v>-4.5270383027500999E-2</v>
      </c>
      <c r="AQ627">
        <f>(Table2[[#This Row],[Sharpe Ratio]]-AVERAGE(Table2[Sharpe Ratio]))/_xlfn.STDEV.P(Table2[Sharpe Ratio])</f>
        <v>-1.198614558668248</v>
      </c>
      <c r="AR6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7">
        <f>_xlfn.RANK.AVG(Table2[[#This Row],[1Y Return vs Nifty Z-Score]],Table2[1Y Return vs Nifty Z-Score])</f>
        <v>623</v>
      </c>
      <c r="AT627">
        <f>_xlfn.RANK.AVG(Table2[[#This Row],[6M Return vs Nifty Z-Score]],Table2[6M Return vs Nifty Z-Score])</f>
        <v>411</v>
      </c>
      <c r="AU627">
        <f>_xlfn.RANK.AVG(Table2[[#This Row],[Sharpe Ratio Z-Score]],Table2[Sharpe Ratio Z-Score])</f>
        <v>655</v>
      </c>
      <c r="AV627">
        <f>(Table2[[#This Row],[Rank 1Y]]+Table2[[#This Row],[Rank 6M]]+Table2[[#This Row],[Rank Sharpe]])/3</f>
        <v>563</v>
      </c>
    </row>
    <row r="628" spans="1:48" hidden="1" x14ac:dyDescent="0.3">
      <c r="A628" t="s">
        <v>1173</v>
      </c>
      <c r="B628" t="s">
        <v>1174</v>
      </c>
      <c r="C628" t="s">
        <v>3107</v>
      </c>
      <c r="D628" t="s">
        <v>255</v>
      </c>
      <c r="E628">
        <v>9912.7472699999998</v>
      </c>
      <c r="F628">
        <v>717</v>
      </c>
      <c r="G628">
        <v>-14.3761421761654</v>
      </c>
      <c r="H628">
        <f>(Table2[[#This Row],[1Y Return vs Nifty]]-AVERAGE(Table2[1Y Return vs Nifty]))/_xlfn.STDEV.P(Table2[1Y Return vs Nifty])</f>
        <v>-0.59338197109441249</v>
      </c>
      <c r="I628">
        <v>-11.314434117505799</v>
      </c>
      <c r="J628">
        <f>(Table2[[#This Row],[1M Return vs Nifty]]-AVERAGE(Table2[1M Return vs Nifty]))/_xlfn.STDEV.P(Table2[1M Return vs Nifty])</f>
        <v>-0.9050596221951781</v>
      </c>
      <c r="K628">
        <v>-24.224590128193199</v>
      </c>
      <c r="L628">
        <f>(Table2[[#This Row],[6M Return vs Nifty]]-AVERAGE(Table2[6M Return vs Nifty]))/_xlfn.STDEV.P(Table2[6M Return vs Nifty])</f>
        <v>-0.92249087715087252</v>
      </c>
      <c r="M628">
        <v>-2.6928113526011299</v>
      </c>
      <c r="N628">
        <f>(Table2[[#This Row],[1W Return vs Nifty]]-AVERAGE(Table2[1W Return vs Nifty]))/_xlfn.STDEV.P(Table2[1W Return vs Nifty])</f>
        <v>2.5018165306198624E-2</v>
      </c>
      <c r="O628">
        <v>763.4</v>
      </c>
      <c r="P628">
        <v>835.48138540818002</v>
      </c>
      <c r="Q628">
        <v>900.25365123484505</v>
      </c>
      <c r="R628">
        <v>30.785789188336601</v>
      </c>
      <c r="S628" s="1">
        <f>(Table2[[#This Row],[Close Price]]-Table2[[#This Row],[20D EMA]])/Table2[[#This Row],[20D EMA]]</f>
        <v>-6.0780717841236544E-2</v>
      </c>
      <c r="T628" s="1">
        <f>(Table2[[#This Row],[Close Price]]-Table2[[#This Row],[50D EMA]])/Table2[[#This Row],[50D EMA]]</f>
        <v>-0.14181211871081381</v>
      </c>
      <c r="U628" s="1">
        <f>(Table2[[#This Row],[Close Price]]-Table2[[#This Row],[200D EMA]])/Table2[[#This Row],[200D EMA]]</f>
        <v>-0.20355779838657995</v>
      </c>
      <c r="V628">
        <v>0.86759453189164404</v>
      </c>
      <c r="W628">
        <v>710</v>
      </c>
      <c r="X628">
        <v>734.05</v>
      </c>
      <c r="Y628">
        <v>707.35</v>
      </c>
      <c r="Z628">
        <v>734.05</v>
      </c>
      <c r="AA628">
        <v>707.35</v>
      </c>
      <c r="AB628">
        <v>799.8</v>
      </c>
      <c r="AC628" s="1">
        <f>(Table2[[#This Row],[Close Price]]/Table2[[#This Row],[Day Low]])-1</f>
        <v>9.8591549295774517E-3</v>
      </c>
      <c r="AD628" s="1">
        <f>(Table2[[#This Row],[Day High]]/Table2[[#This Row],[Close Price]])-1</f>
        <v>2.3779637377963736E-2</v>
      </c>
      <c r="AE628" s="1">
        <f>(Table2[[#This Row],[Close Price]]/Table2[[#This Row],[Current Week Low]])-1</f>
        <v>1.3642468367851768E-2</v>
      </c>
      <c r="AF628" s="1">
        <f>(Table2[[#This Row],[Current Week High]]/Table2[[#This Row],[Close Price]])-1</f>
        <v>2.3779637377963736E-2</v>
      </c>
      <c r="AG628" s="1">
        <f>(Table2[[#This Row],[Close Price]]/Table2[[#This Row],[Current Month Low]])-1</f>
        <v>1.3642468367851768E-2</v>
      </c>
      <c r="AH628" s="1">
        <f>(Table2[[#This Row],[Current Month High]]/Table2[[#This Row],[Close Price]])-1</f>
        <v>0.11548117154811699</v>
      </c>
      <c r="AI628">
        <v>67.224546722454605</v>
      </c>
      <c r="AJ628">
        <v>4.9012435991221599</v>
      </c>
      <c r="AK628" t="str">
        <f>IF(AND(Table2[[#This Row],[20D EMA]]&gt;Table2[[#This Row],[50D EMA]],Table2[[#This Row],[50D EMA]]&gt;Table2[[#This Row],[200D EMA]]),"Uptrend","Downtrend/NoTrend")</f>
        <v>Downtrend/NoTrend</v>
      </c>
      <c r="AL628">
        <v>-0.26</v>
      </c>
      <c r="AM628" t="s">
        <v>3153</v>
      </c>
      <c r="AN628">
        <v>-2.6</v>
      </c>
      <c r="AO628" t="s">
        <v>3153</v>
      </c>
      <c r="AP628">
        <v>3.0829564597799997E-4</v>
      </c>
      <c r="AQ628">
        <f>(Table2[[#This Row],[Sharpe Ratio]]-AVERAGE(Table2[Sharpe Ratio]))/_xlfn.STDEV.P(Table2[Sharpe Ratio])</f>
        <v>-0.66607406974492989</v>
      </c>
      <c r="AR6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8">
        <f>_xlfn.RANK.AVG(Table2[[#This Row],[1Y Return vs Nifty Z-Score]],Table2[1Y Return vs Nifty Z-Score])</f>
        <v>533</v>
      </c>
      <c r="AT628">
        <f>_xlfn.RANK.AVG(Table2[[#This Row],[6M Return vs Nifty Z-Score]],Table2[6M Return vs Nifty Z-Score])</f>
        <v>640</v>
      </c>
      <c r="AU628">
        <f>_xlfn.RANK.AVG(Table2[[#This Row],[Sharpe Ratio Z-Score]],Table2[Sharpe Ratio Z-Score])</f>
        <v>516</v>
      </c>
      <c r="AV628">
        <f>(Table2[[#This Row],[Rank 1Y]]+Table2[[#This Row],[Rank 6M]]+Table2[[#This Row],[Rank Sharpe]])/3</f>
        <v>563</v>
      </c>
    </row>
    <row r="629" spans="1:48" hidden="1" x14ac:dyDescent="0.3">
      <c r="A629" t="s">
        <v>1808</v>
      </c>
      <c r="B629" t="s">
        <v>1809</v>
      </c>
      <c r="C629" t="s">
        <v>3112</v>
      </c>
      <c r="D629" t="s">
        <v>51</v>
      </c>
      <c r="E629">
        <v>4197.0509499999998</v>
      </c>
      <c r="F629">
        <v>459.85</v>
      </c>
      <c r="G629">
        <v>-22.083515828185799</v>
      </c>
      <c r="H629">
        <f>(Table2[[#This Row],[1Y Return vs Nifty]]-AVERAGE(Table2[1Y Return vs Nifty]))/_xlfn.STDEV.P(Table2[1Y Return vs Nifty])</f>
        <v>-0.75254693219666891</v>
      </c>
      <c r="I629">
        <v>-2.4012742054715499</v>
      </c>
      <c r="J629">
        <f>(Table2[[#This Row],[1M Return vs Nifty]]-AVERAGE(Table2[1M Return vs Nifty]))/_xlfn.STDEV.P(Table2[1M Return vs Nifty])</f>
        <v>7.1069022105759438E-2</v>
      </c>
      <c r="K629">
        <v>-11.2278577553771</v>
      </c>
      <c r="L629">
        <f>(Table2[[#This Row],[6M Return vs Nifty]]-AVERAGE(Table2[6M Return vs Nifty]))/_xlfn.STDEV.P(Table2[6M Return vs Nifty])</f>
        <v>-0.47332956099439527</v>
      </c>
      <c r="M629">
        <v>-2.52628234681473</v>
      </c>
      <c r="N629">
        <f>(Table2[[#This Row],[1W Return vs Nifty]]-AVERAGE(Table2[1W Return vs Nifty]))/_xlfn.STDEV.P(Table2[1W Return vs Nifty])</f>
        <v>5.9256414308904298E-2</v>
      </c>
      <c r="O629">
        <v>481.83</v>
      </c>
      <c r="P629">
        <v>498.500554523375</v>
      </c>
      <c r="Q629">
        <v>507.51757356181997</v>
      </c>
      <c r="R629">
        <v>20.9934765245713</v>
      </c>
      <c r="S629" s="1">
        <f>(Table2[[#This Row],[Close Price]]-Table2[[#This Row],[20D EMA]])/Table2[[#This Row],[20D EMA]]</f>
        <v>-4.5617748998609389E-2</v>
      </c>
      <c r="T629" s="1">
        <f>(Table2[[#This Row],[Close Price]]-Table2[[#This Row],[50D EMA]])/Table2[[#This Row],[50D EMA]]</f>
        <v>-7.7533623930126708E-2</v>
      </c>
      <c r="U629" s="1">
        <f>(Table2[[#This Row],[Close Price]]-Table2[[#This Row],[200D EMA]])/Table2[[#This Row],[200D EMA]]</f>
        <v>-9.3923000985528693E-2</v>
      </c>
      <c r="V629">
        <v>0.35706664025162999</v>
      </c>
      <c r="W629">
        <v>457.1</v>
      </c>
      <c r="X629">
        <v>464.9</v>
      </c>
      <c r="Y629">
        <v>457.1</v>
      </c>
      <c r="Z629">
        <v>470.7</v>
      </c>
      <c r="AA629">
        <v>453</v>
      </c>
      <c r="AB629">
        <v>502</v>
      </c>
      <c r="AC629" s="1">
        <f>(Table2[[#This Row],[Close Price]]/Table2[[#This Row],[Day Low]])-1</f>
        <v>6.0161890177203858E-3</v>
      </c>
      <c r="AD629" s="1">
        <f>(Table2[[#This Row],[Day High]]/Table2[[#This Row],[Close Price]])-1</f>
        <v>1.0981841904968981E-2</v>
      </c>
      <c r="AE629" s="1">
        <f>(Table2[[#This Row],[Close Price]]/Table2[[#This Row],[Current Week Low]])-1</f>
        <v>6.0161890177203858E-3</v>
      </c>
      <c r="AF629" s="1">
        <f>(Table2[[#This Row],[Current Week High]]/Table2[[#This Row],[Close Price]])-1</f>
        <v>2.3594650429487718E-2</v>
      </c>
      <c r="AG629" s="1">
        <f>(Table2[[#This Row],[Close Price]]/Table2[[#This Row],[Current Month Low]])-1</f>
        <v>1.5121412803531964E-2</v>
      </c>
      <c r="AH629" s="1">
        <f>(Table2[[#This Row],[Current Month High]]/Table2[[#This Row],[Close Price]])-1</f>
        <v>9.1660324018701722E-2</v>
      </c>
      <c r="AI629">
        <v>38.088507121887503</v>
      </c>
      <c r="AJ629">
        <v>6.6813594710590296</v>
      </c>
      <c r="AK629" t="str">
        <f>IF(AND(Table2[[#This Row],[20D EMA]]&gt;Table2[[#This Row],[50D EMA]],Table2[[#This Row],[50D EMA]]&gt;Table2[[#This Row],[200D EMA]]),"Uptrend","Downtrend/NoTrend")</f>
        <v>Downtrend/NoTrend</v>
      </c>
      <c r="AL629">
        <v>-0.16</v>
      </c>
      <c r="AM629" t="s">
        <v>3153</v>
      </c>
      <c r="AN629">
        <v>-5.0199999999999996</v>
      </c>
      <c r="AO629" t="s">
        <v>3153</v>
      </c>
      <c r="AP629">
        <v>-3.3493546011261997E-2</v>
      </c>
      <c r="AQ629">
        <f>(Table2[[#This Row],[Sharpe Ratio]]-AVERAGE(Table2[Sharpe Ratio]))/_xlfn.STDEV.P(Table2[Sharpe Ratio])</f>
        <v>-1.0610141997915119</v>
      </c>
      <c r="AR6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9">
        <f>_xlfn.RANK.AVG(Table2[[#This Row],[1Y Return vs Nifty Z-Score]],Table2[1Y Return vs Nifty Z-Score])</f>
        <v>584</v>
      </c>
      <c r="AT629">
        <f>_xlfn.RANK.AVG(Table2[[#This Row],[6M Return vs Nifty Z-Score]],Table2[6M Return vs Nifty Z-Score])</f>
        <v>481</v>
      </c>
      <c r="AU629">
        <f>_xlfn.RANK.AVG(Table2[[#This Row],[Sharpe Ratio Z-Score]],Table2[Sharpe Ratio Z-Score])</f>
        <v>624</v>
      </c>
      <c r="AV629">
        <f>(Table2[[#This Row],[Rank 1Y]]+Table2[[#This Row],[Rank 6M]]+Table2[[#This Row],[Rank Sharpe]])/3</f>
        <v>563</v>
      </c>
    </row>
    <row r="630" spans="1:48" hidden="1" x14ac:dyDescent="0.3">
      <c r="A630" t="s">
        <v>230</v>
      </c>
      <c r="B630" t="s">
        <v>231</v>
      </c>
      <c r="C630" t="s">
        <v>3113</v>
      </c>
      <c r="D630" t="s">
        <v>232</v>
      </c>
      <c r="E630">
        <v>104697.78866351</v>
      </c>
      <c r="F630">
        <v>871.55</v>
      </c>
      <c r="G630">
        <v>0.17493724871139399</v>
      </c>
      <c r="H630">
        <f>(Table2[[#This Row],[1Y Return vs Nifty]]-AVERAGE(Table2[1Y Return vs Nifty]))/_xlfn.STDEV.P(Table2[1Y Return vs Nifty])</f>
        <v>-0.29288765289702756</v>
      </c>
      <c r="I630">
        <v>-11.2997703037452</v>
      </c>
      <c r="J630">
        <f>(Table2[[#This Row],[1M Return vs Nifty]]-AVERAGE(Table2[1M Return vs Nifty]))/_xlfn.STDEV.P(Table2[1M Return vs Nifty])</f>
        <v>-0.90345370815485115</v>
      </c>
      <c r="K630">
        <v>-22.182815916854899</v>
      </c>
      <c r="L630">
        <f>(Table2[[#This Row],[6M Return vs Nifty]]-AVERAGE(Table2[6M Return vs Nifty]))/_xlfn.STDEV.P(Table2[6M Return vs Nifty])</f>
        <v>-0.85192806445671898</v>
      </c>
      <c r="M630">
        <v>-2.3637074436824199</v>
      </c>
      <c r="N630">
        <f>(Table2[[#This Row],[1W Return vs Nifty]]-AVERAGE(Table2[1W Return vs Nifty]))/_xlfn.STDEV.P(Table2[1W Return vs Nifty])</f>
        <v>9.2681702526708404E-2</v>
      </c>
      <c r="O630">
        <v>939.68</v>
      </c>
      <c r="P630">
        <v>976.32574783937696</v>
      </c>
      <c r="Q630">
        <v>1026.00092273217</v>
      </c>
      <c r="R630">
        <v>34.024642990113399</v>
      </c>
      <c r="S630" s="1">
        <f>(Table2[[#This Row],[Close Price]]-Table2[[#This Row],[20D EMA]])/Table2[[#This Row],[20D EMA]]</f>
        <v>-7.2503405414609229E-2</v>
      </c>
      <c r="T630" s="1">
        <f>(Table2[[#This Row],[Close Price]]-Table2[[#This Row],[50D EMA]])/Table2[[#This Row],[50D EMA]]</f>
        <v>-0.1073163829503086</v>
      </c>
      <c r="U630" s="1">
        <f>(Table2[[#This Row],[Close Price]]-Table2[[#This Row],[200D EMA]])/Table2[[#This Row],[200D EMA]]</f>
        <v>-0.15053682634210294</v>
      </c>
      <c r="V630">
        <v>1.5040541870400299</v>
      </c>
      <c r="W630">
        <v>865.25</v>
      </c>
      <c r="X630">
        <v>887.4</v>
      </c>
      <c r="Y630">
        <v>855</v>
      </c>
      <c r="Z630">
        <v>889</v>
      </c>
      <c r="AA630">
        <v>855</v>
      </c>
      <c r="AB630">
        <v>1090.95</v>
      </c>
      <c r="AC630" s="1">
        <f>(Table2[[#This Row],[Close Price]]/Table2[[#This Row],[Day Low]])-1</f>
        <v>7.2811326206299043E-3</v>
      </c>
      <c r="AD630" s="1">
        <f>(Table2[[#This Row],[Day High]]/Table2[[#This Row],[Close Price]])-1</f>
        <v>1.8185990476736968E-2</v>
      </c>
      <c r="AE630" s="1">
        <f>(Table2[[#This Row],[Close Price]]/Table2[[#This Row],[Current Week Low]])-1</f>
        <v>1.9356725146198794E-2</v>
      </c>
      <c r="AF630" s="1">
        <f>(Table2[[#This Row],[Current Week High]]/Table2[[#This Row],[Close Price]])-1</f>
        <v>2.0021800240950016E-2</v>
      </c>
      <c r="AG630" s="1">
        <f>(Table2[[#This Row],[Close Price]]/Table2[[#This Row],[Current Month Low]])-1</f>
        <v>1.9356725146198794E-2</v>
      </c>
      <c r="AH630" s="1">
        <f>(Table2[[#This Row],[Current Month High]]/Table2[[#This Row],[Close Price]])-1</f>
        <v>0.2517354139177328</v>
      </c>
      <c r="AI630">
        <v>54.6669726349607</v>
      </c>
      <c r="AJ630">
        <v>21.0486111111111</v>
      </c>
      <c r="AK630" t="str">
        <f>IF(AND(Table2[[#This Row],[20D EMA]]&gt;Table2[[#This Row],[50D EMA]],Table2[[#This Row],[50D EMA]]&gt;Table2[[#This Row],[200D EMA]]),"Uptrend","Downtrend/NoTrend")</f>
        <v>Downtrend/NoTrend</v>
      </c>
      <c r="AL630">
        <v>0.03</v>
      </c>
      <c r="AM630" t="s">
        <v>3154</v>
      </c>
      <c r="AN630">
        <v>-10.72</v>
      </c>
      <c r="AO630" t="s">
        <v>3153</v>
      </c>
      <c r="AP630">
        <v>-5.0825382698906997E-2</v>
      </c>
      <c r="AQ630">
        <f>(Table2[[#This Row],[Sharpe Ratio]]-AVERAGE(Table2[Sharpe Ratio]))/_xlfn.STDEV.P(Table2[Sharpe Ratio])</f>
        <v>-1.2635190782172263</v>
      </c>
      <c r="AR6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0">
        <f>_xlfn.RANK.AVG(Table2[[#This Row],[1Y Return vs Nifty Z-Score]],Table2[1Y Return vs Nifty Z-Score])</f>
        <v>411</v>
      </c>
      <c r="AT630">
        <f>_xlfn.RANK.AVG(Table2[[#This Row],[6M Return vs Nifty Z-Score]],Table2[6M Return vs Nifty Z-Score])</f>
        <v>623</v>
      </c>
      <c r="AU630">
        <f>_xlfn.RANK.AVG(Table2[[#This Row],[Sharpe Ratio Z-Score]],Table2[Sharpe Ratio Z-Score])</f>
        <v>666</v>
      </c>
      <c r="AV630">
        <f>(Table2[[#This Row],[Rank 1Y]]+Table2[[#This Row],[Rank 6M]]+Table2[[#This Row],[Rank Sharpe]])/3</f>
        <v>566.66666666666663</v>
      </c>
    </row>
    <row r="631" spans="1:48" hidden="1" x14ac:dyDescent="0.3">
      <c r="A631" t="s">
        <v>2365</v>
      </c>
      <c r="B631" t="s">
        <v>2366</v>
      </c>
      <c r="C631" t="s">
        <v>3116</v>
      </c>
      <c r="D631" t="s">
        <v>75</v>
      </c>
      <c r="E631">
        <v>2101.7403359999998</v>
      </c>
      <c r="F631">
        <v>81.36</v>
      </c>
      <c r="G631">
        <v>-47.131556044322302</v>
      </c>
      <c r="H631">
        <f>(Table2[[#This Row],[1Y Return vs Nifty]]-AVERAGE(Table2[1Y Return vs Nifty]))/_xlfn.STDEV.P(Table2[1Y Return vs Nifty])</f>
        <v>-1.2698139710983101</v>
      </c>
      <c r="I631">
        <v>3.3192987557914702</v>
      </c>
      <c r="J631">
        <f>(Table2[[#This Row],[1M Return vs Nifty]]-AVERAGE(Table2[1M Return vs Nifty]))/_xlfn.STDEV.P(Table2[1M Return vs Nifty])</f>
        <v>0.69756009647355144</v>
      </c>
      <c r="K631">
        <v>-17.880767829783501</v>
      </c>
      <c r="L631">
        <f>(Table2[[#This Row],[6M Return vs Nifty]]-AVERAGE(Table2[6M Return vs Nifty]))/_xlfn.STDEV.P(Table2[6M Return vs Nifty])</f>
        <v>-0.70325118741345061</v>
      </c>
      <c r="M631">
        <v>-0.70628179129796897</v>
      </c>
      <c r="N631">
        <f>(Table2[[#This Row],[1W Return vs Nifty]]-AVERAGE(Table2[1W Return vs Nifty]))/_xlfn.STDEV.P(Table2[1W Return vs Nifty])</f>
        <v>0.43344727619859036</v>
      </c>
      <c r="O631">
        <v>83.02</v>
      </c>
      <c r="P631">
        <v>84.313933010246103</v>
      </c>
      <c r="Q631">
        <v>92.254558806905095</v>
      </c>
      <c r="R631">
        <v>39.847551422680901</v>
      </c>
      <c r="S631" s="1">
        <f>(Table2[[#This Row],[Close Price]]-Table2[[#This Row],[20D EMA]])/Table2[[#This Row],[20D EMA]]</f>
        <v>-1.9995181883883363E-2</v>
      </c>
      <c r="T631" s="1">
        <f>(Table2[[#This Row],[Close Price]]-Table2[[#This Row],[50D EMA]])/Table2[[#This Row],[50D EMA]]</f>
        <v>-3.5034933192917617E-2</v>
      </c>
      <c r="U631" s="1">
        <f>(Table2[[#This Row],[Close Price]]-Table2[[#This Row],[200D EMA]])/Table2[[#This Row],[200D EMA]]</f>
        <v>-0.11809236256506445</v>
      </c>
      <c r="V631">
        <v>1.0693627657748199</v>
      </c>
      <c r="W631">
        <v>80.319999999999993</v>
      </c>
      <c r="X631">
        <v>82.24</v>
      </c>
      <c r="Y631">
        <v>80.099999999999994</v>
      </c>
      <c r="Z631">
        <v>82.24</v>
      </c>
      <c r="AA631">
        <v>80.099999999999994</v>
      </c>
      <c r="AB631">
        <v>90.99</v>
      </c>
      <c r="AC631" s="1">
        <f>(Table2[[#This Row],[Close Price]]/Table2[[#This Row],[Day Low]])-1</f>
        <v>1.294820717131473E-2</v>
      </c>
      <c r="AD631" s="1">
        <f>(Table2[[#This Row],[Day High]]/Table2[[#This Row],[Close Price]])-1</f>
        <v>1.0816125860373615E-2</v>
      </c>
      <c r="AE631" s="1">
        <f>(Table2[[#This Row],[Close Price]]/Table2[[#This Row],[Current Week Low]])-1</f>
        <v>1.5730337078651679E-2</v>
      </c>
      <c r="AF631" s="1">
        <f>(Table2[[#This Row],[Current Week High]]/Table2[[#This Row],[Close Price]])-1</f>
        <v>1.0816125860373615E-2</v>
      </c>
      <c r="AG631" s="1">
        <f>(Table2[[#This Row],[Close Price]]/Table2[[#This Row],[Current Month Low]])-1</f>
        <v>1.5730337078651679E-2</v>
      </c>
      <c r="AH631" s="1">
        <f>(Table2[[#This Row],[Current Month High]]/Table2[[#This Row],[Close Price]])-1</f>
        <v>0.11836283185840712</v>
      </c>
      <c r="AI631">
        <v>91.740412979351007</v>
      </c>
      <c r="AJ631">
        <v>11.666209168267899</v>
      </c>
      <c r="AK631" t="str">
        <f>IF(AND(Table2[[#This Row],[20D EMA]]&gt;Table2[[#This Row],[50D EMA]],Table2[[#This Row],[50D EMA]]&gt;Table2[[#This Row],[200D EMA]]),"Uptrend","Downtrend/NoTrend")</f>
        <v>Downtrend/NoTrend</v>
      </c>
      <c r="AL631">
        <v>0.03</v>
      </c>
      <c r="AM631" t="s">
        <v>3154</v>
      </c>
      <c r="AN631">
        <v>-1.3</v>
      </c>
      <c r="AO631" t="s">
        <v>3153</v>
      </c>
      <c r="AP631">
        <v>3.2494666900157003E-2</v>
      </c>
      <c r="AQ631">
        <f>(Table2[[#This Row],[Sharpe Ratio]]-AVERAGE(Table2[Sharpe Ratio]))/_xlfn.STDEV.P(Table2[Sharpe Ratio])</f>
        <v>-0.29000906779169128</v>
      </c>
      <c r="AR6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1">
        <f>_xlfn.RANK.AVG(Table2[[#This Row],[1Y Return vs Nifty Z-Score]],Table2[1Y Return vs Nifty Z-Score])</f>
        <v>710</v>
      </c>
      <c r="AT631">
        <f>_xlfn.RANK.AVG(Table2[[#This Row],[6M Return vs Nifty Z-Score]],Table2[6M Return vs Nifty Z-Score])</f>
        <v>571</v>
      </c>
      <c r="AU631">
        <f>_xlfn.RANK.AVG(Table2[[#This Row],[Sharpe Ratio Z-Score]],Table2[Sharpe Ratio Z-Score])</f>
        <v>420</v>
      </c>
      <c r="AV631">
        <f>(Table2[[#This Row],[Rank 1Y]]+Table2[[#This Row],[Rank 6M]]+Table2[[#This Row],[Rank Sharpe]])/3</f>
        <v>567</v>
      </c>
    </row>
    <row r="632" spans="1:48" hidden="1" x14ac:dyDescent="0.3">
      <c r="A632" t="s">
        <v>52</v>
      </c>
      <c r="B632" t="s">
        <v>53</v>
      </c>
      <c r="C632" t="s">
        <v>3108</v>
      </c>
      <c r="D632" t="s">
        <v>54</v>
      </c>
      <c r="E632">
        <v>408028.10766410001</v>
      </c>
      <c r="F632">
        <v>6595.3</v>
      </c>
      <c r="G632">
        <v>-26.021196895876301</v>
      </c>
      <c r="H632">
        <f>(Table2[[#This Row],[1Y Return vs Nifty]]-AVERAGE(Table2[1Y Return vs Nifty]))/_xlfn.STDEV.P(Table2[1Y Return vs Nifty])</f>
        <v>-0.83386397769993925</v>
      </c>
      <c r="I632">
        <v>0.553080669799493</v>
      </c>
      <c r="J632">
        <f>(Table2[[#This Row],[1M Return vs Nifty]]-AVERAGE(Table2[1M Return vs Nifty]))/_xlfn.STDEV.P(Table2[1M Return vs Nifty])</f>
        <v>0.3946165010743054</v>
      </c>
      <c r="K632">
        <v>-6.4843064156944497</v>
      </c>
      <c r="L632">
        <f>(Table2[[#This Row],[6M Return vs Nifty]]-AVERAGE(Table2[6M Return vs Nifty]))/_xlfn.STDEV.P(Table2[6M Return vs Nifty])</f>
        <v>-0.30939452702815973</v>
      </c>
      <c r="M632">
        <v>-1.8184818171127901</v>
      </c>
      <c r="N632">
        <f>(Table2[[#This Row],[1W Return vs Nifty]]-AVERAGE(Table2[1W Return vs Nifty]))/_xlfn.STDEV.P(Table2[1W Return vs Nifty])</f>
        <v>0.20477971618500976</v>
      </c>
      <c r="O632">
        <v>6816.26</v>
      </c>
      <c r="P632">
        <v>6976.1240418891002</v>
      </c>
      <c r="Q632">
        <v>7021.3742987898404</v>
      </c>
      <c r="R632">
        <v>31.133363593382199</v>
      </c>
      <c r="S632" s="1">
        <f>(Table2[[#This Row],[Close Price]]-Table2[[#This Row],[20D EMA]])/Table2[[#This Row],[20D EMA]]</f>
        <v>-3.2416603826731963E-2</v>
      </c>
      <c r="T632" s="1">
        <f>(Table2[[#This Row],[Close Price]]-Table2[[#This Row],[50D EMA]])/Table2[[#This Row],[50D EMA]]</f>
        <v>-5.4589631663999882E-2</v>
      </c>
      <c r="U632" s="1">
        <f>(Table2[[#This Row],[Close Price]]-Table2[[#This Row],[200D EMA]])/Table2[[#This Row],[200D EMA]]</f>
        <v>-6.068246480796155E-2</v>
      </c>
      <c r="V632">
        <v>0.63639634553925795</v>
      </c>
      <c r="W632">
        <v>6561</v>
      </c>
      <c r="X632">
        <v>6644.8</v>
      </c>
      <c r="Y632">
        <v>6555</v>
      </c>
      <c r="Z632">
        <v>6657</v>
      </c>
      <c r="AA632">
        <v>6526.6</v>
      </c>
      <c r="AB632">
        <v>7038.95</v>
      </c>
      <c r="AC632" s="1">
        <f>(Table2[[#This Row],[Close Price]]/Table2[[#This Row],[Day Low]])-1</f>
        <v>5.2278616064624917E-3</v>
      </c>
      <c r="AD632" s="1">
        <f>(Table2[[#This Row],[Day High]]/Table2[[#This Row],[Close Price]])-1</f>
        <v>7.5053447151760544E-3</v>
      </c>
      <c r="AE632" s="1">
        <f>(Table2[[#This Row],[Close Price]]/Table2[[#This Row],[Current Week Low]])-1</f>
        <v>6.1479786422578009E-3</v>
      </c>
      <c r="AF632" s="1">
        <f>(Table2[[#This Row],[Current Week High]]/Table2[[#This Row],[Close Price]])-1</f>
        <v>9.3551468469970089E-3</v>
      </c>
      <c r="AG632" s="1">
        <f>(Table2[[#This Row],[Close Price]]/Table2[[#This Row],[Current Month Low]])-1</f>
        <v>1.0526154506174779E-2</v>
      </c>
      <c r="AH632" s="1">
        <f>(Table2[[#This Row],[Current Month High]]/Table2[[#This Row],[Close Price]])-1</f>
        <v>6.7267599654299293E-2</v>
      </c>
      <c r="AI632">
        <v>18.7209073127833</v>
      </c>
      <c r="AJ632">
        <v>6.5855392869840603</v>
      </c>
      <c r="AK632" t="str">
        <f>IF(AND(Table2[[#This Row],[20D EMA]]&gt;Table2[[#This Row],[50D EMA]],Table2[[#This Row],[50D EMA]]&gt;Table2[[#This Row],[200D EMA]]),"Uptrend","Downtrend/NoTrend")</f>
        <v>Downtrend/NoTrend</v>
      </c>
      <c r="AL632">
        <v>-7.0000000000000007E-2</v>
      </c>
      <c r="AM632" t="s">
        <v>3153</v>
      </c>
      <c r="AN632">
        <v>-4.2699999999999996</v>
      </c>
      <c r="AO632" t="s">
        <v>3153</v>
      </c>
      <c r="AP632">
        <v>-5.6331448440294002E-2</v>
      </c>
      <c r="AQ632">
        <f>(Table2[[#This Row],[Sharpe Ratio]]-AVERAGE(Table2[Sharpe Ratio]))/_xlfn.STDEV.P(Table2[Sharpe Ratio])</f>
        <v>-1.3278518545789144</v>
      </c>
      <c r="AR6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2">
        <f>_xlfn.RANK.AVG(Table2[[#This Row],[1Y Return vs Nifty Z-Score]],Table2[1Y Return vs Nifty Z-Score])</f>
        <v>605</v>
      </c>
      <c r="AT632">
        <f>_xlfn.RANK.AVG(Table2[[#This Row],[6M Return vs Nifty Z-Score]],Table2[6M Return vs Nifty Z-Score])</f>
        <v>421</v>
      </c>
      <c r="AU632">
        <f>_xlfn.RANK.AVG(Table2[[#This Row],[Sharpe Ratio Z-Score]],Table2[Sharpe Ratio Z-Score])</f>
        <v>676</v>
      </c>
      <c r="AV632">
        <f>(Table2[[#This Row],[Rank 1Y]]+Table2[[#This Row],[Rank 6M]]+Table2[[#This Row],[Rank Sharpe]])/3</f>
        <v>567.33333333333337</v>
      </c>
    </row>
    <row r="633" spans="1:48" hidden="1" x14ac:dyDescent="0.3">
      <c r="A633" t="s">
        <v>426</v>
      </c>
      <c r="B633" t="s">
        <v>427</v>
      </c>
      <c r="C633" t="s">
        <v>3110</v>
      </c>
      <c r="D633" t="s">
        <v>201</v>
      </c>
      <c r="E633">
        <v>51289.26130944</v>
      </c>
      <c r="F633">
        <v>15800.4</v>
      </c>
      <c r="G633">
        <v>-32.178854233132498</v>
      </c>
      <c r="H633">
        <f>(Table2[[#This Row],[1Y Return vs Nifty]]-AVERAGE(Table2[1Y Return vs Nifty]))/_xlfn.STDEV.P(Table2[1Y Return vs Nifty])</f>
        <v>-0.96102574963615373</v>
      </c>
      <c r="I633">
        <v>3.5111427717620498</v>
      </c>
      <c r="J633">
        <f>(Table2[[#This Row],[1M Return vs Nifty]]-AVERAGE(Table2[1M Return vs Nifty]))/_xlfn.STDEV.P(Table2[1M Return vs Nifty])</f>
        <v>0.7185699786112848</v>
      </c>
      <c r="K633">
        <v>-3.4564987241988798</v>
      </c>
      <c r="L633">
        <f>(Table2[[#This Row],[6M Return vs Nifty]]-AVERAGE(Table2[6M Return vs Nifty]))/_xlfn.STDEV.P(Table2[6M Return vs Nifty])</f>
        <v>-0.2047548338522526</v>
      </c>
      <c r="M633">
        <v>3.16639873302036</v>
      </c>
      <c r="N633">
        <f>(Table2[[#This Row],[1W Return vs Nifty]]-AVERAGE(Table2[1W Return vs Nifty]))/_xlfn.STDEV.P(Table2[1W Return vs Nifty])</f>
        <v>1.229667727244893</v>
      </c>
      <c r="O633">
        <v>15900.77</v>
      </c>
      <c r="P633">
        <v>16194.679519224301</v>
      </c>
      <c r="Q633">
        <v>16386.985511219798</v>
      </c>
      <c r="R633">
        <v>49.557130576783301</v>
      </c>
      <c r="S633" s="1">
        <f>(Table2[[#This Row],[Close Price]]-Table2[[#This Row],[20D EMA]])/Table2[[#This Row],[20D EMA]]</f>
        <v>-6.3122729276633019E-3</v>
      </c>
      <c r="T633" s="1">
        <f>(Table2[[#This Row],[Close Price]]-Table2[[#This Row],[50D EMA]])/Table2[[#This Row],[50D EMA]]</f>
        <v>-2.4346237834238196E-2</v>
      </c>
      <c r="U633" s="1">
        <f>(Table2[[#This Row],[Close Price]]-Table2[[#This Row],[200D EMA]])/Table2[[#This Row],[200D EMA]]</f>
        <v>-3.5795815576829364E-2</v>
      </c>
      <c r="V633">
        <v>1.74829896675418</v>
      </c>
      <c r="W633">
        <v>15632.15</v>
      </c>
      <c r="X633">
        <v>15848.95</v>
      </c>
      <c r="Y633">
        <v>15540.2</v>
      </c>
      <c r="Z633">
        <v>15895</v>
      </c>
      <c r="AA633">
        <v>15346</v>
      </c>
      <c r="AB633">
        <v>16406.95</v>
      </c>
      <c r="AC633" s="1">
        <f>(Table2[[#This Row],[Close Price]]/Table2[[#This Row],[Day Low]])-1</f>
        <v>1.0763074816963814E-2</v>
      </c>
      <c r="AD633" s="1">
        <f>(Table2[[#This Row],[Day High]]/Table2[[#This Row],[Close Price]])-1</f>
        <v>3.0727070200755602E-3</v>
      </c>
      <c r="AE633" s="1">
        <f>(Table2[[#This Row],[Close Price]]/Table2[[#This Row],[Current Week Low]])-1</f>
        <v>1.6743671252622105E-2</v>
      </c>
      <c r="AF633" s="1">
        <f>(Table2[[#This Row],[Current Week High]]/Table2[[#This Row],[Close Price]])-1</f>
        <v>5.9871901977164299E-3</v>
      </c>
      <c r="AG633" s="1">
        <f>(Table2[[#This Row],[Close Price]]/Table2[[#This Row],[Current Month Low]])-1</f>
        <v>2.9610321907989068E-2</v>
      </c>
      <c r="AH633" s="1">
        <f>(Table2[[#This Row],[Current Month High]]/Table2[[#This Row],[Close Price]])-1</f>
        <v>3.8388268651426527E-2</v>
      </c>
      <c r="AI633">
        <v>21.832358674463901</v>
      </c>
      <c r="AJ633">
        <v>2.9650579326703599</v>
      </c>
      <c r="AK633" t="str">
        <f>IF(AND(Table2[[#This Row],[20D EMA]]&gt;Table2[[#This Row],[50D EMA]],Table2[[#This Row],[50D EMA]]&gt;Table2[[#This Row],[200D EMA]]),"Uptrend","Downtrend/NoTrend")</f>
        <v>Downtrend/NoTrend</v>
      </c>
      <c r="AL633">
        <v>7.0000000000000007E-2</v>
      </c>
      <c r="AM633" t="s">
        <v>3154</v>
      </c>
      <c r="AN633">
        <v>-1.82</v>
      </c>
      <c r="AO633" t="s">
        <v>3153</v>
      </c>
      <c r="AP633">
        <v>-6.2053098199243997E-2</v>
      </c>
      <c r="AQ633">
        <f>(Table2[[#This Row],[Sharpe Ratio]]-AVERAGE(Table2[Sharpe Ratio]))/_xlfn.STDEV.P(Table2[Sharpe Ratio])</f>
        <v>-1.3947035108524035</v>
      </c>
      <c r="AR6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3">
        <f>_xlfn.RANK.AVG(Table2[[#This Row],[1Y Return vs Nifty Z-Score]],Table2[1Y Return vs Nifty Z-Score])</f>
        <v>643</v>
      </c>
      <c r="AT633">
        <f>_xlfn.RANK.AVG(Table2[[#This Row],[6M Return vs Nifty Z-Score]],Table2[6M Return vs Nifty Z-Score])</f>
        <v>380</v>
      </c>
      <c r="AU633">
        <f>_xlfn.RANK.AVG(Table2[[#This Row],[Sharpe Ratio Z-Score]],Table2[Sharpe Ratio Z-Score])</f>
        <v>680</v>
      </c>
      <c r="AV633">
        <f>(Table2[[#This Row],[Rank 1Y]]+Table2[[#This Row],[Rank 6M]]+Table2[[#This Row],[Rank Sharpe]])/3</f>
        <v>567.66666666666663</v>
      </c>
    </row>
    <row r="634" spans="1:48" hidden="1" x14ac:dyDescent="0.3">
      <c r="A634" t="s">
        <v>458</v>
      </c>
      <c r="B634" t="s">
        <v>459</v>
      </c>
      <c r="C634" t="s">
        <v>3118</v>
      </c>
      <c r="D634" t="s">
        <v>460</v>
      </c>
      <c r="E634">
        <v>47875.303394100003</v>
      </c>
      <c r="F634">
        <v>785.75</v>
      </c>
      <c r="G634">
        <v>-14.291018245463301</v>
      </c>
      <c r="H634">
        <f>(Table2[[#This Row],[1Y Return vs Nifty]]-AVERAGE(Table2[1Y Return vs Nifty]))/_xlfn.STDEV.P(Table2[1Y Return vs Nifty])</f>
        <v>-0.59162407693606722</v>
      </c>
      <c r="I634">
        <v>-4.4140325318055602</v>
      </c>
      <c r="J634">
        <f>(Table2[[#This Row],[1M Return vs Nifty]]-AVERAGE(Table2[1M Return vs Nifty]))/_xlfn.STDEV.P(Table2[1M Return vs Nifty])</f>
        <v>-0.14935909494587726</v>
      </c>
      <c r="K634">
        <v>-32.462630200318301</v>
      </c>
      <c r="L634">
        <f>(Table2[[#This Row],[6M Return vs Nifty]]-AVERAGE(Table2[6M Return vs Nifty]))/_xlfn.STDEV.P(Table2[6M Return vs Nifty])</f>
        <v>-1.2071938944327281</v>
      </c>
      <c r="M634">
        <v>-3.6169285309900001</v>
      </c>
      <c r="N634">
        <f>(Table2[[#This Row],[1W Return vs Nifty]]-AVERAGE(Table2[1W Return vs Nifty]))/_xlfn.STDEV.P(Table2[1W Return vs Nifty])</f>
        <v>-0.16497969069457202</v>
      </c>
      <c r="O634">
        <v>824.07</v>
      </c>
      <c r="P634">
        <v>866.910129157646</v>
      </c>
      <c r="Q634">
        <v>914.63522622634696</v>
      </c>
      <c r="R634">
        <v>27.118740410270401</v>
      </c>
      <c r="S634" s="1">
        <f>(Table2[[#This Row],[Close Price]]-Table2[[#This Row],[20D EMA]])/Table2[[#This Row],[20D EMA]]</f>
        <v>-4.6500904049413337E-2</v>
      </c>
      <c r="T634" s="1">
        <f>(Table2[[#This Row],[Close Price]]-Table2[[#This Row],[50D EMA]])/Table2[[#This Row],[50D EMA]]</f>
        <v>-9.3620003305887295E-2</v>
      </c>
      <c r="U634" s="1">
        <f>(Table2[[#This Row],[Close Price]]-Table2[[#This Row],[200D EMA]])/Table2[[#This Row],[200D EMA]]</f>
        <v>-0.14091434763354657</v>
      </c>
      <c r="V634">
        <v>0.69896558085441995</v>
      </c>
      <c r="W634">
        <v>780.3</v>
      </c>
      <c r="X634">
        <v>810.2</v>
      </c>
      <c r="Y634">
        <v>780.3</v>
      </c>
      <c r="Z634">
        <v>810.2</v>
      </c>
      <c r="AA634">
        <v>776.5</v>
      </c>
      <c r="AB634">
        <v>868</v>
      </c>
      <c r="AC634" s="1">
        <f>(Table2[[#This Row],[Close Price]]/Table2[[#This Row],[Day Low]])-1</f>
        <v>6.9844931436626734E-3</v>
      </c>
      <c r="AD634" s="1">
        <f>(Table2[[#This Row],[Day High]]/Table2[[#This Row],[Close Price]])-1</f>
        <v>3.111676741966285E-2</v>
      </c>
      <c r="AE634" s="1">
        <f>(Table2[[#This Row],[Close Price]]/Table2[[#This Row],[Current Week Low]])-1</f>
        <v>6.9844931436626734E-3</v>
      </c>
      <c r="AF634" s="1">
        <f>(Table2[[#This Row],[Current Week High]]/Table2[[#This Row],[Close Price]])-1</f>
        <v>3.111676741966285E-2</v>
      </c>
      <c r="AG634" s="1">
        <f>(Table2[[#This Row],[Close Price]]/Table2[[#This Row],[Current Month Low]])-1</f>
        <v>1.1912427559562122E-2</v>
      </c>
      <c r="AH634" s="1">
        <f>(Table2[[#This Row],[Current Month High]]/Table2[[#This Row],[Close Price]])-1</f>
        <v>0.10467706013363021</v>
      </c>
      <c r="AI634">
        <v>50.174992045816097</v>
      </c>
      <c r="AJ634">
        <v>6.4269267235541099</v>
      </c>
      <c r="AK634" t="str">
        <f>IF(AND(Table2[[#This Row],[20D EMA]]&gt;Table2[[#This Row],[50D EMA]],Table2[[#This Row],[50D EMA]]&gt;Table2[[#This Row],[200D EMA]]),"Uptrend","Downtrend/NoTrend")</f>
        <v>Downtrend/NoTrend</v>
      </c>
      <c r="AL634">
        <v>-0.08</v>
      </c>
      <c r="AM634" t="s">
        <v>3153</v>
      </c>
      <c r="AN634">
        <v>-7.24</v>
      </c>
      <c r="AO634" t="s">
        <v>3153</v>
      </c>
      <c r="AP634">
        <v>1.3019933307532001E-2</v>
      </c>
      <c r="AQ634">
        <f>(Table2[[#This Row],[Sharpe Ratio]]-AVERAGE(Table2[Sharpe Ratio]))/_xlfn.STDEV.P(Table2[Sharpe Ratio])</f>
        <v>-0.5175515163862473</v>
      </c>
      <c r="AR6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4">
        <f>_xlfn.RANK.AVG(Table2[[#This Row],[1Y Return vs Nifty Z-Score]],Table2[1Y Return vs Nifty Z-Score])</f>
        <v>531</v>
      </c>
      <c r="AT634">
        <f>_xlfn.RANK.AVG(Table2[[#This Row],[6M Return vs Nifty Z-Score]],Table2[6M Return vs Nifty Z-Score])</f>
        <v>699</v>
      </c>
      <c r="AU634">
        <f>_xlfn.RANK.AVG(Table2[[#This Row],[Sharpe Ratio Z-Score]],Table2[Sharpe Ratio Z-Score])</f>
        <v>478</v>
      </c>
      <c r="AV634">
        <f>(Table2[[#This Row],[Rank 1Y]]+Table2[[#This Row],[Rank 6M]]+Table2[[#This Row],[Rank Sharpe]])/3</f>
        <v>569.33333333333337</v>
      </c>
    </row>
    <row r="635" spans="1:48" hidden="1" x14ac:dyDescent="0.3">
      <c r="A635" t="s">
        <v>16</v>
      </c>
      <c r="B635" t="s">
        <v>17</v>
      </c>
      <c r="C635" t="s">
        <v>3106</v>
      </c>
      <c r="D635" t="s">
        <v>18</v>
      </c>
      <c r="E635">
        <v>1680247.08088017</v>
      </c>
      <c r="F635">
        <v>1241.6500000000001</v>
      </c>
      <c r="G635">
        <v>-11.610906126699</v>
      </c>
      <c r="H635">
        <f>(Table2[[#This Row],[1Y Return vs Nifty]]-AVERAGE(Table2[1Y Return vs Nifty]))/_xlfn.STDEV.P(Table2[1Y Return vs Nifty])</f>
        <v>-0.53627708580881295</v>
      </c>
      <c r="I635">
        <v>-2.1715591148712798</v>
      </c>
      <c r="J635">
        <f>(Table2[[#This Row],[1M Return vs Nifty]]-AVERAGE(Table2[1M Return vs Nifty]))/_xlfn.STDEV.P(Table2[1M Return vs Nifty])</f>
        <v>9.6226371707482494E-2</v>
      </c>
      <c r="K635">
        <v>-17.837711105595499</v>
      </c>
      <c r="L635">
        <f>(Table2[[#This Row],[6M Return vs Nifty]]-AVERAGE(Table2[6M Return vs Nifty]))/_xlfn.STDEV.P(Table2[6M Return vs Nifty])</f>
        <v>-0.70176316609002021</v>
      </c>
      <c r="M635">
        <v>0.39451261709749202</v>
      </c>
      <c r="N635">
        <f>(Table2[[#This Row],[1W Return vs Nifty]]-AVERAGE(Table2[1W Return vs Nifty]))/_xlfn.STDEV.P(Table2[1W Return vs Nifty])</f>
        <v>0.65976984911884418</v>
      </c>
      <c r="O635">
        <v>1303.5899999999999</v>
      </c>
      <c r="P635">
        <v>1362.8435858119201</v>
      </c>
      <c r="Q635">
        <v>1403.8886548320099</v>
      </c>
      <c r="R635">
        <v>24.4581584844648</v>
      </c>
      <c r="S635" s="1">
        <f>(Table2[[#This Row],[Close Price]]-Table2[[#This Row],[20D EMA]])/Table2[[#This Row],[20D EMA]]</f>
        <v>-4.7514939513190364E-2</v>
      </c>
      <c r="T635" s="1">
        <f>(Table2[[#This Row],[Close Price]]-Table2[[#This Row],[50D EMA]])/Table2[[#This Row],[50D EMA]]</f>
        <v>-8.8926995785593682E-2</v>
      </c>
      <c r="U635" s="1">
        <f>(Table2[[#This Row],[Close Price]]-Table2[[#This Row],[200D EMA]])/Table2[[#This Row],[200D EMA]]</f>
        <v>-0.11556376232089674</v>
      </c>
      <c r="V635">
        <v>0.90798990869487395</v>
      </c>
      <c r="W635">
        <v>1235.1500000000001</v>
      </c>
      <c r="X635">
        <v>1281.5</v>
      </c>
      <c r="Y635">
        <v>1235.1500000000001</v>
      </c>
      <c r="Z635">
        <v>1281.5</v>
      </c>
      <c r="AA635">
        <v>1235.1500000000001</v>
      </c>
      <c r="AB635">
        <v>1341.95</v>
      </c>
      <c r="AC635" s="1">
        <f>(Table2[[#This Row],[Close Price]]/Table2[[#This Row],[Day Low]])-1</f>
        <v>5.262518722422449E-3</v>
      </c>
      <c r="AD635" s="1">
        <f>(Table2[[#This Row],[Day High]]/Table2[[#This Row],[Close Price]])-1</f>
        <v>3.2094390528731864E-2</v>
      </c>
      <c r="AE635" s="1">
        <f>(Table2[[#This Row],[Close Price]]/Table2[[#This Row],[Current Week Low]])-1</f>
        <v>5.262518722422449E-3</v>
      </c>
      <c r="AF635" s="1">
        <f>(Table2[[#This Row],[Current Week High]]/Table2[[#This Row],[Close Price]])-1</f>
        <v>3.2094390528731864E-2</v>
      </c>
      <c r="AG635" s="1">
        <f>(Table2[[#This Row],[Close Price]]/Table2[[#This Row],[Current Month Low]])-1</f>
        <v>5.262518722422449E-3</v>
      </c>
      <c r="AH635" s="1">
        <f>(Table2[[#This Row],[Current Month High]]/Table2[[#This Row],[Close Price]])-1</f>
        <v>8.0779607779970064E-2</v>
      </c>
      <c r="AI635">
        <v>29.5695244231465</v>
      </c>
      <c r="AJ635">
        <v>6.2874507789762104</v>
      </c>
      <c r="AK635" t="str">
        <f>IF(AND(Table2[[#This Row],[20D EMA]]&gt;Table2[[#This Row],[50D EMA]],Table2[[#This Row],[50D EMA]]&gt;Table2[[#This Row],[200D EMA]]),"Uptrend","Downtrend/NoTrend")</f>
        <v>Downtrend/NoTrend</v>
      </c>
      <c r="AL635">
        <v>-0.02</v>
      </c>
      <c r="AM635" t="s">
        <v>3153</v>
      </c>
      <c r="AN635">
        <v>-6.79</v>
      </c>
      <c r="AO635" t="s">
        <v>3153</v>
      </c>
      <c r="AP635">
        <v>-3.8552800099199001E-2</v>
      </c>
      <c r="AQ635">
        <f>(Table2[[#This Row],[Sharpe Ratio]]-AVERAGE(Table2[Sharpe Ratio]))/_xlfn.STDEV.P(Table2[Sharpe Ratio])</f>
        <v>-1.1201264365651722</v>
      </c>
      <c r="AR6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5">
        <f>_xlfn.RANK.AVG(Table2[[#This Row],[1Y Return vs Nifty Z-Score]],Table2[1Y Return vs Nifty Z-Score])</f>
        <v>506</v>
      </c>
      <c r="AT635">
        <f>_xlfn.RANK.AVG(Table2[[#This Row],[6M Return vs Nifty Z-Score]],Table2[6M Return vs Nifty Z-Score])</f>
        <v>570</v>
      </c>
      <c r="AU635">
        <f>_xlfn.RANK.AVG(Table2[[#This Row],[Sharpe Ratio Z-Score]],Table2[Sharpe Ratio Z-Score])</f>
        <v>639</v>
      </c>
      <c r="AV635">
        <f>(Table2[[#This Row],[Rank 1Y]]+Table2[[#This Row],[Rank 6M]]+Table2[[#This Row],[Rank Sharpe]])/3</f>
        <v>571.66666666666663</v>
      </c>
    </row>
    <row r="636" spans="1:48" hidden="1" x14ac:dyDescent="0.3">
      <c r="A636" t="s">
        <v>1459</v>
      </c>
      <c r="B636" t="s">
        <v>1460</v>
      </c>
      <c r="C636" t="s">
        <v>3122</v>
      </c>
      <c r="D636" t="s">
        <v>485</v>
      </c>
      <c r="E636">
        <v>6963.8815955399996</v>
      </c>
      <c r="F636">
        <v>251.8</v>
      </c>
      <c r="G636">
        <v>-25.0013113935509</v>
      </c>
      <c r="H636">
        <f>(Table2[[#This Row],[1Y Return vs Nifty]]-AVERAGE(Table2[1Y Return vs Nifty]))/_xlfn.STDEV.P(Table2[1Y Return vs Nifty])</f>
        <v>-0.81280232380389061</v>
      </c>
      <c r="I636">
        <v>-3.39972940424911</v>
      </c>
      <c r="J636">
        <f>(Table2[[#This Row],[1M Return vs Nifty]]-AVERAGE(Table2[1M Return vs Nifty]))/_xlfn.STDEV.P(Table2[1M Return vs Nifty])</f>
        <v>-3.8277239960296687E-2</v>
      </c>
      <c r="K636">
        <v>-6.1666783165649903</v>
      </c>
      <c r="L636">
        <f>(Table2[[#This Row],[6M Return vs Nifty]]-AVERAGE(Table2[6M Return vs Nifty]))/_xlfn.STDEV.P(Table2[6M Return vs Nifty])</f>
        <v>-0.29841744056051278</v>
      </c>
      <c r="M636">
        <v>-2.0863033080171398</v>
      </c>
      <c r="N636">
        <f>(Table2[[#This Row],[1W Return vs Nifty]]-AVERAGE(Table2[1W Return vs Nifty]))/_xlfn.STDEV.P(Table2[1W Return vs Nifty])</f>
        <v>0.14971580194042072</v>
      </c>
      <c r="O636">
        <v>263.85000000000002</v>
      </c>
      <c r="P636">
        <v>271.03510734352301</v>
      </c>
      <c r="Q636">
        <v>269.32747757804901</v>
      </c>
      <c r="R636">
        <v>34.370212651905199</v>
      </c>
      <c r="S636" s="1">
        <f>(Table2[[#This Row],[Close Price]]-Table2[[#This Row],[20D EMA]])/Table2[[#This Row],[20D EMA]]</f>
        <v>-4.5669888194049692E-2</v>
      </c>
      <c r="T636" s="1">
        <f>(Table2[[#This Row],[Close Price]]-Table2[[#This Row],[50D EMA]])/Table2[[#This Row],[50D EMA]]</f>
        <v>-7.0969062023184662E-2</v>
      </c>
      <c r="U636" s="1">
        <f>(Table2[[#This Row],[Close Price]]-Table2[[#This Row],[200D EMA]])/Table2[[#This Row],[200D EMA]]</f>
        <v>-6.5078683154301153E-2</v>
      </c>
      <c r="V636">
        <v>0.26770994807517301</v>
      </c>
      <c r="W636">
        <v>250</v>
      </c>
      <c r="X636">
        <v>259.14999999999998</v>
      </c>
      <c r="Y636">
        <v>249.05</v>
      </c>
      <c r="Z636">
        <v>259.14999999999998</v>
      </c>
      <c r="AA636">
        <v>249.05</v>
      </c>
      <c r="AB636">
        <v>284</v>
      </c>
      <c r="AC636" s="1">
        <f>(Table2[[#This Row],[Close Price]]/Table2[[#This Row],[Day Low]])-1</f>
        <v>7.2000000000000952E-3</v>
      </c>
      <c r="AD636" s="1">
        <f>(Table2[[#This Row],[Day High]]/Table2[[#This Row],[Close Price]])-1</f>
        <v>2.918983320095303E-2</v>
      </c>
      <c r="AE636" s="1">
        <f>(Table2[[#This Row],[Close Price]]/Table2[[#This Row],[Current Week Low]])-1</f>
        <v>1.1041959445894367E-2</v>
      </c>
      <c r="AF636" s="1">
        <f>(Table2[[#This Row],[Current Week High]]/Table2[[#This Row],[Close Price]])-1</f>
        <v>2.918983320095303E-2</v>
      </c>
      <c r="AG636" s="1">
        <f>(Table2[[#This Row],[Close Price]]/Table2[[#This Row],[Current Month Low]])-1</f>
        <v>1.1041959445894367E-2</v>
      </c>
      <c r="AH636" s="1">
        <f>(Table2[[#This Row],[Current Month High]]/Table2[[#This Row],[Close Price]])-1</f>
        <v>0.12787926926131843</v>
      </c>
      <c r="AI636">
        <v>29.2692613185067</v>
      </c>
      <c r="AJ636">
        <v>14.4545454545454</v>
      </c>
      <c r="AK636" t="str">
        <f>IF(AND(Table2[[#This Row],[20D EMA]]&gt;Table2[[#This Row],[50D EMA]],Table2[[#This Row],[50D EMA]]&gt;Table2[[#This Row],[200D EMA]]),"Uptrend","Downtrend/NoTrend")</f>
        <v>Downtrend/NoTrend</v>
      </c>
      <c r="AL636">
        <v>-0.04</v>
      </c>
      <c r="AM636" t="s">
        <v>3153</v>
      </c>
      <c r="AN636">
        <v>-7.75</v>
      </c>
      <c r="AO636" t="s">
        <v>3153</v>
      </c>
      <c r="AP636">
        <v>-8.9915255311554004E-2</v>
      </c>
      <c r="AQ636">
        <f>(Table2[[#This Row],[Sharpe Ratio]]-AVERAGE(Table2[Sharpe Ratio]))/_xlfn.STDEV.P(Table2[Sharpe Ratio])</f>
        <v>-1.7202444699781347</v>
      </c>
      <c r="AR6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6">
        <f>_xlfn.RANK.AVG(Table2[[#This Row],[1Y Return vs Nifty Z-Score]],Table2[1Y Return vs Nifty Z-Score])</f>
        <v>595</v>
      </c>
      <c r="AT636">
        <f>_xlfn.RANK.AVG(Table2[[#This Row],[6M Return vs Nifty Z-Score]],Table2[6M Return vs Nifty Z-Score])</f>
        <v>417</v>
      </c>
      <c r="AU636">
        <f>_xlfn.RANK.AVG(Table2[[#This Row],[Sharpe Ratio Z-Score]],Table2[Sharpe Ratio Z-Score])</f>
        <v>704</v>
      </c>
      <c r="AV636">
        <f>(Table2[[#This Row],[Rank 1Y]]+Table2[[#This Row],[Rank 6M]]+Table2[[#This Row],[Rank Sharpe]])/3</f>
        <v>572</v>
      </c>
    </row>
    <row r="637" spans="1:48" hidden="1" x14ac:dyDescent="0.3">
      <c r="A637" t="s">
        <v>2035</v>
      </c>
      <c r="B637" t="s">
        <v>2036</v>
      </c>
      <c r="C637" t="s">
        <v>3115</v>
      </c>
      <c r="D637" t="s">
        <v>114</v>
      </c>
      <c r="E637">
        <v>3119.0114669999998</v>
      </c>
      <c r="F637">
        <v>1071.4000000000001</v>
      </c>
      <c r="G637">
        <v>-14.468897936594001</v>
      </c>
      <c r="H637">
        <f>(Table2[[#This Row],[1Y Return vs Nifty]]-AVERAGE(Table2[1Y Return vs Nifty]))/_xlfn.STDEV.P(Table2[1Y Return vs Nifty])</f>
        <v>-0.59529747015637358</v>
      </c>
      <c r="I637">
        <v>9.0758310247740397</v>
      </c>
      <c r="J637">
        <f>(Table2[[#This Row],[1M Return vs Nifty]]-AVERAGE(Table2[1M Return vs Nifty]))/_xlfn.STDEV.P(Table2[1M Return vs Nifty])</f>
        <v>1.3279892703078293</v>
      </c>
      <c r="K637">
        <v>-21.709151294947599</v>
      </c>
      <c r="L637">
        <f>(Table2[[#This Row],[6M Return vs Nifty]]-AVERAGE(Table2[6M Return vs Nifty]))/_xlfn.STDEV.P(Table2[6M Return vs Nifty])</f>
        <v>-0.83555842485117982</v>
      </c>
      <c r="M637">
        <v>3.20523866464434</v>
      </c>
      <c r="N637">
        <f>(Table2[[#This Row],[1W Return vs Nifty]]-AVERAGE(Table2[1W Return vs Nifty]))/_xlfn.STDEV.P(Table2[1W Return vs Nifty])</f>
        <v>1.2376531904614068</v>
      </c>
      <c r="O637">
        <v>1062.47</v>
      </c>
      <c r="P637">
        <v>1077.7571688670801</v>
      </c>
      <c r="Q637">
        <v>1108.3325173153301</v>
      </c>
      <c r="R637">
        <v>53.163276917264803</v>
      </c>
      <c r="S637" s="1">
        <f>(Table2[[#This Row],[Close Price]]-Table2[[#This Row],[20D EMA]])/Table2[[#This Row],[20D EMA]]</f>
        <v>8.4049431983962489E-3</v>
      </c>
      <c r="T637" s="1">
        <f>(Table2[[#This Row],[Close Price]]-Table2[[#This Row],[50D EMA]])/Table2[[#This Row],[50D EMA]]</f>
        <v>-5.8985168929681165E-3</v>
      </c>
      <c r="U637" s="1">
        <f>(Table2[[#This Row],[Close Price]]-Table2[[#This Row],[200D EMA]])/Table2[[#This Row],[200D EMA]]</f>
        <v>-3.3322596547821347E-2</v>
      </c>
      <c r="V637">
        <v>0.83374276587713503</v>
      </c>
      <c r="W637">
        <v>1066</v>
      </c>
      <c r="X637">
        <v>1105.95</v>
      </c>
      <c r="Y637">
        <v>1064</v>
      </c>
      <c r="Z637">
        <v>1109</v>
      </c>
      <c r="AA637">
        <v>1013.95</v>
      </c>
      <c r="AB637">
        <v>1117</v>
      </c>
      <c r="AC637" s="1">
        <f>(Table2[[#This Row],[Close Price]]/Table2[[#This Row],[Day Low]])-1</f>
        <v>5.0656660412757848E-3</v>
      </c>
      <c r="AD637" s="1">
        <f>(Table2[[#This Row],[Day High]]/Table2[[#This Row],[Close Price]])-1</f>
        <v>3.2247526600709397E-2</v>
      </c>
      <c r="AE637" s="1">
        <f>(Table2[[#This Row],[Close Price]]/Table2[[#This Row],[Current Week Low]])-1</f>
        <v>6.9548872180451582E-3</v>
      </c>
      <c r="AF637" s="1">
        <f>(Table2[[#This Row],[Current Week High]]/Table2[[#This Row],[Close Price]])-1</f>
        <v>3.5094269180511395E-2</v>
      </c>
      <c r="AG637" s="1">
        <f>(Table2[[#This Row],[Close Price]]/Table2[[#This Row],[Current Month Low]])-1</f>
        <v>5.6659598599536398E-2</v>
      </c>
      <c r="AH637" s="1">
        <f>(Table2[[#This Row],[Current Month High]]/Table2[[#This Row],[Close Price]])-1</f>
        <v>4.2561134963599034E-2</v>
      </c>
      <c r="AI637">
        <v>26.843382490199701</v>
      </c>
      <c r="AJ637">
        <v>12.1884816753926</v>
      </c>
      <c r="AK637" t="str">
        <f>IF(AND(Table2[[#This Row],[20D EMA]]&gt;Table2[[#This Row],[50D EMA]],Table2[[#This Row],[50D EMA]]&gt;Table2[[#This Row],[200D EMA]]),"Uptrend","Downtrend/NoTrend")</f>
        <v>Downtrend/NoTrend</v>
      </c>
      <c r="AL637">
        <v>-0.02</v>
      </c>
      <c r="AM637" t="s">
        <v>3153</v>
      </c>
      <c r="AN637">
        <v>4.03</v>
      </c>
      <c r="AO637" t="s">
        <v>3154</v>
      </c>
      <c r="AP637">
        <v>-1.332722007935E-3</v>
      </c>
      <c r="AQ637">
        <f>(Table2[[#This Row],[Sharpe Ratio]]-AVERAGE(Table2[Sharpe Ratio]))/_xlfn.STDEV.P(Table2[Sharpe Ratio])</f>
        <v>-0.68524769147291409</v>
      </c>
      <c r="AR6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7">
        <f>_xlfn.RANK.AVG(Table2[[#This Row],[1Y Return vs Nifty Z-Score]],Table2[1Y Return vs Nifty Z-Score])</f>
        <v>535</v>
      </c>
      <c r="AT637">
        <f>_xlfn.RANK.AVG(Table2[[#This Row],[6M Return vs Nifty Z-Score]],Table2[6M Return vs Nifty Z-Score])</f>
        <v>616</v>
      </c>
      <c r="AU637">
        <f>_xlfn.RANK.AVG(Table2[[#This Row],[Sharpe Ratio Z-Score]],Table2[Sharpe Ratio Z-Score])</f>
        <v>565</v>
      </c>
      <c r="AV637">
        <f>(Table2[[#This Row],[Rank 1Y]]+Table2[[#This Row],[Rank 6M]]+Table2[[#This Row],[Rank Sharpe]])/3</f>
        <v>572</v>
      </c>
    </row>
    <row r="638" spans="1:48" hidden="1" x14ac:dyDescent="0.3">
      <c r="A638" t="s">
        <v>1342</v>
      </c>
      <c r="B638" t="s">
        <v>1343</v>
      </c>
      <c r="C638" t="s">
        <v>3122</v>
      </c>
      <c r="D638" t="s">
        <v>414</v>
      </c>
      <c r="E638">
        <v>8244.1070197150002</v>
      </c>
      <c r="F638">
        <v>558.5</v>
      </c>
      <c r="G638">
        <v>-40.031994058693797</v>
      </c>
      <c r="H638">
        <f>(Table2[[#This Row],[1Y Return vs Nifty]]-AVERAGE(Table2[1Y Return vs Nifty]))/_xlfn.STDEV.P(Table2[1Y Return vs Nifty])</f>
        <v>-1.1232009277577419</v>
      </c>
      <c r="I638">
        <v>-7.3780543468630198</v>
      </c>
      <c r="J638">
        <f>(Table2[[#This Row],[1M Return vs Nifty]]-AVERAGE(Table2[1M Return vs Nifty]))/_xlfn.STDEV.P(Table2[1M Return vs Nifty])</f>
        <v>-0.47396525309457727</v>
      </c>
      <c r="K638">
        <v>-21.352571074480601</v>
      </c>
      <c r="L638">
        <f>(Table2[[#This Row],[6M Return vs Nifty]]-AVERAGE(Table2[6M Return vs Nifty]))/_xlfn.STDEV.P(Table2[6M Return vs Nifty])</f>
        <v>-0.82323517031719273</v>
      </c>
      <c r="M638">
        <v>-6.7060647902524098</v>
      </c>
      <c r="N638">
        <f>(Table2[[#This Row],[1W Return vs Nifty]]-AVERAGE(Table2[1W Return vs Nifty]))/_xlfn.STDEV.P(Table2[1W Return vs Nifty])</f>
        <v>-0.80010397999451366</v>
      </c>
      <c r="O638">
        <v>600.82000000000005</v>
      </c>
      <c r="P638">
        <v>630.62371748180306</v>
      </c>
      <c r="Q638">
        <v>657.472519165412</v>
      </c>
      <c r="R638">
        <v>30.856362215937398</v>
      </c>
      <c r="S638" s="1">
        <f>(Table2[[#This Row],[Close Price]]-Table2[[#This Row],[20D EMA]])/Table2[[#This Row],[20D EMA]]</f>
        <v>-7.0437069338570704E-2</v>
      </c>
      <c r="T638" s="1">
        <f>(Table2[[#This Row],[Close Price]]-Table2[[#This Row],[50D EMA]])/Table2[[#This Row],[50D EMA]]</f>
        <v>-0.11436886289308365</v>
      </c>
      <c r="U638" s="1">
        <f>(Table2[[#This Row],[Close Price]]-Table2[[#This Row],[200D EMA]])/Table2[[#This Row],[200D EMA]]</f>
        <v>-0.15053483800516343</v>
      </c>
      <c r="V638">
        <v>1.23837618090498</v>
      </c>
      <c r="W638">
        <v>556.75</v>
      </c>
      <c r="X638">
        <v>567.70000000000005</v>
      </c>
      <c r="Y638">
        <v>546.29999999999995</v>
      </c>
      <c r="Z638">
        <v>567.70000000000005</v>
      </c>
      <c r="AA638">
        <v>524</v>
      </c>
      <c r="AB638">
        <v>647</v>
      </c>
      <c r="AC638" s="1">
        <f>(Table2[[#This Row],[Close Price]]/Table2[[#This Row],[Day Low]])-1</f>
        <v>3.1432420296362285E-3</v>
      </c>
      <c r="AD638" s="1">
        <f>(Table2[[#This Row],[Day High]]/Table2[[#This Row],[Close Price]])-1</f>
        <v>1.6472694717994729E-2</v>
      </c>
      <c r="AE638" s="1">
        <f>(Table2[[#This Row],[Close Price]]/Table2[[#This Row],[Current Week Low]])-1</f>
        <v>2.2332051986088342E-2</v>
      </c>
      <c r="AF638" s="1">
        <f>(Table2[[#This Row],[Current Week High]]/Table2[[#This Row],[Close Price]])-1</f>
        <v>1.6472694717994729E-2</v>
      </c>
      <c r="AG638" s="1">
        <f>(Table2[[#This Row],[Close Price]]/Table2[[#This Row],[Current Month Low]])-1</f>
        <v>6.5839694656488534E-2</v>
      </c>
      <c r="AH638" s="1">
        <f>(Table2[[#This Row],[Current Month High]]/Table2[[#This Row],[Close Price]])-1</f>
        <v>0.15846016114592665</v>
      </c>
      <c r="AI638">
        <v>45.908683974932799</v>
      </c>
      <c r="AJ638">
        <v>6.5839694656488499</v>
      </c>
      <c r="AK638" t="str">
        <f>IF(AND(Table2[[#This Row],[20D EMA]]&gt;Table2[[#This Row],[50D EMA]],Table2[[#This Row],[50D EMA]]&gt;Table2[[#This Row],[200D EMA]]),"Uptrend","Downtrend/NoTrend")</f>
        <v>Downtrend/NoTrend</v>
      </c>
      <c r="AL638">
        <v>-7.0000000000000007E-2</v>
      </c>
      <c r="AM638" t="s">
        <v>3153</v>
      </c>
      <c r="AN638">
        <v>-10.25</v>
      </c>
      <c r="AO638" t="s">
        <v>3153</v>
      </c>
      <c r="AP638">
        <v>2.6444297118978E-2</v>
      </c>
      <c r="AQ638">
        <f>(Table2[[#This Row],[Sharpe Ratio]]-AVERAGE(Table2[Sharpe Ratio]))/_xlfn.STDEV.P(Table2[Sharpe Ratio])</f>
        <v>-0.36070148308785405</v>
      </c>
      <c r="AR6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8">
        <f>_xlfn.RANK.AVG(Table2[[#This Row],[1Y Return vs Nifty Z-Score]],Table2[1Y Return vs Nifty Z-Score])</f>
        <v>680</v>
      </c>
      <c r="AT638">
        <f>_xlfn.RANK.AVG(Table2[[#This Row],[6M Return vs Nifty Z-Score]],Table2[6M Return vs Nifty Z-Score])</f>
        <v>610</v>
      </c>
      <c r="AU638">
        <f>_xlfn.RANK.AVG(Table2[[#This Row],[Sharpe Ratio Z-Score]],Table2[Sharpe Ratio Z-Score])</f>
        <v>434</v>
      </c>
      <c r="AV638">
        <f>(Table2[[#This Row],[Rank 1Y]]+Table2[[#This Row],[Rank 6M]]+Table2[[#This Row],[Rank Sharpe]])/3</f>
        <v>574.66666666666663</v>
      </c>
    </row>
    <row r="639" spans="1:48" hidden="1" x14ac:dyDescent="0.3">
      <c r="A639" t="s">
        <v>451</v>
      </c>
      <c r="B639" t="s">
        <v>452</v>
      </c>
      <c r="C639" t="s">
        <v>3120</v>
      </c>
      <c r="D639" t="s">
        <v>453</v>
      </c>
      <c r="E639">
        <v>48678.795000423001</v>
      </c>
      <c r="F639">
        <v>170.31</v>
      </c>
      <c r="G639">
        <v>-20.595955395584099</v>
      </c>
      <c r="H639">
        <f>(Table2[[#This Row],[1Y Return vs Nifty]]-AVERAGE(Table2[1Y Return vs Nifty]))/_xlfn.STDEV.P(Table2[1Y Return vs Nifty])</f>
        <v>-0.72182732405489425</v>
      </c>
      <c r="I639">
        <v>-2.8502363446478398</v>
      </c>
      <c r="J639">
        <f>(Table2[[#This Row],[1M Return vs Nifty]]-AVERAGE(Table2[1M Return vs Nifty]))/_xlfn.STDEV.P(Table2[1M Return vs Nifty])</f>
        <v>2.1900735147853831E-2</v>
      </c>
      <c r="K639">
        <v>-8.3197312112690494</v>
      </c>
      <c r="L639">
        <f>(Table2[[#This Row],[6M Return vs Nifty]]-AVERAGE(Table2[6M Return vs Nifty]))/_xlfn.STDEV.P(Table2[6M Return vs Nifty])</f>
        <v>-0.37282599528019789</v>
      </c>
      <c r="M639">
        <v>-5.9151425197048502</v>
      </c>
      <c r="N639">
        <f>(Table2[[#This Row],[1W Return vs Nifty]]-AVERAGE(Table2[1W Return vs Nifty]))/_xlfn.STDEV.P(Table2[1W Return vs Nifty])</f>
        <v>-0.63749090539580466</v>
      </c>
      <c r="O639">
        <v>179.8</v>
      </c>
      <c r="P639">
        <v>186.19705137552199</v>
      </c>
      <c r="Q639">
        <v>180.938411533161</v>
      </c>
      <c r="R639">
        <v>29.2471554495914</v>
      </c>
      <c r="S639" s="1">
        <f>(Table2[[#This Row],[Close Price]]-Table2[[#This Row],[20D EMA]])/Table2[[#This Row],[20D EMA]]</f>
        <v>-5.2780867630700827E-2</v>
      </c>
      <c r="T639" s="1">
        <f>(Table2[[#This Row],[Close Price]]-Table2[[#This Row],[50D EMA]])/Table2[[#This Row],[50D EMA]]</f>
        <v>-8.5323861243543575E-2</v>
      </c>
      <c r="U639" s="1">
        <f>(Table2[[#This Row],[Close Price]]-Table2[[#This Row],[200D EMA]])/Table2[[#This Row],[200D EMA]]</f>
        <v>-5.874049320485554E-2</v>
      </c>
      <c r="V639">
        <v>0.73814765593241305</v>
      </c>
      <c r="W639">
        <v>169</v>
      </c>
      <c r="X639">
        <v>173.44</v>
      </c>
      <c r="Y639">
        <v>166.22</v>
      </c>
      <c r="Z639">
        <v>173.44</v>
      </c>
      <c r="AA639">
        <v>166.22</v>
      </c>
      <c r="AB639">
        <v>194</v>
      </c>
      <c r="AC639" s="1">
        <f>(Table2[[#This Row],[Close Price]]/Table2[[#This Row],[Day Low]])-1</f>
        <v>7.7514792899409102E-3</v>
      </c>
      <c r="AD639" s="1">
        <f>(Table2[[#This Row],[Day High]]/Table2[[#This Row],[Close Price]])-1</f>
        <v>1.837825142387417E-2</v>
      </c>
      <c r="AE639" s="1">
        <f>(Table2[[#This Row],[Close Price]]/Table2[[#This Row],[Current Week Low]])-1</f>
        <v>2.46059439297317E-2</v>
      </c>
      <c r="AF639" s="1">
        <f>(Table2[[#This Row],[Current Week High]]/Table2[[#This Row],[Close Price]])-1</f>
        <v>1.837825142387417E-2</v>
      </c>
      <c r="AG639" s="1">
        <f>(Table2[[#This Row],[Close Price]]/Table2[[#This Row],[Current Month Low]])-1</f>
        <v>2.46059439297317E-2</v>
      </c>
      <c r="AH639" s="1">
        <f>(Table2[[#This Row],[Current Month High]]/Table2[[#This Row],[Close Price]])-1</f>
        <v>0.13909928953085537</v>
      </c>
      <c r="AI639">
        <v>34.930420997005399</v>
      </c>
      <c r="AJ639">
        <v>21.824034334763901</v>
      </c>
      <c r="AK639" t="str">
        <f>IF(AND(Table2[[#This Row],[20D EMA]]&gt;Table2[[#This Row],[50D EMA]],Table2[[#This Row],[50D EMA]]&gt;Table2[[#This Row],[200D EMA]]),"Uptrend","Downtrend/NoTrend")</f>
        <v>Downtrend/NoTrend</v>
      </c>
      <c r="AL639">
        <v>-0.16</v>
      </c>
      <c r="AM639" t="s">
        <v>3153</v>
      </c>
      <c r="AN639">
        <v>-6.25</v>
      </c>
      <c r="AO639" t="s">
        <v>3153</v>
      </c>
      <c r="AP639">
        <v>-9.6544085991326994E-2</v>
      </c>
      <c r="AQ639">
        <f>(Table2[[#This Row],[Sharpe Ratio]]-AVERAGE(Table2[Sharpe Ratio]))/_xlfn.STDEV.P(Table2[Sharpe Ratio])</f>
        <v>-1.7976956123529637</v>
      </c>
      <c r="AR6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9">
        <f>_xlfn.RANK.AVG(Table2[[#This Row],[1Y Return vs Nifty Z-Score]],Table2[1Y Return vs Nifty Z-Score])</f>
        <v>575</v>
      </c>
      <c r="AT639">
        <f>_xlfn.RANK.AVG(Table2[[#This Row],[6M Return vs Nifty Z-Score]],Table2[6M Return vs Nifty Z-Score])</f>
        <v>444</v>
      </c>
      <c r="AU639">
        <f>_xlfn.RANK.AVG(Table2[[#This Row],[Sharpe Ratio Z-Score]],Table2[Sharpe Ratio Z-Score])</f>
        <v>708</v>
      </c>
      <c r="AV639">
        <f>(Table2[[#This Row],[Rank 1Y]]+Table2[[#This Row],[Rank 6M]]+Table2[[#This Row],[Rank Sharpe]])/3</f>
        <v>575.66666666666663</v>
      </c>
    </row>
    <row r="640" spans="1:48" hidden="1" x14ac:dyDescent="0.3">
      <c r="A640" t="s">
        <v>1262</v>
      </c>
      <c r="B640" t="s">
        <v>1263</v>
      </c>
      <c r="C640" t="s">
        <v>3109</v>
      </c>
      <c r="D640" t="s">
        <v>21</v>
      </c>
      <c r="E640">
        <v>8908.2771850449899</v>
      </c>
      <c r="F640">
        <v>1414.85</v>
      </c>
      <c r="G640">
        <v>-29.1223357808862</v>
      </c>
      <c r="H640">
        <f>(Table2[[#This Row],[1Y Return vs Nifty]]-AVERAGE(Table2[1Y Return vs Nifty]))/_xlfn.STDEV.P(Table2[1Y Return vs Nifty])</f>
        <v>-0.89790559191127395</v>
      </c>
      <c r="I640">
        <v>-5.7427875800305701</v>
      </c>
      <c r="J640">
        <f>(Table2[[#This Row],[1M Return vs Nifty]]-AVERAGE(Table2[1M Return vs Nifty]))/_xlfn.STDEV.P(Table2[1M Return vs Nifty])</f>
        <v>-0.29487829090248652</v>
      </c>
      <c r="K640">
        <v>-6.2977941739474099</v>
      </c>
      <c r="L640">
        <f>(Table2[[#This Row],[6M Return vs Nifty]]-AVERAGE(Table2[6M Return vs Nifty]))/_xlfn.STDEV.P(Table2[6M Return vs Nifty])</f>
        <v>-0.30294874653662501</v>
      </c>
      <c r="M640">
        <v>-2.9107021134053399</v>
      </c>
      <c r="N640">
        <f>(Table2[[#This Row],[1W Return vs Nifty]]-AVERAGE(Table2[1W Return vs Nifty]))/_xlfn.STDEV.P(Table2[1W Return vs Nifty])</f>
        <v>-1.9780025186648127E-2</v>
      </c>
      <c r="O640">
        <v>1476.66</v>
      </c>
      <c r="P640">
        <v>1525.2380663307799</v>
      </c>
      <c r="Q640">
        <v>1563.5491939184001</v>
      </c>
      <c r="R640">
        <v>28.316579800225501</v>
      </c>
      <c r="S640" s="1">
        <f>(Table2[[#This Row],[Close Price]]-Table2[[#This Row],[20D EMA]])/Table2[[#This Row],[20D EMA]]</f>
        <v>-4.1857976785448357E-2</v>
      </c>
      <c r="T640" s="1">
        <f>(Table2[[#This Row],[Close Price]]-Table2[[#This Row],[50D EMA]])/Table2[[#This Row],[50D EMA]]</f>
        <v>-7.2374318978503674E-2</v>
      </c>
      <c r="U640" s="1">
        <f>(Table2[[#This Row],[Close Price]]-Table2[[#This Row],[200D EMA]])/Table2[[#This Row],[200D EMA]]</f>
        <v>-9.5103623535979787E-2</v>
      </c>
      <c r="V640">
        <v>1.1249313278284601</v>
      </c>
      <c r="W640">
        <v>1388.05</v>
      </c>
      <c r="X640">
        <v>1443.7</v>
      </c>
      <c r="Y640">
        <v>1334</v>
      </c>
      <c r="Z640">
        <v>1443.7</v>
      </c>
      <c r="AA640">
        <v>1334</v>
      </c>
      <c r="AB640">
        <v>1549</v>
      </c>
      <c r="AC640" s="1">
        <f>(Table2[[#This Row],[Close Price]]/Table2[[#This Row],[Day Low]])-1</f>
        <v>1.9307661827743905E-2</v>
      </c>
      <c r="AD640" s="1">
        <f>(Table2[[#This Row],[Day High]]/Table2[[#This Row],[Close Price]])-1</f>
        <v>2.0390854154150651E-2</v>
      </c>
      <c r="AE640" s="1">
        <f>(Table2[[#This Row],[Close Price]]/Table2[[#This Row],[Current Week Low]])-1</f>
        <v>6.0607196401799124E-2</v>
      </c>
      <c r="AF640" s="1">
        <f>(Table2[[#This Row],[Current Week High]]/Table2[[#This Row],[Close Price]])-1</f>
        <v>2.0390854154150651E-2</v>
      </c>
      <c r="AG640" s="1">
        <f>(Table2[[#This Row],[Close Price]]/Table2[[#This Row],[Current Month Low]])-1</f>
        <v>6.0607196401799124E-2</v>
      </c>
      <c r="AH640" s="1">
        <f>(Table2[[#This Row],[Current Month High]]/Table2[[#This Row],[Close Price]])-1</f>
        <v>9.4815704845036652E-2</v>
      </c>
      <c r="AI640">
        <v>37.290172103049798</v>
      </c>
      <c r="AJ640">
        <v>6.0607196401799097</v>
      </c>
      <c r="AK640" t="str">
        <f>IF(AND(Table2[[#This Row],[20D EMA]]&gt;Table2[[#This Row],[50D EMA]],Table2[[#This Row],[50D EMA]]&gt;Table2[[#This Row],[200D EMA]]),"Uptrend","Downtrend/NoTrend")</f>
        <v>Downtrend/NoTrend</v>
      </c>
      <c r="AL640">
        <v>-0.08</v>
      </c>
      <c r="AM640" t="s">
        <v>3153</v>
      </c>
      <c r="AN640">
        <v>-7.13</v>
      </c>
      <c r="AO640" t="s">
        <v>3153</v>
      </c>
      <c r="AP640">
        <v>-6.3287891257201995E-2</v>
      </c>
      <c r="AQ640">
        <f>(Table2[[#This Row],[Sharpe Ratio]]-AVERAGE(Table2[Sharpe Ratio]))/_xlfn.STDEV.P(Table2[Sharpe Ratio])</f>
        <v>-1.4091308114662471</v>
      </c>
      <c r="AR6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0">
        <f>_xlfn.RANK.AVG(Table2[[#This Row],[1Y Return vs Nifty Z-Score]],Table2[1Y Return vs Nifty Z-Score])</f>
        <v>626</v>
      </c>
      <c r="AT640">
        <f>_xlfn.RANK.AVG(Table2[[#This Row],[6M Return vs Nifty Z-Score]],Table2[6M Return vs Nifty Z-Score])</f>
        <v>419</v>
      </c>
      <c r="AU640">
        <f>_xlfn.RANK.AVG(Table2[[#This Row],[Sharpe Ratio Z-Score]],Table2[Sharpe Ratio Z-Score])</f>
        <v>682</v>
      </c>
      <c r="AV640">
        <f>(Table2[[#This Row],[Rank 1Y]]+Table2[[#This Row],[Rank 6M]]+Table2[[#This Row],[Rank Sharpe]])/3</f>
        <v>575.66666666666663</v>
      </c>
    </row>
    <row r="641" spans="1:48" hidden="1" x14ac:dyDescent="0.3">
      <c r="A641" t="s">
        <v>2096</v>
      </c>
      <c r="B641" t="s">
        <v>2097</v>
      </c>
      <c r="C641" t="s">
        <v>3118</v>
      </c>
      <c r="D641" t="s">
        <v>460</v>
      </c>
      <c r="E641">
        <v>2898.9454701350001</v>
      </c>
      <c r="F641">
        <v>402.35</v>
      </c>
      <c r="G641">
        <v>-9.2465346059468807</v>
      </c>
      <c r="H641">
        <f>(Table2[[#This Row],[1Y Return vs Nifty]]-AVERAGE(Table2[1Y Return vs Nifty]))/_xlfn.STDEV.P(Table2[1Y Return vs Nifty])</f>
        <v>-0.48745045327191189</v>
      </c>
      <c r="I641">
        <v>-14.897295564504301</v>
      </c>
      <c r="J641">
        <f>(Table2[[#This Row],[1M Return vs Nifty]]-AVERAGE(Table2[1M Return vs Nifty]))/_xlfn.STDEV.P(Table2[1M Return vs Nifty])</f>
        <v>-1.2974382759490237</v>
      </c>
      <c r="K641">
        <v>-15.54564898448</v>
      </c>
      <c r="L641">
        <f>(Table2[[#This Row],[6M Return vs Nifty]]-AVERAGE(Table2[6M Return vs Nifty]))/_xlfn.STDEV.P(Table2[6M Return vs Nifty])</f>
        <v>-0.62255051405557849</v>
      </c>
      <c r="M641">
        <v>-2.9572445530374298</v>
      </c>
      <c r="N641">
        <f>(Table2[[#This Row],[1W Return vs Nifty]]-AVERAGE(Table2[1W Return vs Nifty]))/_xlfn.STDEV.P(Table2[1W Return vs Nifty])</f>
        <v>-2.9349118749608868E-2</v>
      </c>
      <c r="O641">
        <v>416.47</v>
      </c>
      <c r="P641">
        <v>445.05213431476398</v>
      </c>
      <c r="Q641">
        <v>454.48097244133601</v>
      </c>
      <c r="R641">
        <v>42.942101946045398</v>
      </c>
      <c r="S641" s="1">
        <f>(Table2[[#This Row],[Close Price]]-Table2[[#This Row],[20D EMA]])/Table2[[#This Row],[20D EMA]]</f>
        <v>-3.3904002689269346E-2</v>
      </c>
      <c r="T641" s="1">
        <f>(Table2[[#This Row],[Close Price]]-Table2[[#This Row],[50D EMA]])/Table2[[#This Row],[50D EMA]]</f>
        <v>-9.5948611459894237E-2</v>
      </c>
      <c r="U641" s="1">
        <f>(Table2[[#This Row],[Close Price]]-Table2[[#This Row],[200D EMA]])/Table2[[#This Row],[200D EMA]]</f>
        <v>-0.11470441141089796</v>
      </c>
      <c r="V641">
        <v>1.16810650553247</v>
      </c>
      <c r="W641">
        <v>390.9</v>
      </c>
      <c r="X641">
        <v>413.95</v>
      </c>
      <c r="Y641">
        <v>386.5</v>
      </c>
      <c r="Z641">
        <v>413.95</v>
      </c>
      <c r="AA641">
        <v>386.5</v>
      </c>
      <c r="AB641">
        <v>425.6</v>
      </c>
      <c r="AC641" s="1">
        <f>(Table2[[#This Row],[Close Price]]/Table2[[#This Row],[Day Low]])-1</f>
        <v>2.929137886927613E-2</v>
      </c>
      <c r="AD641" s="1">
        <f>(Table2[[#This Row],[Day High]]/Table2[[#This Row],[Close Price]])-1</f>
        <v>2.8830620106871985E-2</v>
      </c>
      <c r="AE641" s="1">
        <f>(Table2[[#This Row],[Close Price]]/Table2[[#This Row],[Current Week Low]])-1</f>
        <v>4.1009055627425628E-2</v>
      </c>
      <c r="AF641" s="1">
        <f>(Table2[[#This Row],[Current Week High]]/Table2[[#This Row],[Close Price]])-1</f>
        <v>2.8830620106871985E-2</v>
      </c>
      <c r="AG641" s="1">
        <f>(Table2[[#This Row],[Close Price]]/Table2[[#This Row],[Current Month Low]])-1</f>
        <v>4.1009055627425628E-2</v>
      </c>
      <c r="AH641" s="1">
        <f>(Table2[[#This Row],[Current Month High]]/Table2[[#This Row],[Close Price]])-1</f>
        <v>5.7785510127998041E-2</v>
      </c>
      <c r="AI641">
        <v>37.865042873120402</v>
      </c>
      <c r="AJ641">
        <v>13.019662921348299</v>
      </c>
      <c r="AK641" t="str">
        <f>IF(AND(Table2[[#This Row],[20D EMA]]&gt;Table2[[#This Row],[50D EMA]],Table2[[#This Row],[50D EMA]]&gt;Table2[[#This Row],[200D EMA]]),"Uptrend","Downtrend/NoTrend")</f>
        <v>Downtrend/NoTrend</v>
      </c>
      <c r="AL641">
        <v>-0.09</v>
      </c>
      <c r="AM641" t="s">
        <v>3153</v>
      </c>
      <c r="AN641">
        <v>-1.9</v>
      </c>
      <c r="AO641" t="s">
        <v>3153</v>
      </c>
      <c r="AP641">
        <v>-0.104180526396002</v>
      </c>
      <c r="AQ641">
        <f>(Table2[[#This Row],[Sharpe Ratio]]-AVERAGE(Table2[Sharpe Ratio]))/_xlfn.STDEV.P(Table2[Sharpe Ratio])</f>
        <v>-1.886919649229349</v>
      </c>
      <c r="AR6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1">
        <f>_xlfn.RANK.AVG(Table2[[#This Row],[1Y Return vs Nifty Z-Score]],Table2[1Y Return vs Nifty Z-Score])</f>
        <v>485</v>
      </c>
      <c r="AT641">
        <f>_xlfn.RANK.AVG(Table2[[#This Row],[6M Return vs Nifty Z-Score]],Table2[6M Return vs Nifty Z-Score])</f>
        <v>532</v>
      </c>
      <c r="AU641">
        <f>_xlfn.RANK.AVG(Table2[[#This Row],[Sharpe Ratio Z-Score]],Table2[Sharpe Ratio Z-Score])</f>
        <v>713</v>
      </c>
      <c r="AV641">
        <f>(Table2[[#This Row],[Rank 1Y]]+Table2[[#This Row],[Rank 6M]]+Table2[[#This Row],[Rank Sharpe]])/3</f>
        <v>576.66666666666663</v>
      </c>
    </row>
    <row r="642" spans="1:48" hidden="1" x14ac:dyDescent="0.3">
      <c r="A642" t="s">
        <v>479</v>
      </c>
      <c r="B642" t="s">
        <v>480</v>
      </c>
      <c r="C642" t="s">
        <v>3108</v>
      </c>
      <c r="D642" t="s">
        <v>54</v>
      </c>
      <c r="E642">
        <v>43956.326694299998</v>
      </c>
      <c r="F642">
        <v>591</v>
      </c>
      <c r="G642">
        <v>-40.071748202097403</v>
      </c>
      <c r="H642">
        <f>(Table2[[#This Row],[1Y Return vs Nifty]]-AVERAGE(Table2[1Y Return vs Nifty]))/_xlfn.STDEV.P(Table2[1Y Return vs Nifty])</f>
        <v>-1.1240218905103172</v>
      </c>
      <c r="I642">
        <v>-9.2539498904400901</v>
      </c>
      <c r="J642">
        <f>(Table2[[#This Row],[1M Return vs Nifty]]-AVERAGE(Table2[1M Return vs Nifty]))/_xlfn.STDEV.P(Table2[1M Return vs Nifty])</f>
        <v>-0.67940478204656496</v>
      </c>
      <c r="K642">
        <v>-8.2765662277803802</v>
      </c>
      <c r="L642">
        <f>(Table2[[#This Row],[6M Return vs Nifty]]-AVERAGE(Table2[6M Return vs Nifty]))/_xlfn.STDEV.P(Table2[6M Return vs Nifty])</f>
        <v>-0.37133423256327103</v>
      </c>
      <c r="M642">
        <v>1.6675212258071599</v>
      </c>
      <c r="N642">
        <f>(Table2[[#This Row],[1W Return vs Nifty]]-AVERAGE(Table2[1W Return vs Nifty]))/_xlfn.STDEV.P(Table2[1W Return vs Nifty])</f>
        <v>0.92149954312479421</v>
      </c>
      <c r="O642">
        <v>608.89</v>
      </c>
      <c r="P642">
        <v>642.27731703852896</v>
      </c>
      <c r="Q642">
        <v>658.024013457259</v>
      </c>
      <c r="R642">
        <v>45.706802813085801</v>
      </c>
      <c r="S642" s="1">
        <f>(Table2[[#This Row],[Close Price]]-Table2[[#This Row],[20D EMA]])/Table2[[#This Row],[20D EMA]]</f>
        <v>-2.9381333245742231E-2</v>
      </c>
      <c r="T642" s="1">
        <f>(Table2[[#This Row],[Close Price]]-Table2[[#This Row],[50D EMA]])/Table2[[#This Row],[50D EMA]]</f>
        <v>-7.9836724228349074E-2</v>
      </c>
      <c r="U642" s="1">
        <f>(Table2[[#This Row],[Close Price]]-Table2[[#This Row],[200D EMA]])/Table2[[#This Row],[200D EMA]]</f>
        <v>-0.10185648560926333</v>
      </c>
      <c r="V642">
        <v>0.90421641204144798</v>
      </c>
      <c r="W642">
        <v>575.04999999999995</v>
      </c>
      <c r="X642">
        <v>597.1</v>
      </c>
      <c r="Y642">
        <v>570.25</v>
      </c>
      <c r="Z642">
        <v>597.1</v>
      </c>
      <c r="AA642">
        <v>557.25</v>
      </c>
      <c r="AB642">
        <v>628.4</v>
      </c>
      <c r="AC642" s="1">
        <f>(Table2[[#This Row],[Close Price]]/Table2[[#This Row],[Day Low]])-1</f>
        <v>2.7736718546213401E-2</v>
      </c>
      <c r="AD642" s="1">
        <f>(Table2[[#This Row],[Day High]]/Table2[[#This Row],[Close Price]])-1</f>
        <v>1.0321489001692052E-2</v>
      </c>
      <c r="AE642" s="1">
        <f>(Table2[[#This Row],[Close Price]]/Table2[[#This Row],[Current Week Low]])-1</f>
        <v>3.63875493204735E-2</v>
      </c>
      <c r="AF642" s="1">
        <f>(Table2[[#This Row],[Current Week High]]/Table2[[#This Row],[Close Price]])-1</f>
        <v>1.0321489001692052E-2</v>
      </c>
      <c r="AG642" s="1">
        <f>(Table2[[#This Row],[Close Price]]/Table2[[#This Row],[Current Month Low]])-1</f>
        <v>6.0565275908479155E-2</v>
      </c>
      <c r="AH642" s="1">
        <f>(Table2[[#This Row],[Current Month High]]/Table2[[#This Row],[Close Price]])-1</f>
        <v>6.3282571912013585E-2</v>
      </c>
      <c r="AI642">
        <v>37.631133671742802</v>
      </c>
      <c r="AJ642">
        <v>6.7364999096983702</v>
      </c>
      <c r="AK642" t="str">
        <f>IF(AND(Table2[[#This Row],[20D EMA]]&gt;Table2[[#This Row],[50D EMA]],Table2[[#This Row],[50D EMA]]&gt;Table2[[#This Row],[200D EMA]]),"Uptrend","Downtrend/NoTrend")</f>
        <v>Downtrend/NoTrend</v>
      </c>
      <c r="AL642">
        <v>-0.13</v>
      </c>
      <c r="AM642" t="s">
        <v>3153</v>
      </c>
      <c r="AN642">
        <v>-3.5</v>
      </c>
      <c r="AO642" t="s">
        <v>3153</v>
      </c>
      <c r="AP642">
        <v>-2.1843372581395001E-2</v>
      </c>
      <c r="AQ642">
        <f>(Table2[[#This Row],[Sharpe Ratio]]-AVERAGE(Table2[Sharpe Ratio]))/_xlfn.STDEV.P(Table2[Sharpe Ratio])</f>
        <v>-0.92489377605503209</v>
      </c>
      <c r="AR6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2">
        <f>_xlfn.RANK.AVG(Table2[[#This Row],[1Y Return vs Nifty Z-Score]],Table2[1Y Return vs Nifty Z-Score])</f>
        <v>681</v>
      </c>
      <c r="AT642">
        <f>_xlfn.RANK.AVG(Table2[[#This Row],[6M Return vs Nifty Z-Score]],Table2[6M Return vs Nifty Z-Score])</f>
        <v>442</v>
      </c>
      <c r="AU642">
        <f>_xlfn.RANK.AVG(Table2[[#This Row],[Sharpe Ratio Z-Score]],Table2[Sharpe Ratio Z-Score])</f>
        <v>608</v>
      </c>
      <c r="AV642">
        <f>(Table2[[#This Row],[Rank 1Y]]+Table2[[#This Row],[Rank 6M]]+Table2[[#This Row],[Rank Sharpe]])/3</f>
        <v>577</v>
      </c>
    </row>
    <row r="643" spans="1:48" hidden="1" x14ac:dyDescent="0.3">
      <c r="A643" t="s">
        <v>463</v>
      </c>
      <c r="B643" t="s">
        <v>464</v>
      </c>
      <c r="C643" t="s">
        <v>3108</v>
      </c>
      <c r="D643" t="s">
        <v>24</v>
      </c>
      <c r="E643">
        <v>47295.499188347902</v>
      </c>
      <c r="F643">
        <v>64.62</v>
      </c>
      <c r="G643">
        <v>-41.296284718357498</v>
      </c>
      <c r="H643">
        <f>(Table2[[#This Row],[1Y Return vs Nifty]]-AVERAGE(Table2[1Y Return vs Nifty]))/_xlfn.STDEV.P(Table2[1Y Return vs Nifty])</f>
        <v>-1.1493097921715711</v>
      </c>
      <c r="I643">
        <v>-2.7115736800904902</v>
      </c>
      <c r="J643">
        <f>(Table2[[#This Row],[1M Return vs Nifty]]-AVERAGE(Table2[1M Return vs Nifty]))/_xlfn.STDEV.P(Table2[1M Return vs Nifty])</f>
        <v>3.7086438097800108E-2</v>
      </c>
      <c r="K643">
        <v>-20.861588718116298</v>
      </c>
      <c r="L643">
        <f>(Table2[[#This Row],[6M Return vs Nifty]]-AVERAGE(Table2[6M Return vs Nifty]))/_xlfn.STDEV.P(Table2[6M Return vs Nifty])</f>
        <v>-0.80626703747670592</v>
      </c>
      <c r="M643">
        <v>-0.384427649738946</v>
      </c>
      <c r="N643">
        <f>(Table2[[#This Row],[1W Return vs Nifty]]-AVERAGE(Table2[1W Return vs Nifty]))/_xlfn.STDEV.P(Table2[1W Return vs Nifty])</f>
        <v>0.49962026623844247</v>
      </c>
      <c r="O643">
        <v>66.67</v>
      </c>
      <c r="P643">
        <v>69.403180236280505</v>
      </c>
      <c r="Q643">
        <v>74.979966810894993</v>
      </c>
      <c r="R643">
        <v>41.107834941220503</v>
      </c>
      <c r="S643" s="1">
        <f>(Table2[[#This Row],[Close Price]]-Table2[[#This Row],[20D EMA]])/Table2[[#This Row],[20D EMA]]</f>
        <v>-3.0748462576871114E-2</v>
      </c>
      <c r="T643" s="1">
        <f>(Table2[[#This Row],[Close Price]]-Table2[[#This Row],[50D EMA]])/Table2[[#This Row],[50D EMA]]</f>
        <v>-6.8918747238906689E-2</v>
      </c>
      <c r="U643" s="1">
        <f>(Table2[[#This Row],[Close Price]]-Table2[[#This Row],[200D EMA]])/Table2[[#This Row],[200D EMA]]</f>
        <v>-0.13816979723428777</v>
      </c>
      <c r="V643">
        <v>0.866881322970254</v>
      </c>
      <c r="W643">
        <v>64.180000000000007</v>
      </c>
      <c r="X643">
        <v>66.5</v>
      </c>
      <c r="Y643">
        <v>63.12</v>
      </c>
      <c r="Z643">
        <v>66.5</v>
      </c>
      <c r="AA643">
        <v>63.01</v>
      </c>
      <c r="AB643">
        <v>68.12</v>
      </c>
      <c r="AC643" s="1">
        <f>(Table2[[#This Row],[Close Price]]/Table2[[#This Row],[Day Low]])-1</f>
        <v>6.8557182923028037E-3</v>
      </c>
      <c r="AD643" s="1">
        <f>(Table2[[#This Row],[Day High]]/Table2[[#This Row],[Close Price]])-1</f>
        <v>2.9093160012380048E-2</v>
      </c>
      <c r="AE643" s="1">
        <f>(Table2[[#This Row],[Close Price]]/Table2[[#This Row],[Current Week Low]])-1</f>
        <v>2.37642585551332E-2</v>
      </c>
      <c r="AF643" s="1">
        <f>(Table2[[#This Row],[Current Week High]]/Table2[[#This Row],[Close Price]])-1</f>
        <v>2.9093160012380048E-2</v>
      </c>
      <c r="AG643" s="1">
        <f>(Table2[[#This Row],[Close Price]]/Table2[[#This Row],[Current Month Low]])-1</f>
        <v>2.5551499761942598E-2</v>
      </c>
      <c r="AH643" s="1">
        <f>(Table2[[#This Row],[Current Month High]]/Table2[[#This Row],[Close Price]])-1</f>
        <v>5.416279789538847E-2</v>
      </c>
      <c r="AI643">
        <v>43.067161869390198</v>
      </c>
      <c r="AJ643">
        <v>8.9713322091062402</v>
      </c>
      <c r="AK643" t="str">
        <f>IF(AND(Table2[[#This Row],[20D EMA]]&gt;Table2[[#This Row],[50D EMA]],Table2[[#This Row],[50D EMA]]&gt;Table2[[#This Row],[200D EMA]]),"Uptrend","Downtrend/NoTrend")</f>
        <v>Downtrend/NoTrend</v>
      </c>
      <c r="AL643">
        <v>-0.11</v>
      </c>
      <c r="AM643" t="s">
        <v>3153</v>
      </c>
      <c r="AN643">
        <v>-1.99</v>
      </c>
      <c r="AO643" t="s">
        <v>3153</v>
      </c>
      <c r="AP643">
        <v>2.4968593802439001E-2</v>
      </c>
      <c r="AQ643">
        <f>(Table2[[#This Row],[Sharpe Ratio]]-AVERAGE(Table2[Sharpe Ratio]))/_xlfn.STDEV.P(Table2[Sharpe Ratio])</f>
        <v>-0.37794357497308279</v>
      </c>
      <c r="AR6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3">
        <f>_xlfn.RANK.AVG(Table2[[#This Row],[1Y Return vs Nifty Z-Score]],Table2[1Y Return vs Nifty Z-Score])</f>
        <v>688</v>
      </c>
      <c r="AT643">
        <f>_xlfn.RANK.AVG(Table2[[#This Row],[6M Return vs Nifty Z-Score]],Table2[6M Return vs Nifty Z-Score])</f>
        <v>603</v>
      </c>
      <c r="AU643">
        <f>_xlfn.RANK.AVG(Table2[[#This Row],[Sharpe Ratio Z-Score]],Table2[Sharpe Ratio Z-Score])</f>
        <v>442</v>
      </c>
      <c r="AV643">
        <f>(Table2[[#This Row],[Rank 1Y]]+Table2[[#This Row],[Rank 6M]]+Table2[[#This Row],[Rank Sharpe]])/3</f>
        <v>577.66666666666663</v>
      </c>
    </row>
    <row r="644" spans="1:48" hidden="1" x14ac:dyDescent="0.3">
      <c r="A644" t="s">
        <v>1570</v>
      </c>
      <c r="B644" t="s">
        <v>1571</v>
      </c>
      <c r="C644" t="s">
        <v>3119</v>
      </c>
      <c r="D644" t="s">
        <v>151</v>
      </c>
      <c r="E644">
        <v>5966.7790000000005</v>
      </c>
      <c r="F644">
        <v>318.5</v>
      </c>
      <c r="G644">
        <v>-32.104950123263897</v>
      </c>
      <c r="H644">
        <f>(Table2[[#This Row],[1Y Return vs Nifty]]-AVERAGE(Table2[1Y Return vs Nifty]))/_xlfn.STDEV.P(Table2[1Y Return vs Nifty])</f>
        <v>-0.95949955598010217</v>
      </c>
      <c r="I644">
        <v>-8.5041212455651305</v>
      </c>
      <c r="J644">
        <f>(Table2[[#This Row],[1M Return vs Nifty]]-AVERAGE(Table2[1M Return vs Nifty]))/_xlfn.STDEV.P(Table2[1M Return vs Nifty])</f>
        <v>-0.59728696683811378</v>
      </c>
      <c r="K644">
        <v>-39.016292127452502</v>
      </c>
      <c r="L644">
        <f>(Table2[[#This Row],[6M Return vs Nifty]]-AVERAGE(Table2[6M Return vs Nifty]))/_xlfn.STDEV.P(Table2[6M Return vs Nifty])</f>
        <v>-1.4336855488268063</v>
      </c>
      <c r="M644">
        <v>-0.81267096475712997</v>
      </c>
      <c r="N644">
        <f>(Table2[[#This Row],[1W Return vs Nifty]]-AVERAGE(Table2[1W Return vs Nifty]))/_xlfn.STDEV.P(Table2[1W Return vs Nifty])</f>
        <v>0.41157373534073532</v>
      </c>
      <c r="O644">
        <v>333.3</v>
      </c>
      <c r="P644">
        <v>360.21806586404603</v>
      </c>
      <c r="Q644">
        <v>398.23839488038101</v>
      </c>
      <c r="R644">
        <v>39.700224547212102</v>
      </c>
      <c r="S644" s="1">
        <f>(Table2[[#This Row],[Close Price]]-Table2[[#This Row],[20D EMA]])/Table2[[#This Row],[20D EMA]]</f>
        <v>-4.4404440444044437E-2</v>
      </c>
      <c r="T644" s="1">
        <f>(Table2[[#This Row],[Close Price]]-Table2[[#This Row],[50D EMA]])/Table2[[#This Row],[50D EMA]]</f>
        <v>-0.11581336367452295</v>
      </c>
      <c r="U644" s="1">
        <f>(Table2[[#This Row],[Close Price]]-Table2[[#This Row],[200D EMA]])/Table2[[#This Row],[200D EMA]]</f>
        <v>-0.20022779296389051</v>
      </c>
      <c r="V644">
        <v>1.7762611622506199</v>
      </c>
      <c r="W644">
        <v>316.60000000000002</v>
      </c>
      <c r="X644">
        <v>325.7</v>
      </c>
      <c r="Y644">
        <v>315.60000000000002</v>
      </c>
      <c r="Z644">
        <v>326</v>
      </c>
      <c r="AA644">
        <v>304.8</v>
      </c>
      <c r="AB644">
        <v>350.95</v>
      </c>
      <c r="AC644" s="1">
        <f>(Table2[[#This Row],[Close Price]]/Table2[[#This Row],[Day Low]])-1</f>
        <v>6.0012634238786333E-3</v>
      </c>
      <c r="AD644" s="1">
        <f>(Table2[[#This Row],[Day High]]/Table2[[#This Row],[Close Price]])-1</f>
        <v>2.2605965463108335E-2</v>
      </c>
      <c r="AE644" s="1">
        <f>(Table2[[#This Row],[Close Price]]/Table2[[#This Row],[Current Week Low]])-1</f>
        <v>9.188846641318138E-3</v>
      </c>
      <c r="AF644" s="1">
        <f>(Table2[[#This Row],[Current Week High]]/Table2[[#This Row],[Close Price]])-1</f>
        <v>2.3547880690737877E-2</v>
      </c>
      <c r="AG644" s="1">
        <f>(Table2[[#This Row],[Close Price]]/Table2[[#This Row],[Current Month Low]])-1</f>
        <v>4.4947506561679784E-2</v>
      </c>
      <c r="AH644" s="1">
        <f>(Table2[[#This Row],[Current Month High]]/Table2[[#This Row],[Close Price]])-1</f>
        <v>0.10188383045525895</v>
      </c>
      <c r="AI644">
        <v>71.899529042386106</v>
      </c>
      <c r="AJ644">
        <v>4.4947506561679704</v>
      </c>
      <c r="AK644" t="str">
        <f>IF(AND(Table2[[#This Row],[20D EMA]]&gt;Table2[[#This Row],[50D EMA]],Table2[[#This Row],[50D EMA]]&gt;Table2[[#This Row],[200D EMA]]),"Uptrend","Downtrend/NoTrend")</f>
        <v>Downtrend/NoTrend</v>
      </c>
      <c r="AL644">
        <v>-0.19</v>
      </c>
      <c r="AM644" t="s">
        <v>3153</v>
      </c>
      <c r="AN644">
        <v>-4.47</v>
      </c>
      <c r="AO644" t="s">
        <v>3153</v>
      </c>
      <c r="AP644">
        <v>5.2158810300822998E-2</v>
      </c>
      <c r="AQ644">
        <f>(Table2[[#This Row],[Sharpe Ratio]]-AVERAGE(Table2[Sharpe Ratio]))/_xlfn.STDEV.P(Table2[Sharpe Ratio])</f>
        <v>-6.0253558294171443E-2</v>
      </c>
      <c r="AR6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4">
        <f>_xlfn.RANK.AVG(Table2[[#This Row],[1Y Return vs Nifty Z-Score]],Table2[1Y Return vs Nifty Z-Score])</f>
        <v>642</v>
      </c>
      <c r="AT644">
        <f>_xlfn.RANK.AVG(Table2[[#This Row],[6M Return vs Nifty Z-Score]],Table2[6M Return vs Nifty Z-Score])</f>
        <v>721</v>
      </c>
      <c r="AU644">
        <f>_xlfn.RANK.AVG(Table2[[#This Row],[Sharpe Ratio Z-Score]],Table2[Sharpe Ratio Z-Score])</f>
        <v>372</v>
      </c>
      <c r="AV644">
        <f>(Table2[[#This Row],[Rank 1Y]]+Table2[[#This Row],[Rank 6M]]+Table2[[#This Row],[Rank Sharpe]])/3</f>
        <v>578.33333333333337</v>
      </c>
    </row>
    <row r="645" spans="1:48" hidden="1" x14ac:dyDescent="0.3">
      <c r="A645" t="s">
        <v>532</v>
      </c>
      <c r="B645" t="s">
        <v>533</v>
      </c>
      <c r="C645" t="s">
        <v>3119</v>
      </c>
      <c r="D645" t="s">
        <v>132</v>
      </c>
      <c r="E645">
        <v>37135.324959915</v>
      </c>
      <c r="F645">
        <v>42001.05</v>
      </c>
      <c r="G645">
        <v>-6.2506578942947399</v>
      </c>
      <c r="H645">
        <f>(Table2[[#This Row],[1Y Return vs Nifty]]-AVERAGE(Table2[1Y Return vs Nifty]))/_xlfn.STDEV.P(Table2[1Y Return vs Nifty])</f>
        <v>-0.42558260803616527</v>
      </c>
      <c r="I645">
        <v>-13.897433668242201</v>
      </c>
      <c r="J645">
        <f>(Table2[[#This Row],[1M Return vs Nifty]]-AVERAGE(Table2[1M Return vs Nifty]))/_xlfn.STDEV.P(Table2[1M Return vs Nifty])</f>
        <v>-1.1879379587866743</v>
      </c>
      <c r="K645">
        <v>-25.4765800091829</v>
      </c>
      <c r="L645">
        <f>(Table2[[#This Row],[6M Return vs Nifty]]-AVERAGE(Table2[6M Return vs Nifty]))/_xlfn.STDEV.P(Table2[6M Return vs Nifty])</f>
        <v>-0.96575909308614294</v>
      </c>
      <c r="M645">
        <v>-3.5757466595857101</v>
      </c>
      <c r="N645">
        <f>(Table2[[#This Row],[1W Return vs Nifty]]-AVERAGE(Table2[1W Return vs Nifty]))/_xlfn.STDEV.P(Table2[1W Return vs Nifty])</f>
        <v>-0.15651272627069243</v>
      </c>
      <c r="O645">
        <v>44987.5</v>
      </c>
      <c r="P645">
        <v>47494.938400754603</v>
      </c>
      <c r="Q645">
        <v>47442.162163864297</v>
      </c>
      <c r="R645">
        <v>21.712234246405099</v>
      </c>
      <c r="S645" s="1">
        <f>(Table2[[#This Row],[Close Price]]-Table2[[#This Row],[20D EMA]])/Table2[[#This Row],[20D EMA]]</f>
        <v>-6.6383995554320577E-2</v>
      </c>
      <c r="T645" s="1">
        <f>(Table2[[#This Row],[Close Price]]-Table2[[#This Row],[50D EMA]])/Table2[[#This Row],[50D EMA]]</f>
        <v>-0.1156731345643205</v>
      </c>
      <c r="U645" s="1">
        <f>(Table2[[#This Row],[Close Price]]-Table2[[#This Row],[200D EMA]])/Table2[[#This Row],[200D EMA]]</f>
        <v>-0.1146893799880115</v>
      </c>
      <c r="V645">
        <v>0.67486322159974499</v>
      </c>
      <c r="W645">
        <v>41500</v>
      </c>
      <c r="X645">
        <v>42740.95</v>
      </c>
      <c r="Y645">
        <v>41270</v>
      </c>
      <c r="Z645">
        <v>42740.95</v>
      </c>
      <c r="AA645">
        <v>41270</v>
      </c>
      <c r="AB645">
        <v>46599</v>
      </c>
      <c r="AC645" s="1">
        <f>(Table2[[#This Row],[Close Price]]/Table2[[#This Row],[Day Low]])-1</f>
        <v>1.2073493975903737E-2</v>
      </c>
      <c r="AD645" s="1">
        <f>(Table2[[#This Row],[Day High]]/Table2[[#This Row],[Close Price]])-1</f>
        <v>1.7616226261010004E-2</v>
      </c>
      <c r="AE645" s="1">
        <f>(Table2[[#This Row],[Close Price]]/Table2[[#This Row],[Current Week Low]])-1</f>
        <v>1.7713835716016479E-2</v>
      </c>
      <c r="AF645" s="1">
        <f>(Table2[[#This Row],[Current Week High]]/Table2[[#This Row],[Close Price]])-1</f>
        <v>1.7616226261010004E-2</v>
      </c>
      <c r="AG645" s="1">
        <f>(Table2[[#This Row],[Close Price]]/Table2[[#This Row],[Current Month Low]])-1</f>
        <v>1.7713835716016479E-2</v>
      </c>
      <c r="AH645" s="1">
        <f>(Table2[[#This Row],[Current Month High]]/Table2[[#This Row],[Close Price]])-1</f>
        <v>0.10947226319342018</v>
      </c>
      <c r="AI645">
        <v>42.839286160703097</v>
      </c>
      <c r="AJ645">
        <v>20.0795078006844</v>
      </c>
      <c r="AK645" t="str">
        <f>IF(AND(Table2[[#This Row],[20D EMA]]&gt;Table2[[#This Row],[50D EMA]],Table2[[#This Row],[50D EMA]]&gt;Table2[[#This Row],[200D EMA]]),"Uptrend","Downtrend/NoTrend")</f>
        <v>Downtrend/NoTrend</v>
      </c>
      <c r="AL645">
        <v>-0.11</v>
      </c>
      <c r="AM645" t="s">
        <v>3153</v>
      </c>
      <c r="AN645">
        <v>-8.24</v>
      </c>
      <c r="AO645" t="s">
        <v>3153</v>
      </c>
      <c r="AP645">
        <v>-3.2409622707000998E-2</v>
      </c>
      <c r="AQ645">
        <f>(Table2[[#This Row],[Sharpe Ratio]]-AVERAGE(Table2[Sharpe Ratio]))/_xlfn.STDEV.P(Table2[Sharpe Ratio])</f>
        <v>-1.0483496587559595</v>
      </c>
      <c r="AR6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5">
        <f>_xlfn.RANK.AVG(Table2[[#This Row],[1Y Return vs Nifty Z-Score]],Table2[1Y Return vs Nifty Z-Score])</f>
        <v>461</v>
      </c>
      <c r="AT645">
        <f>_xlfn.RANK.AVG(Table2[[#This Row],[6M Return vs Nifty Z-Score]],Table2[6M Return vs Nifty Z-Score])</f>
        <v>653</v>
      </c>
      <c r="AU645">
        <f>_xlfn.RANK.AVG(Table2[[#This Row],[Sharpe Ratio Z-Score]],Table2[Sharpe Ratio Z-Score])</f>
        <v>622</v>
      </c>
      <c r="AV645">
        <f>(Table2[[#This Row],[Rank 1Y]]+Table2[[#This Row],[Rank 6M]]+Table2[[#This Row],[Rank Sharpe]])/3</f>
        <v>578.66666666666663</v>
      </c>
    </row>
    <row r="646" spans="1:48" hidden="1" x14ac:dyDescent="0.3">
      <c r="A646" t="s">
        <v>998</v>
      </c>
      <c r="B646" t="s">
        <v>999</v>
      </c>
      <c r="C646" t="s">
        <v>3122</v>
      </c>
      <c r="D646" t="s">
        <v>485</v>
      </c>
      <c r="E646">
        <v>13716.058455975</v>
      </c>
      <c r="F646">
        <v>1290.75</v>
      </c>
      <c r="G646">
        <v>-23.2465928644244</v>
      </c>
      <c r="H646">
        <f>(Table2[[#This Row],[1Y Return vs Nifty]]-AVERAGE(Table2[1Y Return vs Nifty]))/_xlfn.STDEV.P(Table2[1Y Return vs Nifty])</f>
        <v>-0.77656563423316827</v>
      </c>
      <c r="I646">
        <v>-14.562291488914999</v>
      </c>
      <c r="J646">
        <f>(Table2[[#This Row],[1M Return vs Nifty]]-AVERAGE(Table2[1M Return vs Nifty]))/_xlfn.STDEV.P(Table2[1M Return vs Nifty])</f>
        <v>-1.2607501566549044</v>
      </c>
      <c r="K646">
        <v>-7.6034264196950199</v>
      </c>
      <c r="L646">
        <f>(Table2[[#This Row],[6M Return vs Nifty]]-AVERAGE(Table2[6M Return vs Nifty]))/_xlfn.STDEV.P(Table2[6M Return vs Nifty])</f>
        <v>-0.34807081884634861</v>
      </c>
      <c r="M646">
        <v>-6.6318666485113198</v>
      </c>
      <c r="N646">
        <f>(Table2[[#This Row],[1W Return vs Nifty]]-AVERAGE(Table2[1W Return vs Nifty]))/_xlfn.STDEV.P(Table2[1W Return vs Nifty])</f>
        <v>-0.78484889310756034</v>
      </c>
      <c r="O646">
        <v>1428.97</v>
      </c>
      <c r="P646">
        <v>1486.5889972780799</v>
      </c>
      <c r="Q646">
        <v>1469.5613977814</v>
      </c>
      <c r="R646">
        <v>18.745415092653001</v>
      </c>
      <c r="S646" s="1">
        <f>(Table2[[#This Row],[Close Price]]-Table2[[#This Row],[20D EMA]])/Table2[[#This Row],[20D EMA]]</f>
        <v>-9.6727013163327449E-2</v>
      </c>
      <c r="T646" s="1">
        <f>(Table2[[#This Row],[Close Price]]-Table2[[#This Row],[50D EMA]])/Table2[[#This Row],[50D EMA]]</f>
        <v>-0.13173714970086411</v>
      </c>
      <c r="U646" s="1">
        <f>(Table2[[#This Row],[Close Price]]-Table2[[#This Row],[200D EMA]])/Table2[[#This Row],[200D EMA]]</f>
        <v>-0.12167671119515795</v>
      </c>
      <c r="V646">
        <v>0.80542784907231302</v>
      </c>
      <c r="W646">
        <v>1285</v>
      </c>
      <c r="X646">
        <v>1313.95</v>
      </c>
      <c r="Y646">
        <v>1280.8</v>
      </c>
      <c r="Z646">
        <v>1313.95</v>
      </c>
      <c r="AA646">
        <v>1280.8</v>
      </c>
      <c r="AB646">
        <v>1585.2</v>
      </c>
      <c r="AC646" s="1">
        <f>(Table2[[#This Row],[Close Price]]/Table2[[#This Row],[Day Low]])-1</f>
        <v>4.4747081712062098E-3</v>
      </c>
      <c r="AD646" s="1">
        <f>(Table2[[#This Row],[Day High]]/Table2[[#This Row],[Close Price]])-1</f>
        <v>1.7974046097230412E-2</v>
      </c>
      <c r="AE646" s="1">
        <f>(Table2[[#This Row],[Close Price]]/Table2[[#This Row],[Current Week Low]])-1</f>
        <v>7.7685821361648255E-3</v>
      </c>
      <c r="AF646" s="1">
        <f>(Table2[[#This Row],[Current Week High]]/Table2[[#This Row],[Close Price]])-1</f>
        <v>1.7974046097230412E-2</v>
      </c>
      <c r="AG646" s="1">
        <f>(Table2[[#This Row],[Close Price]]/Table2[[#This Row],[Current Month Low]])-1</f>
        <v>7.7685821361648255E-3</v>
      </c>
      <c r="AH646" s="1">
        <f>(Table2[[#This Row],[Current Month High]]/Table2[[#This Row],[Close Price]])-1</f>
        <v>0.22812318419523536</v>
      </c>
      <c r="AI646">
        <v>30.931628897927499</v>
      </c>
      <c r="AJ646">
        <v>3.8415124698310401</v>
      </c>
      <c r="AK646" t="str">
        <f>IF(AND(Table2[[#This Row],[20D EMA]]&gt;Table2[[#This Row],[50D EMA]],Table2[[#This Row],[50D EMA]]&gt;Table2[[#This Row],[200D EMA]]),"Uptrend","Downtrend/NoTrend")</f>
        <v>Downtrend/NoTrend</v>
      </c>
      <c r="AL646">
        <v>-0.02</v>
      </c>
      <c r="AM646" t="s">
        <v>3153</v>
      </c>
      <c r="AN646">
        <v>-15.45</v>
      </c>
      <c r="AO646" t="s">
        <v>3153</v>
      </c>
      <c r="AP646">
        <v>-0.111724417203843</v>
      </c>
      <c r="AQ646">
        <f>(Table2[[#This Row],[Sharpe Ratio]]-AVERAGE(Table2[Sharpe Ratio]))/_xlfn.STDEV.P(Table2[Sharpe Ratio])</f>
        <v>-1.9750623382259349</v>
      </c>
      <c r="AR6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6">
        <f>_xlfn.RANK.AVG(Table2[[#This Row],[1Y Return vs Nifty Z-Score]],Table2[1Y Return vs Nifty Z-Score])</f>
        <v>591</v>
      </c>
      <c r="AT646">
        <f>_xlfn.RANK.AVG(Table2[[#This Row],[6M Return vs Nifty Z-Score]],Table2[6M Return vs Nifty Z-Score])</f>
        <v>431</v>
      </c>
      <c r="AU646">
        <f>_xlfn.RANK.AVG(Table2[[#This Row],[Sharpe Ratio Z-Score]],Table2[Sharpe Ratio Z-Score])</f>
        <v>721</v>
      </c>
      <c r="AV646">
        <f>(Table2[[#This Row],[Rank 1Y]]+Table2[[#This Row],[Rank 6M]]+Table2[[#This Row],[Rank Sharpe]])/3</f>
        <v>581</v>
      </c>
    </row>
    <row r="647" spans="1:48" hidden="1" x14ac:dyDescent="0.3">
      <c r="A647" t="s">
        <v>1234</v>
      </c>
      <c r="B647" t="s">
        <v>1235</v>
      </c>
      <c r="C647" t="s">
        <v>3107</v>
      </c>
      <c r="D647" t="s">
        <v>21</v>
      </c>
      <c r="E647">
        <v>9195.74232768</v>
      </c>
      <c r="F647">
        <v>446.4</v>
      </c>
      <c r="G647">
        <v>-18.0394637032663</v>
      </c>
      <c r="H647">
        <f>(Table2[[#This Row],[1Y Return vs Nifty]]-AVERAGE(Table2[1Y Return vs Nifty]))/_xlfn.STDEV.P(Table2[1Y Return vs Nifty])</f>
        <v>-0.66903321815873862</v>
      </c>
      <c r="I647">
        <v>-1.04136493275064</v>
      </c>
      <c r="J647">
        <f>(Table2[[#This Row],[1M Return vs Nifty]]-AVERAGE(Table2[1M Return vs Nifty]))/_xlfn.STDEV.P(Table2[1M Return vs Nifty])</f>
        <v>0.22000008671743124</v>
      </c>
      <c r="K647">
        <v>-11.9310718832027</v>
      </c>
      <c r="L647">
        <f>(Table2[[#This Row],[6M Return vs Nifty]]-AVERAGE(Table2[6M Return vs Nifty]))/_xlfn.STDEV.P(Table2[6M Return vs Nifty])</f>
        <v>-0.4976323298853374</v>
      </c>
      <c r="M647">
        <v>-4.6383131061680603</v>
      </c>
      <c r="N647">
        <f>(Table2[[#This Row],[1W Return vs Nifty]]-AVERAGE(Table2[1W Return vs Nifty]))/_xlfn.STDEV.P(Table2[1W Return vs Nifty])</f>
        <v>-0.37497565654645687</v>
      </c>
      <c r="O647">
        <v>463.57</v>
      </c>
      <c r="P647">
        <v>469.93453845872699</v>
      </c>
      <c r="Q647">
        <v>476.88376396764698</v>
      </c>
      <c r="R647">
        <v>34.641184400128097</v>
      </c>
      <c r="S647" s="1">
        <f>(Table2[[#This Row],[Close Price]]-Table2[[#This Row],[20D EMA]])/Table2[[#This Row],[20D EMA]]</f>
        <v>-3.7038634941864261E-2</v>
      </c>
      <c r="T647" s="1">
        <f>(Table2[[#This Row],[Close Price]]-Table2[[#This Row],[50D EMA]])/Table2[[#This Row],[50D EMA]]</f>
        <v>-5.0080461282787758E-2</v>
      </c>
      <c r="U647" s="1">
        <f>(Table2[[#This Row],[Close Price]]-Table2[[#This Row],[200D EMA]])/Table2[[#This Row],[200D EMA]]</f>
        <v>-6.3922838794140832E-2</v>
      </c>
      <c r="V647">
        <v>1.63053286834699</v>
      </c>
      <c r="W647">
        <v>436.55</v>
      </c>
      <c r="X647">
        <v>459</v>
      </c>
      <c r="Y647">
        <v>436.55</v>
      </c>
      <c r="Z647">
        <v>460.7</v>
      </c>
      <c r="AA647">
        <v>436.55</v>
      </c>
      <c r="AB647">
        <v>510</v>
      </c>
      <c r="AC647" s="1">
        <f>(Table2[[#This Row],[Close Price]]/Table2[[#This Row],[Day Low]])-1</f>
        <v>2.2563280265719854E-2</v>
      </c>
      <c r="AD647" s="1">
        <f>(Table2[[#This Row],[Day High]]/Table2[[#This Row],[Close Price]])-1</f>
        <v>2.8225806451612989E-2</v>
      </c>
      <c r="AE647" s="1">
        <f>(Table2[[#This Row],[Close Price]]/Table2[[#This Row],[Current Week Low]])-1</f>
        <v>2.2563280265719854E-2</v>
      </c>
      <c r="AF647" s="1">
        <f>(Table2[[#This Row],[Current Week High]]/Table2[[#This Row],[Close Price]])-1</f>
        <v>3.2034050179211571E-2</v>
      </c>
      <c r="AG647" s="1">
        <f>(Table2[[#This Row],[Close Price]]/Table2[[#This Row],[Current Month Low]])-1</f>
        <v>2.2563280265719854E-2</v>
      </c>
      <c r="AH647" s="1">
        <f>(Table2[[#This Row],[Current Month High]]/Table2[[#This Row],[Close Price]])-1</f>
        <v>0.14247311827956999</v>
      </c>
      <c r="AI647">
        <v>28.808243727598501</v>
      </c>
      <c r="AJ647">
        <v>8.0871670702178999</v>
      </c>
      <c r="AK647" t="str">
        <f>IF(AND(Table2[[#This Row],[20D EMA]]&gt;Table2[[#This Row],[50D EMA]],Table2[[#This Row],[50D EMA]]&gt;Table2[[#This Row],[200D EMA]]),"Uptrend","Downtrend/NoTrend")</f>
        <v>Downtrend/NoTrend</v>
      </c>
      <c r="AL647">
        <v>0</v>
      </c>
      <c r="AM647">
        <v>0</v>
      </c>
      <c r="AN647">
        <v>-2.59</v>
      </c>
      <c r="AO647" t="s">
        <v>3153</v>
      </c>
      <c r="AP647">
        <v>-8.0156974280907997E-2</v>
      </c>
      <c r="AQ647">
        <f>(Table2[[#This Row],[Sharpe Ratio]]-AVERAGE(Table2[Sharpe Ratio]))/_xlfn.STDEV.P(Table2[Sharpe Ratio])</f>
        <v>-1.6062288841306414</v>
      </c>
      <c r="AR6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7">
        <f>_xlfn.RANK.AVG(Table2[[#This Row],[1Y Return vs Nifty Z-Score]],Table2[1Y Return vs Nifty Z-Score])</f>
        <v>556</v>
      </c>
      <c r="AT647">
        <f>_xlfn.RANK.AVG(Table2[[#This Row],[6M Return vs Nifty Z-Score]],Table2[6M Return vs Nifty Z-Score])</f>
        <v>490</v>
      </c>
      <c r="AU647">
        <f>_xlfn.RANK.AVG(Table2[[#This Row],[Sharpe Ratio Z-Score]],Table2[Sharpe Ratio Z-Score])</f>
        <v>697</v>
      </c>
      <c r="AV647">
        <f>(Table2[[#This Row],[Rank 1Y]]+Table2[[#This Row],[Rank 6M]]+Table2[[#This Row],[Rank Sharpe]])/3</f>
        <v>581</v>
      </c>
    </row>
    <row r="648" spans="1:48" hidden="1" x14ac:dyDescent="0.3">
      <c r="A648" t="s">
        <v>1697</v>
      </c>
      <c r="B648" t="s">
        <v>1698</v>
      </c>
      <c r="C648" t="s">
        <v>3122</v>
      </c>
      <c r="D648" t="s">
        <v>278</v>
      </c>
      <c r="E648">
        <v>5018.2775306800004</v>
      </c>
      <c r="F648">
        <v>149.19999999999999</v>
      </c>
      <c r="G648">
        <v>-13.0031624221456</v>
      </c>
      <c r="H648">
        <f>(Table2[[#This Row],[1Y Return vs Nifty]]-AVERAGE(Table2[1Y Return vs Nifty]))/_xlfn.STDEV.P(Table2[1Y Return vs Nifty])</f>
        <v>-0.56502856836487669</v>
      </c>
      <c r="I648">
        <v>-10.269634753388599</v>
      </c>
      <c r="J648">
        <f>(Table2[[#This Row],[1M Return vs Nifty]]-AVERAGE(Table2[1M Return vs Nifty]))/_xlfn.STDEV.P(Table2[1M Return vs Nifty])</f>
        <v>-0.79063795839385609</v>
      </c>
      <c r="K648">
        <v>-17.551876525704099</v>
      </c>
      <c r="L648">
        <f>(Table2[[#This Row],[6M Return vs Nifty]]-AVERAGE(Table2[6M Return vs Nifty]))/_xlfn.STDEV.P(Table2[6M Return vs Nifty])</f>
        <v>-0.69188484956981655</v>
      </c>
      <c r="M648">
        <v>-1.45732398068332</v>
      </c>
      <c r="N648">
        <f>(Table2[[#This Row],[1W Return vs Nifty]]-AVERAGE(Table2[1W Return vs Nifty]))/_xlfn.STDEV.P(Table2[1W Return vs Nifty])</f>
        <v>0.27903351884573818</v>
      </c>
      <c r="O648">
        <v>157.87</v>
      </c>
      <c r="P648">
        <v>163.67854579204601</v>
      </c>
      <c r="Q648">
        <v>166.21786440649601</v>
      </c>
      <c r="R648">
        <v>32.982136573454298</v>
      </c>
      <c r="S648" s="1">
        <f>(Table2[[#This Row],[Close Price]]-Table2[[#This Row],[20D EMA]])/Table2[[#This Row],[20D EMA]]</f>
        <v>-5.4918603914613388E-2</v>
      </c>
      <c r="T648" s="1">
        <f>(Table2[[#This Row],[Close Price]]-Table2[[#This Row],[50D EMA]])/Table2[[#This Row],[50D EMA]]</f>
        <v>-8.8457199579724075E-2</v>
      </c>
      <c r="U648" s="1">
        <f>(Table2[[#This Row],[Close Price]]-Table2[[#This Row],[200D EMA]])/Table2[[#This Row],[200D EMA]]</f>
        <v>-0.10238288445866314</v>
      </c>
      <c r="V648">
        <v>0.60733716727258102</v>
      </c>
      <c r="W648">
        <v>148.16999999999999</v>
      </c>
      <c r="X648">
        <v>153.1</v>
      </c>
      <c r="Y648">
        <v>144.62</v>
      </c>
      <c r="Z648">
        <v>153.1</v>
      </c>
      <c r="AA648">
        <v>144.22999999999999</v>
      </c>
      <c r="AB648">
        <v>166.3</v>
      </c>
      <c r="AC648" s="1">
        <f>(Table2[[#This Row],[Close Price]]/Table2[[#This Row],[Day Low]])-1</f>
        <v>6.9514746574881325E-3</v>
      </c>
      <c r="AD648" s="1">
        <f>(Table2[[#This Row],[Day High]]/Table2[[#This Row],[Close Price]])-1</f>
        <v>2.6139410187667522E-2</v>
      </c>
      <c r="AE648" s="1">
        <f>(Table2[[#This Row],[Close Price]]/Table2[[#This Row],[Current Week Low]])-1</f>
        <v>3.1669202046743061E-2</v>
      </c>
      <c r="AF648" s="1">
        <f>(Table2[[#This Row],[Current Week High]]/Table2[[#This Row],[Close Price]])-1</f>
        <v>2.6139410187667522E-2</v>
      </c>
      <c r="AG648" s="1">
        <f>(Table2[[#This Row],[Close Price]]/Table2[[#This Row],[Current Month Low]])-1</f>
        <v>3.4458850447202316E-2</v>
      </c>
      <c r="AH648" s="1">
        <f>(Table2[[#This Row],[Current Month High]]/Table2[[#This Row],[Close Price]])-1</f>
        <v>0.11461126005361955</v>
      </c>
      <c r="AI648">
        <v>47.184986595174202</v>
      </c>
      <c r="AJ648">
        <v>14.7251057285659</v>
      </c>
      <c r="AK648" t="str">
        <f>IF(AND(Table2[[#This Row],[20D EMA]]&gt;Table2[[#This Row],[50D EMA]],Table2[[#This Row],[50D EMA]]&gt;Table2[[#This Row],[200D EMA]]),"Uptrend","Downtrend/NoTrend")</f>
        <v>Downtrend/NoTrend</v>
      </c>
      <c r="AL648">
        <v>0.05</v>
      </c>
      <c r="AM648" t="s">
        <v>3154</v>
      </c>
      <c r="AN648">
        <v>-7.66</v>
      </c>
      <c r="AO648" t="s">
        <v>3153</v>
      </c>
      <c r="AP648">
        <v>-4.9380844834215003E-2</v>
      </c>
      <c r="AQ648">
        <f>(Table2[[#This Row],[Sharpe Ratio]]-AVERAGE(Table2[Sharpe Ratio]))/_xlfn.STDEV.P(Table2[Sharpe Ratio])</f>
        <v>-1.246641122929353</v>
      </c>
      <c r="AR6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8">
        <f>_xlfn.RANK.AVG(Table2[[#This Row],[1Y Return vs Nifty Z-Score]],Table2[1Y Return vs Nifty Z-Score])</f>
        <v>521</v>
      </c>
      <c r="AT648">
        <f>_xlfn.RANK.AVG(Table2[[#This Row],[6M Return vs Nifty Z-Score]],Table2[6M Return vs Nifty Z-Score])</f>
        <v>565</v>
      </c>
      <c r="AU648">
        <f>_xlfn.RANK.AVG(Table2[[#This Row],[Sharpe Ratio Z-Score]],Table2[Sharpe Ratio Z-Score])</f>
        <v>662</v>
      </c>
      <c r="AV648">
        <f>(Table2[[#This Row],[Rank 1Y]]+Table2[[#This Row],[Rank 6M]]+Table2[[#This Row],[Rank Sharpe]])/3</f>
        <v>582.66666666666663</v>
      </c>
    </row>
    <row r="649" spans="1:48" hidden="1" x14ac:dyDescent="0.3">
      <c r="A649" t="s">
        <v>273</v>
      </c>
      <c r="B649" t="s">
        <v>274</v>
      </c>
      <c r="C649" t="s">
        <v>3110</v>
      </c>
      <c r="D649" t="s">
        <v>275</v>
      </c>
      <c r="E649">
        <v>90748.19714987</v>
      </c>
      <c r="F649">
        <v>917.15</v>
      </c>
      <c r="G649">
        <v>-19.185564636917601</v>
      </c>
      <c r="H649">
        <f>(Table2[[#This Row],[1Y Return vs Nifty]]-AVERAGE(Table2[1Y Return vs Nifty]))/_xlfn.STDEV.P(Table2[1Y Return vs Nifty])</f>
        <v>-0.69270134672754757</v>
      </c>
      <c r="I649">
        <v>-4.9308670267018897</v>
      </c>
      <c r="J649">
        <f>(Table2[[#This Row],[1M Return vs Nifty]]-AVERAGE(Table2[1M Return vs Nifty]))/_xlfn.STDEV.P(Table2[1M Return vs Nifty])</f>
        <v>-0.20596045291657397</v>
      </c>
      <c r="K649">
        <v>-19.415595339672599</v>
      </c>
      <c r="L649">
        <f>(Table2[[#This Row],[6M Return vs Nifty]]-AVERAGE(Table2[6M Return vs Nifty]))/_xlfn.STDEV.P(Table2[6M Return vs Nifty])</f>
        <v>-0.75629414656962057</v>
      </c>
      <c r="M649">
        <v>-3.0947301829910199</v>
      </c>
      <c r="N649">
        <f>(Table2[[#This Row],[1W Return vs Nifty]]-AVERAGE(Table2[1W Return vs Nifty]))/_xlfn.STDEV.P(Table2[1W Return vs Nifty])</f>
        <v>-5.7616069665551335E-2</v>
      </c>
      <c r="O649">
        <v>989.47</v>
      </c>
      <c r="P649">
        <v>1056.6108685076699</v>
      </c>
      <c r="Q649">
        <v>1085.67798592853</v>
      </c>
      <c r="R649">
        <v>20.583769060417101</v>
      </c>
      <c r="S649" s="1">
        <f>(Table2[[#This Row],[Close Price]]-Table2[[#This Row],[20D EMA]])/Table2[[#This Row],[20D EMA]]</f>
        <v>-7.3089633844381385E-2</v>
      </c>
      <c r="T649" s="1">
        <f>(Table2[[#This Row],[Close Price]]-Table2[[#This Row],[50D EMA]])/Table2[[#This Row],[50D EMA]]</f>
        <v>-0.13198886426811121</v>
      </c>
      <c r="U649" s="1">
        <f>(Table2[[#This Row],[Close Price]]-Table2[[#This Row],[200D EMA]])/Table2[[#This Row],[200D EMA]]</f>
        <v>-0.15522833484036785</v>
      </c>
      <c r="V649">
        <v>0.772378583605692</v>
      </c>
      <c r="W649">
        <v>915.05</v>
      </c>
      <c r="X649">
        <v>940.5</v>
      </c>
      <c r="Y649">
        <v>915.05</v>
      </c>
      <c r="Z649">
        <v>942.5</v>
      </c>
      <c r="AA649">
        <v>915.05</v>
      </c>
      <c r="AB649">
        <v>1013.1</v>
      </c>
      <c r="AC649" s="1">
        <f>(Table2[[#This Row],[Close Price]]/Table2[[#This Row],[Day Low]])-1</f>
        <v>2.2949565597507604E-3</v>
      </c>
      <c r="AD649" s="1">
        <f>(Table2[[#This Row],[Day High]]/Table2[[#This Row],[Close Price]])-1</f>
        <v>2.5459303276454293E-2</v>
      </c>
      <c r="AE649" s="1">
        <f>(Table2[[#This Row],[Close Price]]/Table2[[#This Row],[Current Week Low]])-1</f>
        <v>2.2949565597507604E-3</v>
      </c>
      <c r="AF649" s="1">
        <f>(Table2[[#This Row],[Current Week High]]/Table2[[#This Row],[Close Price]])-1</f>
        <v>2.7639971651311157E-2</v>
      </c>
      <c r="AG649" s="1">
        <f>(Table2[[#This Row],[Close Price]]/Table2[[#This Row],[Current Month Low]])-1</f>
        <v>2.2949565597507604E-3</v>
      </c>
      <c r="AH649" s="1">
        <f>(Table2[[#This Row],[Current Month High]]/Table2[[#This Row],[Close Price]])-1</f>
        <v>0.10461756528375954</v>
      </c>
      <c r="AI649">
        <v>36.664711205707299</v>
      </c>
      <c r="AJ649">
        <v>2.48894826604917</v>
      </c>
      <c r="AK649" t="str">
        <f>IF(AND(Table2[[#This Row],[20D EMA]]&gt;Table2[[#This Row],[50D EMA]],Table2[[#This Row],[50D EMA]]&gt;Table2[[#This Row],[200D EMA]]),"Uptrend","Downtrend/NoTrend")</f>
        <v>Downtrend/NoTrend</v>
      </c>
      <c r="AL649">
        <v>-0.15</v>
      </c>
      <c r="AM649" t="s">
        <v>3153</v>
      </c>
      <c r="AN649">
        <v>-8.52</v>
      </c>
      <c r="AO649" t="s">
        <v>3153</v>
      </c>
      <c r="AP649">
        <v>-1.4837724198055E-2</v>
      </c>
      <c r="AQ649">
        <f>(Table2[[#This Row],[Sharpe Ratio]]-AVERAGE(Table2[Sharpe Ratio]))/_xlfn.STDEV.P(Table2[Sharpe Ratio])</f>
        <v>-0.8430399021852838</v>
      </c>
      <c r="AR6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9">
        <f>_xlfn.RANK.AVG(Table2[[#This Row],[1Y Return vs Nifty Z-Score]],Table2[1Y Return vs Nifty Z-Score])</f>
        <v>565</v>
      </c>
      <c r="AT649">
        <f>_xlfn.RANK.AVG(Table2[[#This Row],[6M Return vs Nifty Z-Score]],Table2[6M Return vs Nifty Z-Score])</f>
        <v>591</v>
      </c>
      <c r="AU649">
        <f>_xlfn.RANK.AVG(Table2[[#This Row],[Sharpe Ratio Z-Score]],Table2[Sharpe Ratio Z-Score])</f>
        <v>597</v>
      </c>
      <c r="AV649">
        <f>(Table2[[#This Row],[Rank 1Y]]+Table2[[#This Row],[Rank 6M]]+Table2[[#This Row],[Rank Sharpe]])/3</f>
        <v>584.33333333333337</v>
      </c>
    </row>
    <row r="650" spans="1:48" hidden="1" x14ac:dyDescent="0.3">
      <c r="A650" t="s">
        <v>1602</v>
      </c>
      <c r="B650" t="s">
        <v>1603</v>
      </c>
      <c r="C650" t="s">
        <v>3119</v>
      </c>
      <c r="D650" t="s">
        <v>1604</v>
      </c>
      <c r="E650">
        <v>5740.4201415750003</v>
      </c>
      <c r="F650">
        <v>434</v>
      </c>
      <c r="G650">
        <v>-14.5739102862716</v>
      </c>
      <c r="H650">
        <f>(Table2[[#This Row],[1Y Return vs Nifty]]-AVERAGE(Table2[1Y Return vs Nifty]))/_xlfn.STDEV.P(Table2[1Y Return vs Nifty])</f>
        <v>-0.59746608002353763</v>
      </c>
      <c r="I650">
        <v>-0.466327790770033</v>
      </c>
      <c r="J650">
        <f>(Table2[[#This Row],[1M Return vs Nifty]]-AVERAGE(Table2[1M Return vs Nifty]))/_xlfn.STDEV.P(Table2[1M Return vs Nifty])</f>
        <v>0.2829755332890061</v>
      </c>
      <c r="K650">
        <v>-17.426566975738599</v>
      </c>
      <c r="L650">
        <f>(Table2[[#This Row],[6M Return vs Nifty]]-AVERAGE(Table2[6M Return vs Nifty]))/_xlfn.STDEV.P(Table2[6M Return vs Nifty])</f>
        <v>-0.68755420700713632</v>
      </c>
      <c r="M650">
        <v>-10.7634418394327</v>
      </c>
      <c r="N650">
        <f>(Table2[[#This Row],[1W Return vs Nifty]]-AVERAGE(Table2[1W Return vs Nifty]))/_xlfn.STDEV.P(Table2[1W Return vs Nifty])</f>
        <v>-1.6342979094645653</v>
      </c>
      <c r="O650">
        <v>451.53</v>
      </c>
      <c r="P650">
        <v>465.548503029237</v>
      </c>
      <c r="Q650">
        <v>489.36873288909197</v>
      </c>
      <c r="R650">
        <v>43.588658361752699</v>
      </c>
      <c r="S650" s="1">
        <f>(Table2[[#This Row],[Close Price]]-Table2[[#This Row],[20D EMA]])/Table2[[#This Row],[20D EMA]]</f>
        <v>-3.8823555466967807E-2</v>
      </c>
      <c r="T650" s="1">
        <f>(Table2[[#This Row],[Close Price]]-Table2[[#This Row],[50D EMA]])/Table2[[#This Row],[50D EMA]]</f>
        <v>-6.7766307536071518E-2</v>
      </c>
      <c r="U650" s="1">
        <f>(Table2[[#This Row],[Close Price]]-Table2[[#This Row],[200D EMA]])/Table2[[#This Row],[200D EMA]]</f>
        <v>-0.11314317643918713</v>
      </c>
      <c r="V650">
        <v>2.1841778187271799</v>
      </c>
      <c r="W650">
        <v>435.15</v>
      </c>
      <c r="X650">
        <v>449.45</v>
      </c>
      <c r="Y650">
        <v>429.4</v>
      </c>
      <c r="Z650">
        <v>449.45</v>
      </c>
      <c r="AA650">
        <v>429.4</v>
      </c>
      <c r="AB650">
        <v>514.79999999999995</v>
      </c>
      <c r="AC650" s="1">
        <f>(Table2[[#This Row],[Close Price]]/Table2[[#This Row],[Day Low]])-1</f>
        <v>-2.6427668620015998E-3</v>
      </c>
      <c r="AD650" s="1">
        <f>(Table2[[#This Row],[Day High]]/Table2[[#This Row],[Close Price]])-1</f>
        <v>3.5599078341013835E-2</v>
      </c>
      <c r="AE650" s="1">
        <f>(Table2[[#This Row],[Close Price]]/Table2[[#This Row],[Current Week Low]])-1</f>
        <v>1.0712622263623794E-2</v>
      </c>
      <c r="AF650" s="1">
        <f>(Table2[[#This Row],[Current Week High]]/Table2[[#This Row],[Close Price]])-1</f>
        <v>3.5599078341013835E-2</v>
      </c>
      <c r="AG650" s="1">
        <f>(Table2[[#This Row],[Close Price]]/Table2[[#This Row],[Current Month Low]])-1</f>
        <v>1.0712622263623794E-2</v>
      </c>
      <c r="AH650" s="1">
        <f>(Table2[[#This Row],[Current Month High]]/Table2[[#This Row],[Close Price]])-1</f>
        <v>0.18617511520737318</v>
      </c>
      <c r="AI650">
        <v>54.228110599078299</v>
      </c>
      <c r="AJ650">
        <v>7.7457795431976102</v>
      </c>
      <c r="AK650" t="str">
        <f>IF(AND(Table2[[#This Row],[20D EMA]]&gt;Table2[[#This Row],[50D EMA]],Table2[[#This Row],[50D EMA]]&gt;Table2[[#This Row],[200D EMA]]),"Uptrend","Downtrend/NoTrend")</f>
        <v>Downtrend/NoTrend</v>
      </c>
      <c r="AL650">
        <v>-0.04</v>
      </c>
      <c r="AM650" t="s">
        <v>3153</v>
      </c>
      <c r="AN650">
        <v>-1.56</v>
      </c>
      <c r="AO650" t="s">
        <v>3153</v>
      </c>
      <c r="AP650">
        <v>-4.4802900778014E-2</v>
      </c>
      <c r="AQ650">
        <f>(Table2[[#This Row],[Sharpe Ratio]]-AVERAGE(Table2[Sharpe Ratio]))/_xlfn.STDEV.P(Table2[Sharpe Ratio])</f>
        <v>-1.1931525041956237</v>
      </c>
      <c r="AR6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0">
        <f>_xlfn.RANK.AVG(Table2[[#This Row],[1Y Return vs Nifty Z-Score]],Table2[1Y Return vs Nifty Z-Score])</f>
        <v>536</v>
      </c>
      <c r="AT650">
        <f>_xlfn.RANK.AVG(Table2[[#This Row],[6M Return vs Nifty Z-Score]],Table2[6M Return vs Nifty Z-Score])</f>
        <v>563</v>
      </c>
      <c r="AU650">
        <f>_xlfn.RANK.AVG(Table2[[#This Row],[Sharpe Ratio Z-Score]],Table2[Sharpe Ratio Z-Score])</f>
        <v>654</v>
      </c>
      <c r="AV650">
        <f>(Table2[[#This Row],[Rank 1Y]]+Table2[[#This Row],[Rank 6M]]+Table2[[#This Row],[Rank Sharpe]])/3</f>
        <v>584.33333333333337</v>
      </c>
    </row>
    <row r="651" spans="1:48" hidden="1" x14ac:dyDescent="0.3">
      <c r="A651" t="s">
        <v>2102</v>
      </c>
      <c r="B651" t="s">
        <v>2103</v>
      </c>
      <c r="C651" t="s">
        <v>3110</v>
      </c>
      <c r="D651" t="s">
        <v>201</v>
      </c>
      <c r="E651">
        <v>2876.8753877730001</v>
      </c>
      <c r="F651">
        <v>209.91</v>
      </c>
      <c r="G651">
        <v>-25.669493102322502</v>
      </c>
      <c r="H651">
        <f>(Table2[[#This Row],[1Y Return vs Nifty]]-AVERAGE(Table2[1Y Return vs Nifty]))/_xlfn.STDEV.P(Table2[1Y Return vs Nifty])</f>
        <v>-0.8266009432153153</v>
      </c>
      <c r="I651">
        <v>-3.32118631364767</v>
      </c>
      <c r="J651">
        <f>(Table2[[#This Row],[1M Return vs Nifty]]-AVERAGE(Table2[1M Return vs Nifty]))/_xlfn.STDEV.P(Table2[1M Return vs Nifty])</f>
        <v>-2.967555870419418E-2</v>
      </c>
      <c r="K651">
        <v>-16.1726368795205</v>
      </c>
      <c r="L651">
        <f>(Table2[[#This Row],[6M Return vs Nifty]]-AVERAGE(Table2[6M Return vs Nifty]))/_xlfn.STDEV.P(Table2[6M Return vs Nifty])</f>
        <v>-0.6442189380926544</v>
      </c>
      <c r="M651">
        <v>-4.5526365157241901</v>
      </c>
      <c r="N651">
        <f>(Table2[[#This Row],[1W Return vs Nifty]]-AVERAGE(Table2[1W Return vs Nifty]))/_xlfn.STDEV.P(Table2[1W Return vs Nifty])</f>
        <v>-0.35736060850442009</v>
      </c>
      <c r="O651">
        <v>220.17</v>
      </c>
      <c r="P651">
        <v>232.79075414180599</v>
      </c>
      <c r="Q651">
        <v>240.44583877493699</v>
      </c>
      <c r="R651">
        <v>37.624575005752902</v>
      </c>
      <c r="S651" s="1">
        <f>(Table2[[#This Row],[Close Price]]-Table2[[#This Row],[20D EMA]])/Table2[[#This Row],[20D EMA]]</f>
        <v>-4.6600354271699104E-2</v>
      </c>
      <c r="T651" s="1">
        <f>(Table2[[#This Row],[Close Price]]-Table2[[#This Row],[50D EMA]])/Table2[[#This Row],[50D EMA]]</f>
        <v>-9.8288930014239467E-2</v>
      </c>
      <c r="U651" s="1">
        <f>(Table2[[#This Row],[Close Price]]-Table2[[#This Row],[200D EMA]])/Table2[[#This Row],[200D EMA]]</f>
        <v>-0.12699674459128096</v>
      </c>
      <c r="V651">
        <v>1.018580083297</v>
      </c>
      <c r="W651">
        <v>207.85</v>
      </c>
      <c r="X651">
        <v>211.81</v>
      </c>
      <c r="Y651">
        <v>204.1</v>
      </c>
      <c r="Z651">
        <v>211.81</v>
      </c>
      <c r="AA651">
        <v>200.1</v>
      </c>
      <c r="AB651">
        <v>236.4</v>
      </c>
      <c r="AC651" s="1">
        <f>(Table2[[#This Row],[Close Price]]/Table2[[#This Row],[Day Low]])-1</f>
        <v>9.9109935049315201E-3</v>
      </c>
      <c r="AD651" s="1">
        <f>(Table2[[#This Row],[Day High]]/Table2[[#This Row],[Close Price]])-1</f>
        <v>9.0514982611595851E-3</v>
      </c>
      <c r="AE651" s="1">
        <f>(Table2[[#This Row],[Close Price]]/Table2[[#This Row],[Current Week Low]])-1</f>
        <v>2.8466438020578133E-2</v>
      </c>
      <c r="AF651" s="1">
        <f>(Table2[[#This Row],[Current Week High]]/Table2[[#This Row],[Close Price]])-1</f>
        <v>9.0514982611595851E-3</v>
      </c>
      <c r="AG651" s="1">
        <f>(Table2[[#This Row],[Close Price]]/Table2[[#This Row],[Current Month Low]])-1</f>
        <v>4.9025487256371791E-2</v>
      </c>
      <c r="AH651" s="1">
        <f>(Table2[[#This Row],[Current Month High]]/Table2[[#This Row],[Close Price]])-1</f>
        <v>0.12619694154637706</v>
      </c>
      <c r="AI651">
        <v>37.654232766423704</v>
      </c>
      <c r="AJ651">
        <v>5.0863579474342799</v>
      </c>
      <c r="AK651" t="str">
        <f>IF(AND(Table2[[#This Row],[20D EMA]]&gt;Table2[[#This Row],[50D EMA]],Table2[[#This Row],[50D EMA]]&gt;Table2[[#This Row],[200D EMA]]),"Uptrend","Downtrend/NoTrend")</f>
        <v>Downtrend/NoTrend</v>
      </c>
      <c r="AL651">
        <v>-0.11</v>
      </c>
      <c r="AM651" t="s">
        <v>3153</v>
      </c>
      <c r="AN651">
        <v>-8.2799999999999994</v>
      </c>
      <c r="AO651" t="s">
        <v>3153</v>
      </c>
      <c r="AP651">
        <v>-2.2094525199209999E-2</v>
      </c>
      <c r="AQ651">
        <f>(Table2[[#This Row],[Sharpe Ratio]]-AVERAGE(Table2[Sharpe Ratio]))/_xlfn.STDEV.P(Table2[Sharpe Ratio])</f>
        <v>-0.92782823887357346</v>
      </c>
      <c r="AR6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1">
        <f>_xlfn.RANK.AVG(Table2[[#This Row],[1Y Return vs Nifty Z-Score]],Table2[1Y Return vs Nifty Z-Score])</f>
        <v>603</v>
      </c>
      <c r="AT651">
        <f>_xlfn.RANK.AVG(Table2[[#This Row],[6M Return vs Nifty Z-Score]],Table2[6M Return vs Nifty Z-Score])</f>
        <v>541</v>
      </c>
      <c r="AU651">
        <f>_xlfn.RANK.AVG(Table2[[#This Row],[Sharpe Ratio Z-Score]],Table2[Sharpe Ratio Z-Score])</f>
        <v>609</v>
      </c>
      <c r="AV651">
        <f>(Table2[[#This Row],[Rank 1Y]]+Table2[[#This Row],[Rank 6M]]+Table2[[#This Row],[Rank Sharpe]])/3</f>
        <v>584.33333333333337</v>
      </c>
    </row>
    <row r="652" spans="1:48" hidden="1" x14ac:dyDescent="0.3">
      <c r="A652" t="s">
        <v>805</v>
      </c>
      <c r="B652" t="s">
        <v>806</v>
      </c>
      <c r="C652" t="s">
        <v>3117</v>
      </c>
      <c r="D652" t="s">
        <v>807</v>
      </c>
      <c r="E652">
        <v>18563.981760949999</v>
      </c>
      <c r="F652">
        <v>1165.55</v>
      </c>
      <c r="G652">
        <v>-29.290966502132001</v>
      </c>
      <c r="H652">
        <f>(Table2[[#This Row],[1Y Return vs Nifty]]-AVERAGE(Table2[1Y Return vs Nifty]))/_xlfn.STDEV.P(Table2[1Y Return vs Nifty])</f>
        <v>-0.90138798466911008</v>
      </c>
      <c r="I652">
        <v>-13.2792554925293</v>
      </c>
      <c r="J652">
        <f>(Table2[[#This Row],[1M Return vs Nifty]]-AVERAGE(Table2[1M Return vs Nifty]))/_xlfn.STDEV.P(Table2[1M Return vs Nifty])</f>
        <v>-1.1202379028524885</v>
      </c>
      <c r="K652">
        <v>-14.4205950933246</v>
      </c>
      <c r="L652">
        <f>(Table2[[#This Row],[6M Return vs Nifty]]-AVERAGE(Table2[6M Return vs Nifty]))/_xlfn.STDEV.P(Table2[6M Return vs Nifty])</f>
        <v>-0.58366914972470463</v>
      </c>
      <c r="M652">
        <v>-4.01652310118331</v>
      </c>
      <c r="N652">
        <f>(Table2[[#This Row],[1W Return vs Nifty]]-AVERAGE(Table2[1W Return vs Nifty]))/_xlfn.STDEV.P(Table2[1W Return vs Nifty])</f>
        <v>-0.2471360593692058</v>
      </c>
      <c r="O652">
        <v>1219.83</v>
      </c>
      <c r="P652">
        <v>1299.34053563835</v>
      </c>
      <c r="Q652">
        <v>1329.2139395531001</v>
      </c>
      <c r="R652">
        <v>39.168608993173102</v>
      </c>
      <c r="S652" s="1">
        <f>(Table2[[#This Row],[Close Price]]-Table2[[#This Row],[20D EMA]])/Table2[[#This Row],[20D EMA]]</f>
        <v>-4.4498003820204433E-2</v>
      </c>
      <c r="T652" s="1">
        <f>(Table2[[#This Row],[Close Price]]-Table2[[#This Row],[50D EMA]])/Table2[[#This Row],[50D EMA]]</f>
        <v>-0.10296803029593812</v>
      </c>
      <c r="U652" s="1">
        <f>(Table2[[#This Row],[Close Price]]-Table2[[#This Row],[200D EMA]])/Table2[[#This Row],[200D EMA]]</f>
        <v>-0.12312836533156295</v>
      </c>
      <c r="V652">
        <v>0.30338572886384801</v>
      </c>
      <c r="W652">
        <v>1131.6500000000001</v>
      </c>
      <c r="X652">
        <v>1170.7</v>
      </c>
      <c r="Y652">
        <v>1125</v>
      </c>
      <c r="Z652">
        <v>1175</v>
      </c>
      <c r="AA652">
        <v>1125</v>
      </c>
      <c r="AB652">
        <v>1243</v>
      </c>
      <c r="AC652" s="1">
        <f>(Table2[[#This Row],[Close Price]]/Table2[[#This Row],[Day Low]])-1</f>
        <v>2.9956258560508875E-2</v>
      </c>
      <c r="AD652" s="1">
        <f>(Table2[[#This Row],[Day High]]/Table2[[#This Row],[Close Price]])-1</f>
        <v>4.4185148642272853E-3</v>
      </c>
      <c r="AE652" s="1">
        <f>(Table2[[#This Row],[Close Price]]/Table2[[#This Row],[Current Week Low]])-1</f>
        <v>3.6044444444444323E-2</v>
      </c>
      <c r="AF652" s="1">
        <f>(Table2[[#This Row],[Current Week High]]/Table2[[#This Row],[Close Price]])-1</f>
        <v>8.1077602848440566E-3</v>
      </c>
      <c r="AG652" s="1">
        <f>(Table2[[#This Row],[Close Price]]/Table2[[#This Row],[Current Month Low]])-1</f>
        <v>3.6044444444444323E-2</v>
      </c>
      <c r="AH652" s="1">
        <f>(Table2[[#This Row],[Current Month High]]/Table2[[#This Row],[Close Price]])-1</f>
        <v>6.6449315773669193E-2</v>
      </c>
      <c r="AI652">
        <v>35.446784779717703</v>
      </c>
      <c r="AJ652">
        <v>4.9714054127076999</v>
      </c>
      <c r="AK652" t="str">
        <f>IF(AND(Table2[[#This Row],[20D EMA]]&gt;Table2[[#This Row],[50D EMA]],Table2[[#This Row],[50D EMA]]&gt;Table2[[#This Row],[200D EMA]]),"Uptrend","Downtrend/NoTrend")</f>
        <v>Downtrend/NoTrend</v>
      </c>
      <c r="AL652">
        <v>-0.03</v>
      </c>
      <c r="AM652" t="s">
        <v>3153</v>
      </c>
      <c r="AN652">
        <v>-2.92</v>
      </c>
      <c r="AO652" t="s">
        <v>3153</v>
      </c>
      <c r="AP652">
        <v>-2.3701828316293E-2</v>
      </c>
      <c r="AQ652">
        <f>(Table2[[#This Row],[Sharpe Ratio]]-AVERAGE(Table2[Sharpe Ratio]))/_xlfn.STDEV.P(Table2[Sharpe Ratio])</f>
        <v>-0.94660794053959407</v>
      </c>
      <c r="AR6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2">
        <f>_xlfn.RANK.AVG(Table2[[#This Row],[1Y Return vs Nifty Z-Score]],Table2[1Y Return vs Nifty Z-Score])</f>
        <v>628</v>
      </c>
      <c r="AT652">
        <f>_xlfn.RANK.AVG(Table2[[#This Row],[6M Return vs Nifty Z-Score]],Table2[6M Return vs Nifty Z-Score])</f>
        <v>516</v>
      </c>
      <c r="AU652">
        <f>_xlfn.RANK.AVG(Table2[[#This Row],[Sharpe Ratio Z-Score]],Table2[Sharpe Ratio Z-Score])</f>
        <v>613</v>
      </c>
      <c r="AV652">
        <f>(Table2[[#This Row],[Rank 1Y]]+Table2[[#This Row],[Rank 6M]]+Table2[[#This Row],[Rank Sharpe]])/3</f>
        <v>585.66666666666663</v>
      </c>
    </row>
    <row r="653" spans="1:48" hidden="1" x14ac:dyDescent="0.3">
      <c r="A653" t="s">
        <v>726</v>
      </c>
      <c r="B653" t="s">
        <v>727</v>
      </c>
      <c r="C653" t="s">
        <v>3119</v>
      </c>
      <c r="D653" t="s">
        <v>270</v>
      </c>
      <c r="E653">
        <v>23048.4727302299</v>
      </c>
      <c r="F653">
        <v>4662.1000000000004</v>
      </c>
      <c r="G653">
        <v>-23.578963121687401</v>
      </c>
      <c r="H653">
        <f>(Table2[[#This Row],[1Y Return vs Nifty]]-AVERAGE(Table2[1Y Return vs Nifty]))/_xlfn.STDEV.P(Table2[1Y Return vs Nifty])</f>
        <v>-0.78342941189041804</v>
      </c>
      <c r="I653">
        <v>-11.5540902454874</v>
      </c>
      <c r="J653">
        <f>(Table2[[#This Row],[1M Return vs Nifty]]-AVERAGE(Table2[1M Return vs Nifty]))/_xlfn.STDEV.P(Table2[1M Return vs Nifty])</f>
        <v>-0.93130566889621846</v>
      </c>
      <c r="K653">
        <v>-26.646162505593502</v>
      </c>
      <c r="L653">
        <f>(Table2[[#This Row],[6M Return vs Nifty]]-AVERAGE(Table2[6M Return vs Nifty]))/_xlfn.STDEV.P(Table2[6M Return vs Nifty])</f>
        <v>-1.0061793462984152</v>
      </c>
      <c r="M653">
        <v>-11.1464440469382</v>
      </c>
      <c r="N653">
        <f>(Table2[[#This Row],[1W Return vs Nifty]]-AVERAGE(Table2[1W Return vs Nifty]))/_xlfn.STDEV.P(Table2[1W Return vs Nifty])</f>
        <v>-1.7130428997876277</v>
      </c>
      <c r="O653">
        <v>4980.7</v>
      </c>
      <c r="P653">
        <v>5173.3839438898103</v>
      </c>
      <c r="Q653">
        <v>5237.0377914780202</v>
      </c>
      <c r="R653">
        <v>34.255498971694898</v>
      </c>
      <c r="S653" s="1">
        <f>(Table2[[#This Row],[Close Price]]-Table2[[#This Row],[20D EMA]])/Table2[[#This Row],[20D EMA]]</f>
        <v>-6.3966912281406121E-2</v>
      </c>
      <c r="T653" s="1">
        <f>(Table2[[#This Row],[Close Price]]-Table2[[#This Row],[50D EMA]])/Table2[[#This Row],[50D EMA]]</f>
        <v>-9.8829692409293943E-2</v>
      </c>
      <c r="U653" s="1">
        <f>(Table2[[#This Row],[Close Price]]-Table2[[#This Row],[200D EMA]])/Table2[[#This Row],[200D EMA]]</f>
        <v>-0.10978301367494205</v>
      </c>
      <c r="V653">
        <v>1.1003551665217699</v>
      </c>
      <c r="W653">
        <v>4442.45</v>
      </c>
      <c r="X653">
        <v>4769</v>
      </c>
      <c r="Y653">
        <v>4334</v>
      </c>
      <c r="Z653">
        <v>4769</v>
      </c>
      <c r="AA653">
        <v>4334</v>
      </c>
      <c r="AB653">
        <v>5255</v>
      </c>
      <c r="AC653" s="1">
        <f>(Table2[[#This Row],[Close Price]]/Table2[[#This Row],[Day Low]])-1</f>
        <v>4.9443437742687113E-2</v>
      </c>
      <c r="AD653" s="1">
        <f>(Table2[[#This Row],[Day High]]/Table2[[#This Row],[Close Price]])-1</f>
        <v>2.2929581090066709E-2</v>
      </c>
      <c r="AE653" s="1">
        <f>(Table2[[#This Row],[Close Price]]/Table2[[#This Row],[Current Week Low]])-1</f>
        <v>7.5703737886479106E-2</v>
      </c>
      <c r="AF653" s="1">
        <f>(Table2[[#This Row],[Current Week High]]/Table2[[#This Row],[Close Price]])-1</f>
        <v>2.2929581090066709E-2</v>
      </c>
      <c r="AG653" s="1">
        <f>(Table2[[#This Row],[Close Price]]/Table2[[#This Row],[Current Month Low]])-1</f>
        <v>7.5703737886479106E-2</v>
      </c>
      <c r="AH653" s="1">
        <f>(Table2[[#This Row],[Current Month High]]/Table2[[#This Row],[Close Price]])-1</f>
        <v>0.12717444928251198</v>
      </c>
      <c r="AI653">
        <v>57.654275970056297</v>
      </c>
      <c r="AJ653">
        <v>15.842961858615899</v>
      </c>
      <c r="AK653" t="str">
        <f>IF(AND(Table2[[#This Row],[20D EMA]]&gt;Table2[[#This Row],[50D EMA]],Table2[[#This Row],[50D EMA]]&gt;Table2[[#This Row],[200D EMA]]),"Uptrend","Downtrend/NoTrend")</f>
        <v>Downtrend/NoTrend</v>
      </c>
      <c r="AL653">
        <v>-0.01</v>
      </c>
      <c r="AM653" t="s">
        <v>3153</v>
      </c>
      <c r="AN653">
        <v>-9.6300000000000008</v>
      </c>
      <c r="AO653" t="s">
        <v>3153</v>
      </c>
      <c r="AP653">
        <v>5.1195428513460001E-3</v>
      </c>
      <c r="AQ653">
        <f>(Table2[[#This Row],[Sharpe Ratio]]-AVERAGE(Table2[Sharpe Ratio]))/_xlfn.STDEV.P(Table2[Sharpe Ratio])</f>
        <v>-0.60985954107390705</v>
      </c>
      <c r="AR6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3">
        <f>_xlfn.RANK.AVG(Table2[[#This Row],[1Y Return vs Nifty Z-Score]],Table2[1Y Return vs Nifty Z-Score])</f>
        <v>593</v>
      </c>
      <c r="AT653">
        <f>_xlfn.RANK.AVG(Table2[[#This Row],[6M Return vs Nifty Z-Score]],Table2[6M Return vs Nifty Z-Score])</f>
        <v>666</v>
      </c>
      <c r="AU653">
        <f>_xlfn.RANK.AVG(Table2[[#This Row],[Sharpe Ratio Z-Score]],Table2[Sharpe Ratio Z-Score])</f>
        <v>500</v>
      </c>
      <c r="AV653">
        <f>(Table2[[#This Row],[Rank 1Y]]+Table2[[#This Row],[Rank 6M]]+Table2[[#This Row],[Rank Sharpe]])/3</f>
        <v>586.33333333333337</v>
      </c>
    </row>
    <row r="654" spans="1:48" hidden="1" x14ac:dyDescent="0.3">
      <c r="A654" t="s">
        <v>523</v>
      </c>
      <c r="B654" t="s">
        <v>524</v>
      </c>
      <c r="C654" t="s">
        <v>3107</v>
      </c>
      <c r="D654" t="s">
        <v>21</v>
      </c>
      <c r="E654">
        <v>38479.688413149997</v>
      </c>
      <c r="F654">
        <v>948.55</v>
      </c>
      <c r="G654">
        <v>-47.255296496312504</v>
      </c>
      <c r="H654">
        <f>(Table2[[#This Row],[1Y Return vs Nifty]]-AVERAGE(Table2[1Y Return vs Nifty]))/_xlfn.STDEV.P(Table2[1Y Return vs Nifty])</f>
        <v>-1.272369334976722</v>
      </c>
      <c r="I654">
        <v>-5.8800317695981104</v>
      </c>
      <c r="J654">
        <f>(Table2[[#This Row],[1M Return vs Nifty]]-AVERAGE(Table2[1M Return vs Nifty]))/_xlfn.STDEV.P(Table2[1M Return vs Nifty])</f>
        <v>-0.30990864893744835</v>
      </c>
      <c r="K654">
        <v>-14.1039925902818</v>
      </c>
      <c r="L654">
        <f>(Table2[[#This Row],[6M Return vs Nifty]]-AVERAGE(Table2[6M Return vs Nifty]))/_xlfn.STDEV.P(Table2[6M Return vs Nifty])</f>
        <v>-0.57272750740370293</v>
      </c>
      <c r="M654">
        <v>-4.1810747862540101</v>
      </c>
      <c r="N654">
        <f>(Table2[[#This Row],[1W Return vs Nifty]]-AVERAGE(Table2[1W Return vs Nifty]))/_xlfn.STDEV.P(Table2[1W Return vs Nifty])</f>
        <v>-0.2809677725933386</v>
      </c>
      <c r="O654">
        <v>998.58</v>
      </c>
      <c r="P654">
        <v>1024.4611849113801</v>
      </c>
      <c r="Q654">
        <v>1064.9474609510901</v>
      </c>
      <c r="R654">
        <v>25.9427434253016</v>
      </c>
      <c r="S654" s="1">
        <f>(Table2[[#This Row],[Close Price]]-Table2[[#This Row],[20D EMA]])/Table2[[#This Row],[20D EMA]]</f>
        <v>-5.010114362394609E-2</v>
      </c>
      <c r="T654" s="1">
        <f>(Table2[[#This Row],[Close Price]]-Table2[[#This Row],[50D EMA]])/Table2[[#This Row],[50D EMA]]</f>
        <v>-7.4098644272156344E-2</v>
      </c>
      <c r="U654" s="1">
        <f>(Table2[[#This Row],[Close Price]]-Table2[[#This Row],[200D EMA]])/Table2[[#This Row],[200D EMA]]</f>
        <v>-0.1092987825400674</v>
      </c>
      <c r="V654">
        <v>0.23391538880933399</v>
      </c>
      <c r="W654">
        <v>943.1</v>
      </c>
      <c r="X654">
        <v>959</v>
      </c>
      <c r="Y654">
        <v>940</v>
      </c>
      <c r="Z654">
        <v>968</v>
      </c>
      <c r="AA654">
        <v>940</v>
      </c>
      <c r="AB654">
        <v>1038</v>
      </c>
      <c r="AC654" s="1">
        <f>(Table2[[#This Row],[Close Price]]/Table2[[#This Row],[Day Low]])-1</f>
        <v>5.7788145477679631E-3</v>
      </c>
      <c r="AD654" s="1">
        <f>(Table2[[#This Row],[Day High]]/Table2[[#This Row],[Close Price]])-1</f>
        <v>1.1016815138896296E-2</v>
      </c>
      <c r="AE654" s="1">
        <f>(Table2[[#This Row],[Close Price]]/Table2[[#This Row],[Current Week Low]])-1</f>
        <v>9.0957446808510589E-3</v>
      </c>
      <c r="AF654" s="1">
        <f>(Table2[[#This Row],[Current Week High]]/Table2[[#This Row],[Close Price]])-1</f>
        <v>2.0504981287227997E-2</v>
      </c>
      <c r="AG654" s="1">
        <f>(Table2[[#This Row],[Close Price]]/Table2[[#This Row],[Current Month Low]])-1</f>
        <v>9.0957446808510589E-3</v>
      </c>
      <c r="AH654" s="1">
        <f>(Table2[[#This Row],[Current Month High]]/Table2[[#This Row],[Close Price]])-1</f>
        <v>9.4301829107585222E-2</v>
      </c>
      <c r="AI654">
        <v>47.593695640714699</v>
      </c>
      <c r="AJ654">
        <v>0.909574468085105</v>
      </c>
      <c r="AK654" t="str">
        <f>IF(AND(Table2[[#This Row],[20D EMA]]&gt;Table2[[#This Row],[50D EMA]],Table2[[#This Row],[50D EMA]]&gt;Table2[[#This Row],[200D EMA]]),"Uptrend","Downtrend/NoTrend")</f>
        <v>Downtrend/NoTrend</v>
      </c>
      <c r="AL654">
        <v>-0.09</v>
      </c>
      <c r="AM654" t="s">
        <v>3153</v>
      </c>
      <c r="AN654">
        <v>-5.74</v>
      </c>
      <c r="AO654" t="s">
        <v>3153</v>
      </c>
      <c r="AQ654">
        <f>(Table2[[#This Row],[Sharpe Ratio]]-AVERAGE(Table2[Sharpe Ratio]))/_xlfn.STDEV.P(Table2[Sharpe Ratio])</f>
        <v>-0.66967619071070472</v>
      </c>
      <c r="AR6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4">
        <f>_xlfn.RANK.AVG(Table2[[#This Row],[1Y Return vs Nifty Z-Score]],Table2[1Y Return vs Nifty Z-Score])</f>
        <v>711</v>
      </c>
      <c r="AT654">
        <f>_xlfn.RANK.AVG(Table2[[#This Row],[6M Return vs Nifty Z-Score]],Table2[6M Return vs Nifty Z-Score])</f>
        <v>511</v>
      </c>
      <c r="AU654">
        <f>_xlfn.RANK.AVG(Table2[[#This Row],[Sharpe Ratio Z-Score]],Table2[Sharpe Ratio Z-Score])</f>
        <v>539</v>
      </c>
      <c r="AV654">
        <f>(Table2[[#This Row],[Rank 1Y]]+Table2[[#This Row],[Rank 6M]]+Table2[[#This Row],[Rank Sharpe]])/3</f>
        <v>587</v>
      </c>
    </row>
    <row r="655" spans="1:48" hidden="1" x14ac:dyDescent="0.3">
      <c r="A655" t="s">
        <v>1018</v>
      </c>
      <c r="B655" t="s">
        <v>1019</v>
      </c>
      <c r="C655" t="s">
        <v>3108</v>
      </c>
      <c r="D655" t="s">
        <v>54</v>
      </c>
      <c r="E655">
        <v>13099.423866003999</v>
      </c>
      <c r="F655">
        <v>154.76</v>
      </c>
      <c r="G655">
        <v>-19.1782574249394</v>
      </c>
      <c r="H655">
        <f>(Table2[[#This Row],[1Y Return vs Nifty]]-AVERAGE(Table2[1Y Return vs Nifty]))/_xlfn.STDEV.P(Table2[1Y Return vs Nifty])</f>
        <v>-0.6925504455045387</v>
      </c>
      <c r="I655">
        <v>4.9605625664322499</v>
      </c>
      <c r="J655">
        <f>(Table2[[#This Row],[1M Return vs Nifty]]-AVERAGE(Table2[1M Return vs Nifty]))/_xlfn.STDEV.P(Table2[1M Return vs Nifty])</f>
        <v>0.87730382756693104</v>
      </c>
      <c r="K655">
        <v>-18.342160878241899</v>
      </c>
      <c r="L655">
        <f>(Table2[[#This Row],[6M Return vs Nifty]]-AVERAGE(Table2[6M Return vs Nifty]))/_xlfn.STDEV.P(Table2[6M Return vs Nifty])</f>
        <v>-0.71919672687416036</v>
      </c>
      <c r="M655">
        <v>0.87993056814165604</v>
      </c>
      <c r="N655">
        <f>(Table2[[#This Row],[1W Return vs Nifty]]-AVERAGE(Table2[1W Return vs Nifty]))/_xlfn.STDEV.P(Table2[1W Return vs Nifty])</f>
        <v>0.75957144584218572</v>
      </c>
      <c r="O655">
        <v>158.75</v>
      </c>
      <c r="P655">
        <v>172.40444523637399</v>
      </c>
      <c r="Q655">
        <v>181.34161975929601</v>
      </c>
      <c r="R655">
        <v>45.593185318071498</v>
      </c>
      <c r="S655" s="1">
        <f>(Table2[[#This Row],[Close Price]]-Table2[[#This Row],[20D EMA]])/Table2[[#This Row],[20D EMA]]</f>
        <v>-2.5133858267716594E-2</v>
      </c>
      <c r="T655" s="1">
        <f>(Table2[[#This Row],[Close Price]]-Table2[[#This Row],[50D EMA]])/Table2[[#This Row],[50D EMA]]</f>
        <v>-0.10234333118373308</v>
      </c>
      <c r="U655" s="1">
        <f>(Table2[[#This Row],[Close Price]]-Table2[[#This Row],[200D EMA]])/Table2[[#This Row],[200D EMA]]</f>
        <v>-0.14658311641077851</v>
      </c>
      <c r="V655">
        <v>1.4084324261891401</v>
      </c>
      <c r="W655">
        <v>153.49</v>
      </c>
      <c r="X655">
        <v>159.19999999999999</v>
      </c>
      <c r="Y655">
        <v>151.51</v>
      </c>
      <c r="Z655">
        <v>159.19999999999999</v>
      </c>
      <c r="AA655">
        <v>147.66999999999999</v>
      </c>
      <c r="AB655">
        <v>164</v>
      </c>
      <c r="AC655" s="1">
        <f>(Table2[[#This Row],[Close Price]]/Table2[[#This Row],[Day Low]])-1</f>
        <v>8.274154668056477E-3</v>
      </c>
      <c r="AD655" s="1">
        <f>(Table2[[#This Row],[Day High]]/Table2[[#This Row],[Close Price]])-1</f>
        <v>2.8689583871801538E-2</v>
      </c>
      <c r="AE655" s="1">
        <f>(Table2[[#This Row],[Close Price]]/Table2[[#This Row],[Current Week Low]])-1</f>
        <v>2.1450729324796969E-2</v>
      </c>
      <c r="AF655" s="1">
        <f>(Table2[[#This Row],[Current Week High]]/Table2[[#This Row],[Close Price]])-1</f>
        <v>2.8689583871801538E-2</v>
      </c>
      <c r="AG655" s="1">
        <f>(Table2[[#This Row],[Close Price]]/Table2[[#This Row],[Current Month Low]])-1</f>
        <v>4.801246021534511E-2</v>
      </c>
      <c r="AH655" s="1">
        <f>(Table2[[#This Row],[Current Month High]]/Table2[[#This Row],[Close Price]])-1</f>
        <v>5.9705350219695141E-2</v>
      </c>
      <c r="AI655">
        <v>48.875678469888797</v>
      </c>
      <c r="AJ655">
        <v>11.861221539573499</v>
      </c>
      <c r="AK655" t="str">
        <f>IF(AND(Table2[[#This Row],[20D EMA]]&gt;Table2[[#This Row],[50D EMA]],Table2[[#This Row],[50D EMA]]&gt;Table2[[#This Row],[200D EMA]]),"Uptrend","Downtrend/NoTrend")</f>
        <v>Downtrend/NoTrend</v>
      </c>
      <c r="AL655">
        <v>-0.28000000000000003</v>
      </c>
      <c r="AM655" t="s">
        <v>3153</v>
      </c>
      <c r="AN655">
        <v>-1.46</v>
      </c>
      <c r="AO655" t="s">
        <v>3153</v>
      </c>
      <c r="AP655">
        <v>-2.7740975832609E-2</v>
      </c>
      <c r="AQ655">
        <f>(Table2[[#This Row],[Sharpe Ratio]]-AVERAGE(Table2[Sharpe Ratio]))/_xlfn.STDEV.P(Table2[Sharpe Ratio])</f>
        <v>-0.99380126987197659</v>
      </c>
      <c r="AR6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5">
        <f>_xlfn.RANK.AVG(Table2[[#This Row],[1Y Return vs Nifty Z-Score]],Table2[1Y Return vs Nifty Z-Score])</f>
        <v>564</v>
      </c>
      <c r="AT655">
        <f>_xlfn.RANK.AVG(Table2[[#This Row],[6M Return vs Nifty Z-Score]],Table2[6M Return vs Nifty Z-Score])</f>
        <v>577</v>
      </c>
      <c r="AU655">
        <f>_xlfn.RANK.AVG(Table2[[#This Row],[Sharpe Ratio Z-Score]],Table2[Sharpe Ratio Z-Score])</f>
        <v>620</v>
      </c>
      <c r="AV655">
        <f>(Table2[[#This Row],[Rank 1Y]]+Table2[[#This Row],[Rank 6M]]+Table2[[#This Row],[Rank Sharpe]])/3</f>
        <v>587</v>
      </c>
    </row>
    <row r="656" spans="1:48" hidden="1" x14ac:dyDescent="0.3">
      <c r="A656" t="s">
        <v>121</v>
      </c>
      <c r="B656" t="s">
        <v>122</v>
      </c>
      <c r="C656" t="s">
        <v>3110</v>
      </c>
      <c r="D656" t="s">
        <v>123</v>
      </c>
      <c r="E656">
        <v>213478.85758139999</v>
      </c>
      <c r="F656">
        <v>2213.1999999999998</v>
      </c>
      <c r="G656">
        <v>-27.869832097647301</v>
      </c>
      <c r="H656">
        <f>(Table2[[#This Row],[1Y Return vs Nifty]]-AVERAGE(Table2[1Y Return vs Nifty]))/_xlfn.STDEV.P(Table2[1Y Return vs Nifty])</f>
        <v>-0.87204014032895782</v>
      </c>
      <c r="I656">
        <v>-0.55093208634533997</v>
      </c>
      <c r="J656">
        <f>(Table2[[#This Row],[1M Return vs Nifty]]-AVERAGE(Table2[1M Return vs Nifty]))/_xlfn.STDEV.P(Table2[1M Return vs Nifty])</f>
        <v>0.27371005649323388</v>
      </c>
      <c r="K656">
        <v>-14.357831102774901</v>
      </c>
      <c r="L656">
        <f>(Table2[[#This Row],[6M Return vs Nifty]]-AVERAGE(Table2[6M Return vs Nifty]))/_xlfn.STDEV.P(Table2[6M Return vs Nifty])</f>
        <v>-0.58150005400172899</v>
      </c>
      <c r="M656">
        <v>-1.3569024432377199</v>
      </c>
      <c r="N656">
        <f>(Table2[[#This Row],[1W Return vs Nifty]]-AVERAGE(Table2[1W Return vs Nifty]))/_xlfn.STDEV.P(Table2[1W Return vs Nifty])</f>
        <v>0.29968011784547699</v>
      </c>
      <c r="O656">
        <v>2285.17</v>
      </c>
      <c r="P656">
        <v>2392.8798438188401</v>
      </c>
      <c r="Q656">
        <v>2460.4143441977399</v>
      </c>
      <c r="R656">
        <v>34.926085833565203</v>
      </c>
      <c r="S656" s="1">
        <f>(Table2[[#This Row],[Close Price]]-Table2[[#This Row],[20D EMA]])/Table2[[#This Row],[20D EMA]]</f>
        <v>-3.149437459795125E-2</v>
      </c>
      <c r="T656" s="1">
        <f>(Table2[[#This Row],[Close Price]]-Table2[[#This Row],[50D EMA]])/Table2[[#This Row],[50D EMA]]</f>
        <v>-7.5089371613447142E-2</v>
      </c>
      <c r="U656" s="1">
        <f>(Table2[[#This Row],[Close Price]]-Table2[[#This Row],[200D EMA]])/Table2[[#This Row],[200D EMA]]</f>
        <v>-0.10047671229877686</v>
      </c>
      <c r="V656">
        <v>0.84781536217034603</v>
      </c>
      <c r="W656">
        <v>2203.9</v>
      </c>
      <c r="X656">
        <v>2243.65</v>
      </c>
      <c r="Y656">
        <v>2168.6999999999998</v>
      </c>
      <c r="Z656">
        <v>2243.65</v>
      </c>
      <c r="AA656">
        <v>2168.6999999999998</v>
      </c>
      <c r="AB656">
        <v>2298</v>
      </c>
      <c r="AC656" s="1">
        <f>(Table2[[#This Row],[Close Price]]/Table2[[#This Row],[Day Low]])-1</f>
        <v>4.2197921865783083E-3</v>
      </c>
      <c r="AD656" s="1">
        <f>(Table2[[#This Row],[Day High]]/Table2[[#This Row],[Close Price]])-1</f>
        <v>1.3758358937285609E-2</v>
      </c>
      <c r="AE656" s="1">
        <f>(Table2[[#This Row],[Close Price]]/Table2[[#This Row],[Current Week Low]])-1</f>
        <v>2.0519205053718848E-2</v>
      </c>
      <c r="AF656" s="1">
        <f>(Table2[[#This Row],[Current Week High]]/Table2[[#This Row],[Close Price]])-1</f>
        <v>1.3758358937285609E-2</v>
      </c>
      <c r="AG656" s="1">
        <f>(Table2[[#This Row],[Close Price]]/Table2[[#This Row],[Current Month Low]])-1</f>
        <v>2.0519205053718848E-2</v>
      </c>
      <c r="AH656" s="1">
        <f>(Table2[[#This Row],[Current Month High]]/Table2[[#This Row],[Close Price]])-1</f>
        <v>3.8315561178384305E-2</v>
      </c>
      <c r="AI656">
        <v>25.519609615037002</v>
      </c>
      <c r="AJ656">
        <v>2.0519205053718799</v>
      </c>
      <c r="AK656" t="str">
        <f>IF(AND(Table2[[#This Row],[20D EMA]]&gt;Table2[[#This Row],[50D EMA]],Table2[[#This Row],[50D EMA]]&gt;Table2[[#This Row],[200D EMA]]),"Uptrend","Downtrend/NoTrend")</f>
        <v>Downtrend/NoTrend</v>
      </c>
      <c r="AL656">
        <v>-0.01</v>
      </c>
      <c r="AM656" t="s">
        <v>3153</v>
      </c>
      <c r="AN656">
        <v>-2.16</v>
      </c>
      <c r="AO656" t="s">
        <v>3153</v>
      </c>
      <c r="AP656">
        <v>-3.5657006896331001E-2</v>
      </c>
      <c r="AQ656">
        <f>(Table2[[#This Row],[Sharpe Ratio]]-AVERAGE(Table2[Sharpe Ratio]))/_xlfn.STDEV.P(Table2[Sharpe Ratio])</f>
        <v>-1.0862920391460675</v>
      </c>
      <c r="AR6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6">
        <f>_xlfn.RANK.AVG(Table2[[#This Row],[1Y Return vs Nifty Z-Score]],Table2[1Y Return vs Nifty Z-Score])</f>
        <v>618</v>
      </c>
      <c r="AT656">
        <f>_xlfn.RANK.AVG(Table2[[#This Row],[6M Return vs Nifty Z-Score]],Table2[6M Return vs Nifty Z-Score])</f>
        <v>514</v>
      </c>
      <c r="AU656">
        <f>_xlfn.RANK.AVG(Table2[[#This Row],[Sharpe Ratio Z-Score]],Table2[Sharpe Ratio Z-Score])</f>
        <v>632</v>
      </c>
      <c r="AV656">
        <f>(Table2[[#This Row],[Rank 1Y]]+Table2[[#This Row],[Rank 6M]]+Table2[[#This Row],[Rank Sharpe]])/3</f>
        <v>588</v>
      </c>
    </row>
    <row r="657" spans="1:48" hidden="1" x14ac:dyDescent="0.3">
      <c r="A657" t="s">
        <v>296</v>
      </c>
      <c r="B657" t="s">
        <v>297</v>
      </c>
      <c r="C657" t="s">
        <v>3116</v>
      </c>
      <c r="D657" t="s">
        <v>75</v>
      </c>
      <c r="E657">
        <v>86977.513954979993</v>
      </c>
      <c r="F657">
        <v>24106.35</v>
      </c>
      <c r="G657">
        <v>-26.716176233310598</v>
      </c>
      <c r="H657">
        <f>(Table2[[#This Row],[1Y Return vs Nifty]]-AVERAGE(Table2[1Y Return vs Nifty]))/_xlfn.STDEV.P(Table2[1Y Return vs Nifty])</f>
        <v>-0.84821599489850918</v>
      </c>
      <c r="I657">
        <v>3.9698461547580099</v>
      </c>
      <c r="J657">
        <f>(Table2[[#This Row],[1M Return vs Nifty]]-AVERAGE(Table2[1M Return vs Nifty]))/_xlfn.STDEV.P(Table2[1M Return vs Nifty])</f>
        <v>0.76880508218836285</v>
      </c>
      <c r="K657">
        <v>-10.981580766649699</v>
      </c>
      <c r="L657">
        <f>(Table2[[#This Row],[6M Return vs Nifty]]-AVERAGE(Table2[6M Return vs Nifty]))/_xlfn.STDEV.P(Table2[6M Return vs Nifty])</f>
        <v>-0.4648183373096465</v>
      </c>
      <c r="M657">
        <v>2.3526121362277599</v>
      </c>
      <c r="N657">
        <f>(Table2[[#This Row],[1W Return vs Nifty]]-AVERAGE(Table2[1W Return vs Nifty]))/_xlfn.STDEV.P(Table2[1W Return vs Nifty])</f>
        <v>1.0623537629029229</v>
      </c>
      <c r="O657">
        <v>24576.91</v>
      </c>
      <c r="P657">
        <v>24989.854494329</v>
      </c>
      <c r="Q657">
        <v>25671.7599096905</v>
      </c>
      <c r="R657">
        <v>35.303956297726899</v>
      </c>
      <c r="S657" s="1">
        <f>(Table2[[#This Row],[Close Price]]-Table2[[#This Row],[20D EMA]])/Table2[[#This Row],[20D EMA]]</f>
        <v>-1.9146426462887372E-2</v>
      </c>
      <c r="T657" s="1">
        <f>(Table2[[#This Row],[Close Price]]-Table2[[#This Row],[50D EMA]])/Table2[[#This Row],[50D EMA]]</f>
        <v>-3.5354527355471274E-2</v>
      </c>
      <c r="U657" s="1">
        <f>(Table2[[#This Row],[Close Price]]-Table2[[#This Row],[200D EMA]])/Table2[[#This Row],[200D EMA]]</f>
        <v>-6.0977896147260041E-2</v>
      </c>
      <c r="V657">
        <v>1.0005855186821799</v>
      </c>
      <c r="W657">
        <v>23850.1</v>
      </c>
      <c r="X657">
        <v>24356.75</v>
      </c>
      <c r="Y657">
        <v>23836.85</v>
      </c>
      <c r="Z657">
        <v>24356.75</v>
      </c>
      <c r="AA657">
        <v>23500</v>
      </c>
      <c r="AB657">
        <v>25400</v>
      </c>
      <c r="AC657" s="1">
        <f>(Table2[[#This Row],[Close Price]]/Table2[[#This Row],[Day Low]])-1</f>
        <v>1.0744189751825006E-2</v>
      </c>
      <c r="AD657" s="1">
        <f>(Table2[[#This Row],[Day High]]/Table2[[#This Row],[Close Price]])-1</f>
        <v>1.0387304589869473E-2</v>
      </c>
      <c r="AE657" s="1">
        <f>(Table2[[#This Row],[Close Price]]/Table2[[#This Row],[Current Week Low]])-1</f>
        <v>1.1306024076167764E-2</v>
      </c>
      <c r="AF657" s="1">
        <f>(Table2[[#This Row],[Current Week High]]/Table2[[#This Row],[Close Price]])-1</f>
        <v>1.0387304589869473E-2</v>
      </c>
      <c r="AG657" s="1">
        <f>(Table2[[#This Row],[Close Price]]/Table2[[#This Row],[Current Month Low]])-1</f>
        <v>2.5802127659574348E-2</v>
      </c>
      <c r="AH657" s="1">
        <f>(Table2[[#This Row],[Current Month High]]/Table2[[#This Row],[Close Price]])-1</f>
        <v>5.3664283477175223E-2</v>
      </c>
      <c r="AI657">
        <v>27.508934367915501</v>
      </c>
      <c r="AJ657">
        <v>2.5802127659574299</v>
      </c>
      <c r="AK657" t="str">
        <f>IF(AND(Table2[[#This Row],[20D EMA]]&gt;Table2[[#This Row],[50D EMA]],Table2[[#This Row],[50D EMA]]&gt;Table2[[#This Row],[200D EMA]]),"Uptrend","Downtrend/NoTrend")</f>
        <v>Downtrend/NoTrend</v>
      </c>
      <c r="AL657">
        <v>0.06</v>
      </c>
      <c r="AM657" t="s">
        <v>3154</v>
      </c>
      <c r="AN657">
        <v>-3.85</v>
      </c>
      <c r="AO657" t="s">
        <v>3153</v>
      </c>
      <c r="AP657">
        <v>-5.7485380128694002E-2</v>
      </c>
      <c r="AQ657">
        <f>(Table2[[#This Row],[Sharpe Ratio]]-AVERAGE(Table2[Sharpe Ratio]))/_xlfn.STDEV.P(Table2[Sharpe Ratio])</f>
        <v>-1.3413343723571713</v>
      </c>
      <c r="AR6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7">
        <f>_xlfn.RANK.AVG(Table2[[#This Row],[1Y Return vs Nifty Z-Score]],Table2[1Y Return vs Nifty Z-Score])</f>
        <v>614</v>
      </c>
      <c r="AT657">
        <f>_xlfn.RANK.AVG(Table2[[#This Row],[6M Return vs Nifty Z-Score]],Table2[6M Return vs Nifty Z-Score])</f>
        <v>477</v>
      </c>
      <c r="AU657">
        <f>_xlfn.RANK.AVG(Table2[[#This Row],[Sharpe Ratio Z-Score]],Table2[Sharpe Ratio Z-Score])</f>
        <v>678</v>
      </c>
      <c r="AV657">
        <f>(Table2[[#This Row],[Rank 1Y]]+Table2[[#This Row],[Rank 6M]]+Table2[[#This Row],[Rank Sharpe]])/3</f>
        <v>589.66666666666663</v>
      </c>
    </row>
    <row r="658" spans="1:48" hidden="1" x14ac:dyDescent="0.3">
      <c r="A658" t="s">
        <v>1096</v>
      </c>
      <c r="B658" t="s">
        <v>1097</v>
      </c>
      <c r="C658" t="s">
        <v>3120</v>
      </c>
      <c r="D658" t="s">
        <v>515</v>
      </c>
      <c r="E658">
        <v>11234.8787766</v>
      </c>
      <c r="F658">
        <v>722.85</v>
      </c>
      <c r="G658">
        <v>-39.336531347122097</v>
      </c>
      <c r="H658">
        <f>(Table2[[#This Row],[1Y Return vs Nifty]]-AVERAGE(Table2[1Y Return vs Nifty]))/_xlfn.STDEV.P(Table2[1Y Return vs Nifty])</f>
        <v>-1.1088389284006248</v>
      </c>
      <c r="I658">
        <v>-13.8713030473481</v>
      </c>
      <c r="J658">
        <f>(Table2[[#This Row],[1M Return vs Nifty]]-AVERAGE(Table2[1M Return vs Nifty]))/_xlfn.STDEV.P(Table2[1M Return vs Nifty])</f>
        <v>-1.1850762522987583</v>
      </c>
      <c r="K658">
        <v>-19.189804845718999</v>
      </c>
      <c r="L658">
        <f>(Table2[[#This Row],[6M Return vs Nifty]]-AVERAGE(Table2[6M Return vs Nifty]))/_xlfn.STDEV.P(Table2[6M Return vs Nifty])</f>
        <v>-0.74849092707331533</v>
      </c>
      <c r="M658">
        <v>-5.6779533812013803</v>
      </c>
      <c r="N658">
        <f>(Table2[[#This Row],[1W Return vs Nifty]]-AVERAGE(Table2[1W Return vs Nifty]))/_xlfn.STDEV.P(Table2[1W Return vs Nifty])</f>
        <v>-0.58872498172701482</v>
      </c>
      <c r="O658">
        <v>764.32</v>
      </c>
      <c r="P658">
        <v>803.49194409814197</v>
      </c>
      <c r="Q658">
        <v>824.08799520846298</v>
      </c>
      <c r="R658">
        <v>36.811974164445303</v>
      </c>
      <c r="S658" s="1">
        <f>(Table2[[#This Row],[Close Price]]-Table2[[#This Row],[20D EMA]])/Table2[[#This Row],[20D EMA]]</f>
        <v>-5.425737910822695E-2</v>
      </c>
      <c r="T658" s="1">
        <f>(Table2[[#This Row],[Close Price]]-Table2[[#This Row],[50D EMA]])/Table2[[#This Row],[50D EMA]]</f>
        <v>-0.10036434676225203</v>
      </c>
      <c r="U658" s="1">
        <f>(Table2[[#This Row],[Close Price]]-Table2[[#This Row],[200D EMA]])/Table2[[#This Row],[200D EMA]]</f>
        <v>-0.12284852563936888</v>
      </c>
      <c r="V658">
        <v>0.69040040628094901</v>
      </c>
      <c r="W658">
        <v>697.9</v>
      </c>
      <c r="X658">
        <v>727.65</v>
      </c>
      <c r="Y658">
        <v>685.55</v>
      </c>
      <c r="Z658">
        <v>727.65</v>
      </c>
      <c r="AA658">
        <v>674.45</v>
      </c>
      <c r="AB658">
        <v>788</v>
      </c>
      <c r="AC658" s="1">
        <f>(Table2[[#This Row],[Close Price]]/Table2[[#This Row],[Day Low]])-1</f>
        <v>3.5750107465252867E-2</v>
      </c>
      <c r="AD658" s="1">
        <f>(Table2[[#This Row],[Day High]]/Table2[[#This Row],[Close Price]])-1</f>
        <v>6.6403818219546995E-3</v>
      </c>
      <c r="AE658" s="1">
        <f>(Table2[[#This Row],[Close Price]]/Table2[[#This Row],[Current Week Low]])-1</f>
        <v>5.4408868791481435E-2</v>
      </c>
      <c r="AF658" s="1">
        <f>(Table2[[#This Row],[Current Week High]]/Table2[[#This Row],[Close Price]])-1</f>
        <v>6.6403818219546995E-3</v>
      </c>
      <c r="AG658" s="1">
        <f>(Table2[[#This Row],[Close Price]]/Table2[[#This Row],[Current Month Low]])-1</f>
        <v>7.1762176588331172E-2</v>
      </c>
      <c r="AH658" s="1">
        <f>(Table2[[#This Row],[Current Month High]]/Table2[[#This Row],[Close Price]])-1</f>
        <v>9.0129349104240086E-2</v>
      </c>
      <c r="AI658">
        <v>32.392612575222998</v>
      </c>
      <c r="AJ658">
        <v>7.1762176588331101</v>
      </c>
      <c r="AK658" t="str">
        <f>IF(AND(Table2[[#This Row],[20D EMA]]&gt;Table2[[#This Row],[50D EMA]],Table2[[#This Row],[50D EMA]]&gt;Table2[[#This Row],[200D EMA]]),"Uptrend","Downtrend/NoTrend")</f>
        <v>Downtrend/NoTrend</v>
      </c>
      <c r="AL658">
        <v>-0.1</v>
      </c>
      <c r="AM658" t="s">
        <v>3153</v>
      </c>
      <c r="AN658">
        <v>-4.91</v>
      </c>
      <c r="AO658" t="s">
        <v>3153</v>
      </c>
      <c r="AP658">
        <v>2.931986506148E-3</v>
      </c>
      <c r="AQ658">
        <f>(Table2[[#This Row],[Sharpe Ratio]]-AVERAGE(Table2[Sharpe Ratio]))/_xlfn.STDEV.P(Table2[Sharpe Ratio])</f>
        <v>-0.6354189113655454</v>
      </c>
      <c r="AR6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8">
        <f>_xlfn.RANK.AVG(Table2[[#This Row],[1Y Return vs Nifty Z-Score]],Table2[1Y Return vs Nifty Z-Score])</f>
        <v>675</v>
      </c>
      <c r="AT658">
        <f>_xlfn.RANK.AVG(Table2[[#This Row],[6M Return vs Nifty Z-Score]],Table2[6M Return vs Nifty Z-Score])</f>
        <v>588</v>
      </c>
      <c r="AU658">
        <f>_xlfn.RANK.AVG(Table2[[#This Row],[Sharpe Ratio Z-Score]],Table2[Sharpe Ratio Z-Score])</f>
        <v>507</v>
      </c>
      <c r="AV658">
        <f>(Table2[[#This Row],[Rank 1Y]]+Table2[[#This Row],[Rank 6M]]+Table2[[#This Row],[Rank Sharpe]])/3</f>
        <v>590</v>
      </c>
    </row>
    <row r="659" spans="1:48" hidden="1" x14ac:dyDescent="0.3">
      <c r="A659" t="s">
        <v>1674</v>
      </c>
      <c r="B659" t="s">
        <v>1675</v>
      </c>
      <c r="C659" t="s">
        <v>3108</v>
      </c>
      <c r="D659" t="s">
        <v>24</v>
      </c>
      <c r="E659">
        <v>5193.5953263350002</v>
      </c>
      <c r="F659">
        <v>307.14999999999998</v>
      </c>
      <c r="G659">
        <v>-36.5237308431579</v>
      </c>
      <c r="H659">
        <f>(Table2[[#This Row],[1Y Return vs Nifty]]-AVERAGE(Table2[1Y Return vs Nifty]))/_xlfn.STDEV.P(Table2[1Y Return vs Nifty])</f>
        <v>-1.0507517896403924</v>
      </c>
      <c r="I659">
        <v>3.0094245365735399</v>
      </c>
      <c r="J659">
        <f>(Table2[[#This Row],[1M Return vs Nifty]]-AVERAGE(Table2[1M Return vs Nifty]))/_xlfn.STDEV.P(Table2[1M Return vs Nifty])</f>
        <v>0.66362408449864962</v>
      </c>
      <c r="K659">
        <v>-13.771453082089</v>
      </c>
      <c r="L659">
        <f>(Table2[[#This Row],[6M Return vs Nifty]]-AVERAGE(Table2[6M Return vs Nifty]))/_xlfn.STDEV.P(Table2[6M Return vs Nifty])</f>
        <v>-0.56123508924124876</v>
      </c>
      <c r="M659">
        <v>-3.3239478900377901</v>
      </c>
      <c r="N659">
        <f>(Table2[[#This Row],[1W Return vs Nifty]]-AVERAGE(Table2[1W Return vs Nifty]))/_xlfn.STDEV.P(Table2[1W Return vs Nifty])</f>
        <v>-0.10474307251190768</v>
      </c>
      <c r="O659">
        <v>309.60000000000002</v>
      </c>
      <c r="P659">
        <v>314.51387732754102</v>
      </c>
      <c r="Q659">
        <v>333.27291967631197</v>
      </c>
      <c r="R659">
        <v>46.853759142326602</v>
      </c>
      <c r="S659" s="1">
        <f>(Table2[[#This Row],[Close Price]]-Table2[[#This Row],[20D EMA]])/Table2[[#This Row],[20D EMA]]</f>
        <v>-7.913436692506607E-3</v>
      </c>
      <c r="T659" s="1">
        <f>(Table2[[#This Row],[Close Price]]-Table2[[#This Row],[50D EMA]])/Table2[[#This Row],[50D EMA]]</f>
        <v>-2.3413521177865732E-2</v>
      </c>
      <c r="U659" s="1">
        <f>(Table2[[#This Row],[Close Price]]-Table2[[#This Row],[200D EMA]])/Table2[[#This Row],[200D EMA]]</f>
        <v>-7.8382965233669818E-2</v>
      </c>
      <c r="V659">
        <v>0.597912636322525</v>
      </c>
      <c r="W659">
        <v>299.89999999999998</v>
      </c>
      <c r="X659">
        <v>308.25</v>
      </c>
      <c r="Y659">
        <v>297.05</v>
      </c>
      <c r="Z659">
        <v>308.25</v>
      </c>
      <c r="AA659">
        <v>297.05</v>
      </c>
      <c r="AB659">
        <v>322.89999999999998</v>
      </c>
      <c r="AC659" s="1">
        <f>(Table2[[#This Row],[Close Price]]/Table2[[#This Row],[Day Low]])-1</f>
        <v>2.4174724908302858E-2</v>
      </c>
      <c r="AD659" s="1">
        <f>(Table2[[#This Row],[Day High]]/Table2[[#This Row],[Close Price]])-1</f>
        <v>3.5813120625103334E-3</v>
      </c>
      <c r="AE659" s="1">
        <f>(Table2[[#This Row],[Close Price]]/Table2[[#This Row],[Current Week Low]])-1</f>
        <v>3.400100993098798E-2</v>
      </c>
      <c r="AF659" s="1">
        <f>(Table2[[#This Row],[Current Week High]]/Table2[[#This Row],[Close Price]])-1</f>
        <v>3.5813120625103334E-3</v>
      </c>
      <c r="AG659" s="1">
        <f>(Table2[[#This Row],[Close Price]]/Table2[[#This Row],[Current Month Low]])-1</f>
        <v>3.400100993098798E-2</v>
      </c>
      <c r="AH659" s="1">
        <f>(Table2[[#This Row],[Current Month High]]/Table2[[#This Row],[Close Price]])-1</f>
        <v>5.1277877258668392E-2</v>
      </c>
      <c r="AI659">
        <v>37.473547126810999</v>
      </c>
      <c r="AJ659">
        <v>5.1703475432288899</v>
      </c>
      <c r="AK659" t="str">
        <f>IF(AND(Table2[[#This Row],[20D EMA]]&gt;Table2[[#This Row],[50D EMA]],Table2[[#This Row],[50D EMA]]&gt;Table2[[#This Row],[200D EMA]]),"Uptrend","Downtrend/NoTrend")</f>
        <v>Downtrend/NoTrend</v>
      </c>
      <c r="AL659">
        <v>-0.04</v>
      </c>
      <c r="AM659" t="s">
        <v>3153</v>
      </c>
      <c r="AN659">
        <v>-2.1800000000000002</v>
      </c>
      <c r="AO659" t="s">
        <v>3153</v>
      </c>
      <c r="AP659">
        <v>-1.6136179800355002E-2</v>
      </c>
      <c r="AQ659">
        <f>(Table2[[#This Row],[Sharpe Ratio]]-AVERAGE(Table2[Sharpe Ratio]))/_xlfn.STDEV.P(Table2[Sharpe Ratio])</f>
        <v>-0.85821103486000994</v>
      </c>
      <c r="AR6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9">
        <f>_xlfn.RANK.AVG(Table2[[#This Row],[1Y Return vs Nifty Z-Score]],Table2[1Y Return vs Nifty Z-Score])</f>
        <v>665</v>
      </c>
      <c r="AT659">
        <f>_xlfn.RANK.AVG(Table2[[#This Row],[6M Return vs Nifty Z-Score]],Table2[6M Return vs Nifty Z-Score])</f>
        <v>506</v>
      </c>
      <c r="AU659">
        <f>_xlfn.RANK.AVG(Table2[[#This Row],[Sharpe Ratio Z-Score]],Table2[Sharpe Ratio Z-Score])</f>
        <v>600</v>
      </c>
      <c r="AV659">
        <f>(Table2[[#This Row],[Rank 1Y]]+Table2[[#This Row],[Rank 6M]]+Table2[[#This Row],[Rank Sharpe]])/3</f>
        <v>590.33333333333337</v>
      </c>
    </row>
    <row r="660" spans="1:48" hidden="1" x14ac:dyDescent="0.3">
      <c r="A660" t="s">
        <v>1131</v>
      </c>
      <c r="B660" t="s">
        <v>1132</v>
      </c>
      <c r="C660" t="s">
        <v>3119</v>
      </c>
      <c r="D660" t="s">
        <v>75</v>
      </c>
      <c r="E660">
        <v>10666.83116003</v>
      </c>
      <c r="F660">
        <v>516.54999999999995</v>
      </c>
      <c r="G660">
        <v>-43.717290048822299</v>
      </c>
      <c r="H660">
        <f>(Table2[[#This Row],[1Y Return vs Nifty]]-AVERAGE(Table2[1Y Return vs Nifty]))/_xlfn.STDEV.P(Table2[1Y Return vs Nifty])</f>
        <v>-1.1993059694233088</v>
      </c>
      <c r="I660">
        <v>-8.8473117063107001</v>
      </c>
      <c r="J660">
        <f>(Table2[[#This Row],[1M Return vs Nifty]]-AVERAGE(Table2[1M Return vs Nifty]))/_xlfn.STDEV.P(Table2[1M Return vs Nifty])</f>
        <v>-0.63487162171817302</v>
      </c>
      <c r="K660">
        <v>-26.379175929180899</v>
      </c>
      <c r="L660">
        <f>(Table2[[#This Row],[6M Return vs Nifty]]-AVERAGE(Table2[6M Return vs Nifty]))/_xlfn.STDEV.P(Table2[6M Return vs Nifty])</f>
        <v>-0.99695240843298527</v>
      </c>
      <c r="M660">
        <v>-5.0146104838052796</v>
      </c>
      <c r="N660">
        <f>(Table2[[#This Row],[1W Return vs Nifty]]-AVERAGE(Table2[1W Return vs Nifty]))/_xlfn.STDEV.P(Table2[1W Return vs Nifty])</f>
        <v>-0.45234213846212851</v>
      </c>
      <c r="O660">
        <v>562.04999999999995</v>
      </c>
      <c r="P660">
        <v>581.98863262145403</v>
      </c>
      <c r="Q660">
        <v>620.01257405966703</v>
      </c>
      <c r="R660">
        <v>17.639740612970801</v>
      </c>
      <c r="S660" s="1">
        <f>(Table2[[#This Row],[Close Price]]-Table2[[#This Row],[20D EMA]])/Table2[[#This Row],[20D EMA]]</f>
        <v>-8.095365181033716E-2</v>
      </c>
      <c r="T660" s="1">
        <f>(Table2[[#This Row],[Close Price]]-Table2[[#This Row],[50D EMA]])/Table2[[#This Row],[50D EMA]]</f>
        <v>-0.11243970922026182</v>
      </c>
      <c r="U660" s="1">
        <f>(Table2[[#This Row],[Close Price]]-Table2[[#This Row],[200D EMA]])/Table2[[#This Row],[200D EMA]]</f>
        <v>-0.16687173516856826</v>
      </c>
      <c r="V660">
        <v>0.74378467321808095</v>
      </c>
      <c r="W660">
        <v>515</v>
      </c>
      <c r="X660">
        <v>523.95000000000005</v>
      </c>
      <c r="Y660">
        <v>514.54999999999995</v>
      </c>
      <c r="Z660">
        <v>529.9</v>
      </c>
      <c r="AA660">
        <v>513.4</v>
      </c>
      <c r="AB660">
        <v>602.75</v>
      </c>
      <c r="AC660" s="1">
        <f>(Table2[[#This Row],[Close Price]]/Table2[[#This Row],[Day Low]])-1</f>
        <v>3.009708737863992E-3</v>
      </c>
      <c r="AD660" s="1">
        <f>(Table2[[#This Row],[Day High]]/Table2[[#This Row],[Close Price]])-1</f>
        <v>1.4325815506727402E-2</v>
      </c>
      <c r="AE660" s="1">
        <f>(Table2[[#This Row],[Close Price]]/Table2[[#This Row],[Current Week Low]])-1</f>
        <v>3.8868914585559189E-3</v>
      </c>
      <c r="AF660" s="1">
        <f>(Table2[[#This Row],[Current Week High]]/Table2[[#This Row],[Close Price]])-1</f>
        <v>2.5844545542542008E-2</v>
      </c>
      <c r="AG660" s="1">
        <f>(Table2[[#This Row],[Close Price]]/Table2[[#This Row],[Current Month Low]])-1</f>
        <v>6.1355668095051108E-3</v>
      </c>
      <c r="AH660" s="1">
        <f>(Table2[[#This Row],[Current Month High]]/Table2[[#This Row],[Close Price]])-1</f>
        <v>0.16687639144322919</v>
      </c>
      <c r="AI660">
        <v>59.519891588423199</v>
      </c>
      <c r="AJ660">
        <v>2.4392662369856</v>
      </c>
      <c r="AK660" t="str">
        <f>IF(AND(Table2[[#This Row],[20D EMA]]&gt;Table2[[#This Row],[50D EMA]],Table2[[#This Row],[50D EMA]]&gt;Table2[[#This Row],[200D EMA]]),"Uptrend","Downtrend/NoTrend")</f>
        <v>Downtrend/NoTrend</v>
      </c>
      <c r="AL660">
        <v>-0.05</v>
      </c>
      <c r="AM660" t="s">
        <v>3153</v>
      </c>
      <c r="AN660">
        <v>-12.88</v>
      </c>
      <c r="AO660" t="s">
        <v>3153</v>
      </c>
      <c r="AP660">
        <v>3.8387256985425999E-2</v>
      </c>
      <c r="AQ660">
        <f>(Table2[[#This Row],[Sharpe Ratio]]-AVERAGE(Table2[Sharpe Ratio]))/_xlfn.STDEV.P(Table2[Sharpe Ratio])</f>
        <v>-0.22116014771845996</v>
      </c>
      <c r="AR6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0">
        <f>_xlfn.RANK.AVG(Table2[[#This Row],[1Y Return vs Nifty Z-Score]],Table2[1Y Return vs Nifty Z-Score])</f>
        <v>705</v>
      </c>
      <c r="AT660">
        <f>_xlfn.RANK.AVG(Table2[[#This Row],[6M Return vs Nifty Z-Score]],Table2[6M Return vs Nifty Z-Score])</f>
        <v>662</v>
      </c>
      <c r="AU660">
        <f>_xlfn.RANK.AVG(Table2[[#This Row],[Sharpe Ratio Z-Score]],Table2[Sharpe Ratio Z-Score])</f>
        <v>406</v>
      </c>
      <c r="AV660">
        <f>(Table2[[#This Row],[Rank 1Y]]+Table2[[#This Row],[Rank 6M]]+Table2[[#This Row],[Rank Sharpe]])/3</f>
        <v>591</v>
      </c>
    </row>
    <row r="661" spans="1:48" hidden="1" x14ac:dyDescent="0.3">
      <c r="A661" t="s">
        <v>1171</v>
      </c>
      <c r="B661" t="s">
        <v>1172</v>
      </c>
      <c r="C661" t="s">
        <v>3122</v>
      </c>
      <c r="D661" t="s">
        <v>485</v>
      </c>
      <c r="E661">
        <v>9965.9024458200001</v>
      </c>
      <c r="F661">
        <v>1948.9</v>
      </c>
      <c r="G661">
        <v>-28.610284466431899</v>
      </c>
      <c r="H661">
        <f>(Table2[[#This Row],[1Y Return vs Nifty]]-AVERAGE(Table2[1Y Return vs Nifty]))/_xlfn.STDEV.P(Table2[1Y Return vs Nifty])</f>
        <v>-0.88733122102604844</v>
      </c>
      <c r="I661">
        <v>-8.4751664772513404</v>
      </c>
      <c r="J661">
        <f>(Table2[[#This Row],[1M Return vs Nifty]]-AVERAGE(Table2[1M Return vs Nifty]))/_xlfn.STDEV.P(Table2[1M Return vs Nifty])</f>
        <v>-0.59411597259823401</v>
      </c>
      <c r="K661">
        <v>-6.6386577166549596</v>
      </c>
      <c r="L661">
        <f>(Table2[[#This Row],[6M Return vs Nifty]]-AVERAGE(Table2[6M Return vs Nifty]))/_xlfn.STDEV.P(Table2[6M Return vs Nifty])</f>
        <v>-0.31472883964622167</v>
      </c>
      <c r="M661">
        <v>-3.1046626475385102</v>
      </c>
      <c r="N661">
        <f>(Table2[[#This Row],[1W Return vs Nifty]]-AVERAGE(Table2[1W Return vs Nifty]))/_xlfn.STDEV.P(Table2[1W Return vs Nifty])</f>
        <v>-5.9658177542083746E-2</v>
      </c>
      <c r="O661">
        <v>2054.4</v>
      </c>
      <c r="P661">
        <v>2123.9663746198098</v>
      </c>
      <c r="Q661">
        <v>2157.6401312847802</v>
      </c>
      <c r="R661">
        <v>31.3575629052485</v>
      </c>
      <c r="S661" s="1">
        <f>(Table2[[#This Row],[Close Price]]-Table2[[#This Row],[20D EMA]])/Table2[[#This Row],[20D EMA]]</f>
        <v>-5.1353193146417446E-2</v>
      </c>
      <c r="T661" s="1">
        <f>(Table2[[#This Row],[Close Price]]-Table2[[#This Row],[50D EMA]])/Table2[[#This Row],[50D EMA]]</f>
        <v>-8.2424268440288564E-2</v>
      </c>
      <c r="U661" s="1">
        <f>(Table2[[#This Row],[Close Price]]-Table2[[#This Row],[200D EMA]])/Table2[[#This Row],[200D EMA]]</f>
        <v>-9.6744646272631421E-2</v>
      </c>
      <c r="V661">
        <v>0.56284437569658397</v>
      </c>
      <c r="W661">
        <v>1928.65</v>
      </c>
      <c r="X661">
        <v>1970</v>
      </c>
      <c r="Y661">
        <v>1913.35</v>
      </c>
      <c r="Z661">
        <v>1970</v>
      </c>
      <c r="AA661">
        <v>1903.55</v>
      </c>
      <c r="AB661">
        <v>2270</v>
      </c>
      <c r="AC661" s="1">
        <f>(Table2[[#This Row],[Close Price]]/Table2[[#This Row],[Day Low]])-1</f>
        <v>1.0499572239649479E-2</v>
      </c>
      <c r="AD661" s="1">
        <f>(Table2[[#This Row],[Day High]]/Table2[[#This Row],[Close Price]])-1</f>
        <v>1.082662014469693E-2</v>
      </c>
      <c r="AE661" s="1">
        <f>(Table2[[#This Row],[Close Price]]/Table2[[#This Row],[Current Week Low]])-1</f>
        <v>1.8579977526328229E-2</v>
      </c>
      <c r="AF661" s="1">
        <f>(Table2[[#This Row],[Current Week High]]/Table2[[#This Row],[Close Price]])-1</f>
        <v>1.082662014469693E-2</v>
      </c>
      <c r="AG661" s="1">
        <f>(Table2[[#This Row],[Close Price]]/Table2[[#This Row],[Current Month Low]])-1</f>
        <v>2.3823907961440627E-2</v>
      </c>
      <c r="AH661" s="1">
        <f>(Table2[[#This Row],[Current Month High]]/Table2[[#This Row],[Close Price]])-1</f>
        <v>0.16475960798399081</v>
      </c>
      <c r="AI661">
        <v>40.335573913489597</v>
      </c>
      <c r="AJ661">
        <v>7.7931415929203496</v>
      </c>
      <c r="AK661" t="str">
        <f>IF(AND(Table2[[#This Row],[20D EMA]]&gt;Table2[[#This Row],[50D EMA]],Table2[[#This Row],[50D EMA]]&gt;Table2[[#This Row],[200D EMA]]),"Uptrend","Downtrend/NoTrend")</f>
        <v>Downtrend/NoTrend</v>
      </c>
      <c r="AL661">
        <v>0.05</v>
      </c>
      <c r="AM661" t="s">
        <v>3154</v>
      </c>
      <c r="AN661">
        <v>-6.79</v>
      </c>
      <c r="AO661" t="s">
        <v>3153</v>
      </c>
      <c r="AP661">
        <v>-0.118072288656764</v>
      </c>
      <c r="AQ661">
        <f>(Table2[[#This Row],[Sharpe Ratio]]-AVERAGE(Table2[Sharpe Ratio]))/_xlfn.STDEV.P(Table2[Sharpe Ratio])</f>
        <v>-2.0492307578806259</v>
      </c>
      <c r="AR6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1">
        <f>_xlfn.RANK.AVG(Table2[[#This Row],[1Y Return vs Nifty Z-Score]],Table2[1Y Return vs Nifty Z-Score])</f>
        <v>624</v>
      </c>
      <c r="AT661">
        <f>_xlfn.RANK.AVG(Table2[[#This Row],[6M Return vs Nifty Z-Score]],Table2[6M Return vs Nifty Z-Score])</f>
        <v>423</v>
      </c>
      <c r="AU661">
        <f>_xlfn.RANK.AVG(Table2[[#This Row],[Sharpe Ratio Z-Score]],Table2[Sharpe Ratio Z-Score])</f>
        <v>726</v>
      </c>
      <c r="AV661">
        <f>(Table2[[#This Row],[Rank 1Y]]+Table2[[#This Row],[Rank 6M]]+Table2[[#This Row],[Rank Sharpe]])/3</f>
        <v>591</v>
      </c>
    </row>
    <row r="662" spans="1:48" hidden="1" x14ac:dyDescent="0.3">
      <c r="A662" t="s">
        <v>1629</v>
      </c>
      <c r="B662" t="s">
        <v>1630</v>
      </c>
      <c r="C662" t="s">
        <v>3110</v>
      </c>
      <c r="D662" t="s">
        <v>995</v>
      </c>
      <c r="E662">
        <v>5540.2829021400003</v>
      </c>
      <c r="F662">
        <v>120.79</v>
      </c>
      <c r="G662">
        <v>-52.1719645358286</v>
      </c>
      <c r="H662">
        <f>(Table2[[#This Row],[1Y Return vs Nifty]]-AVERAGE(Table2[1Y Return vs Nifty]))/_xlfn.STDEV.P(Table2[1Y Return vs Nifty])</f>
        <v>-1.3739034388873514</v>
      </c>
      <c r="I662">
        <v>-6.5574461957080699</v>
      </c>
      <c r="J662">
        <f>(Table2[[#This Row],[1M Return vs Nifty]]-AVERAGE(Table2[1M Return vs Nifty]))/_xlfn.STDEV.P(Table2[1M Return vs Nifty])</f>
        <v>-0.38409598899580671</v>
      </c>
      <c r="K662">
        <v>-25.0375323884887</v>
      </c>
      <c r="L662">
        <f>(Table2[[#This Row],[6M Return vs Nifty]]-AVERAGE(Table2[6M Return vs Nifty]))/_xlfn.STDEV.P(Table2[6M Return vs Nifty])</f>
        <v>-0.95058580171493279</v>
      </c>
      <c r="M662">
        <v>-6.6151738531365902</v>
      </c>
      <c r="N662">
        <f>(Table2[[#This Row],[1W Return vs Nifty]]-AVERAGE(Table2[1W Return vs Nifty]))/_xlfn.STDEV.P(Table2[1W Return vs Nifty])</f>
        <v>-0.78141686586466497</v>
      </c>
      <c r="O662">
        <v>127.79</v>
      </c>
      <c r="P662">
        <v>131.092431274929</v>
      </c>
      <c r="Q662">
        <v>143.486479287565</v>
      </c>
      <c r="R662">
        <v>29.2798062059688</v>
      </c>
      <c r="S662" s="1">
        <f>(Table2[[#This Row],[Close Price]]-Table2[[#This Row],[20D EMA]])/Table2[[#This Row],[20D EMA]]</f>
        <v>-5.4777369121214489E-2</v>
      </c>
      <c r="T662" s="1">
        <f>(Table2[[#This Row],[Close Price]]-Table2[[#This Row],[50D EMA]])/Table2[[#This Row],[50D EMA]]</f>
        <v>-7.8589062501423751E-2</v>
      </c>
      <c r="U662" s="1">
        <f>(Table2[[#This Row],[Close Price]]-Table2[[#This Row],[200D EMA]])/Table2[[#This Row],[200D EMA]]</f>
        <v>-0.15817852246606728</v>
      </c>
      <c r="V662">
        <v>0.32431622651275699</v>
      </c>
      <c r="W662">
        <v>120.05</v>
      </c>
      <c r="X662">
        <v>123.03</v>
      </c>
      <c r="Y662">
        <v>118.89</v>
      </c>
      <c r="Z662">
        <v>123.03</v>
      </c>
      <c r="AA662">
        <v>118.89</v>
      </c>
      <c r="AB662">
        <v>135.94999999999999</v>
      </c>
      <c r="AC662" s="1">
        <f>(Table2[[#This Row],[Close Price]]/Table2[[#This Row],[Day Low]])-1</f>
        <v>6.164098292378295E-3</v>
      </c>
      <c r="AD662" s="1">
        <f>(Table2[[#This Row],[Day High]]/Table2[[#This Row],[Close Price]])-1</f>
        <v>1.8544581505091529E-2</v>
      </c>
      <c r="AE662" s="1">
        <f>(Table2[[#This Row],[Close Price]]/Table2[[#This Row],[Current Week Low]])-1</f>
        <v>1.5981159054588412E-2</v>
      </c>
      <c r="AF662" s="1">
        <f>(Table2[[#This Row],[Current Week High]]/Table2[[#This Row],[Close Price]])-1</f>
        <v>1.8544581505091529E-2</v>
      </c>
      <c r="AG662" s="1">
        <f>(Table2[[#This Row],[Close Price]]/Table2[[#This Row],[Current Month Low]])-1</f>
        <v>1.5981159054588412E-2</v>
      </c>
      <c r="AH662" s="1">
        <f>(Table2[[#This Row],[Current Month High]]/Table2[[#This Row],[Close Price]])-1</f>
        <v>0.12550707840052966</v>
      </c>
      <c r="AI662">
        <v>74.352181471976095</v>
      </c>
      <c r="AJ662">
        <v>1.5981159054588401</v>
      </c>
      <c r="AK662" t="str">
        <f>IF(AND(Table2[[#This Row],[20D EMA]]&gt;Table2[[#This Row],[50D EMA]],Table2[[#This Row],[50D EMA]]&gt;Table2[[#This Row],[200D EMA]]),"Uptrend","Downtrend/NoTrend")</f>
        <v>Downtrend/NoTrend</v>
      </c>
      <c r="AL662">
        <v>-0.06</v>
      </c>
      <c r="AM662" t="s">
        <v>3153</v>
      </c>
      <c r="AN662">
        <v>-9.42</v>
      </c>
      <c r="AO662" t="s">
        <v>3153</v>
      </c>
      <c r="AP662">
        <v>3.8297324247045003E-2</v>
      </c>
      <c r="AQ662">
        <f>(Table2[[#This Row],[Sharpe Ratio]]-AVERAGE(Table2[Sharpe Ratio]))/_xlfn.STDEV.P(Table2[Sharpe Ratio])</f>
        <v>-0.22221092026960668</v>
      </c>
      <c r="AR6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2">
        <f>_xlfn.RANK.AVG(Table2[[#This Row],[1Y Return vs Nifty Z-Score]],Table2[1Y Return vs Nifty Z-Score])</f>
        <v>720</v>
      </c>
      <c r="AT662">
        <f>_xlfn.RANK.AVG(Table2[[#This Row],[6M Return vs Nifty Z-Score]],Table2[6M Return vs Nifty Z-Score])</f>
        <v>650</v>
      </c>
      <c r="AU662">
        <f>_xlfn.RANK.AVG(Table2[[#This Row],[Sharpe Ratio Z-Score]],Table2[Sharpe Ratio Z-Score])</f>
        <v>408</v>
      </c>
      <c r="AV662">
        <f>(Table2[[#This Row],[Rank 1Y]]+Table2[[#This Row],[Rank 6M]]+Table2[[#This Row],[Rank Sharpe]])/3</f>
        <v>592.66666666666663</v>
      </c>
    </row>
    <row r="663" spans="1:48" hidden="1" x14ac:dyDescent="0.3">
      <c r="A663" t="s">
        <v>362</v>
      </c>
      <c r="B663" t="s">
        <v>363</v>
      </c>
      <c r="C663" t="s">
        <v>3108</v>
      </c>
      <c r="D663" t="s">
        <v>364</v>
      </c>
      <c r="E663">
        <v>65121.534076669901</v>
      </c>
      <c r="F663">
        <v>684.55</v>
      </c>
      <c r="G663">
        <v>-27.802376510546299</v>
      </c>
      <c r="H663">
        <f>(Table2[[#This Row],[1Y Return vs Nifty]]-AVERAGE(Table2[1Y Return vs Nifty]))/_xlfn.STDEV.P(Table2[1Y Return vs Nifty])</f>
        <v>-0.87064711510638459</v>
      </c>
      <c r="I663">
        <v>-2.7966101531788801</v>
      </c>
      <c r="J663">
        <f>(Table2[[#This Row],[1M Return vs Nifty]]-AVERAGE(Table2[1M Return vs Nifty]))/_xlfn.STDEV.P(Table2[1M Return vs Nifty])</f>
        <v>2.7773631190809629E-2</v>
      </c>
      <c r="K663">
        <v>-7.8601958398075604</v>
      </c>
      <c r="L663">
        <f>(Table2[[#This Row],[6M Return vs Nifty]]-AVERAGE(Table2[6M Return vs Nifty]))/_xlfn.STDEV.P(Table2[6M Return vs Nifty])</f>
        <v>-0.35694465631396544</v>
      </c>
      <c r="M663">
        <v>-0.70580495182468195</v>
      </c>
      <c r="N663">
        <f>(Table2[[#This Row],[1W Return vs Nifty]]-AVERAGE(Table2[1W Return vs Nifty]))/_xlfn.STDEV.P(Table2[1W Return vs Nifty])</f>
        <v>0.43354531406618962</v>
      </c>
      <c r="O663">
        <v>696.1</v>
      </c>
      <c r="P663">
        <v>716.17992018064194</v>
      </c>
      <c r="Q663">
        <v>734.34455489107199</v>
      </c>
      <c r="R663">
        <v>42.807643835011902</v>
      </c>
      <c r="S663" s="1">
        <f>(Table2[[#This Row],[Close Price]]-Table2[[#This Row],[20D EMA]])/Table2[[#This Row],[20D EMA]]</f>
        <v>-1.6592443614423313E-2</v>
      </c>
      <c r="T663" s="1">
        <f>(Table2[[#This Row],[Close Price]]-Table2[[#This Row],[50D EMA]])/Table2[[#This Row],[50D EMA]]</f>
        <v>-4.4164768222856594E-2</v>
      </c>
      <c r="U663" s="1">
        <f>(Table2[[#This Row],[Close Price]]-Table2[[#This Row],[200D EMA]])/Table2[[#This Row],[200D EMA]]</f>
        <v>-6.7808162475526554E-2</v>
      </c>
      <c r="V663">
        <v>0.41782291815165001</v>
      </c>
      <c r="W663">
        <v>676.05</v>
      </c>
      <c r="X663">
        <v>686</v>
      </c>
      <c r="Y663">
        <v>676</v>
      </c>
      <c r="Z663">
        <v>690</v>
      </c>
      <c r="AA663">
        <v>673.25</v>
      </c>
      <c r="AB663">
        <v>704.85</v>
      </c>
      <c r="AC663" s="1">
        <f>(Table2[[#This Row],[Close Price]]/Table2[[#This Row],[Day Low]])-1</f>
        <v>1.2573034538865491E-2</v>
      </c>
      <c r="AD663" s="1">
        <f>(Table2[[#This Row],[Day High]]/Table2[[#This Row],[Close Price]])-1</f>
        <v>2.1181798261631357E-3</v>
      </c>
      <c r="AE663" s="1">
        <f>(Table2[[#This Row],[Close Price]]/Table2[[#This Row],[Current Week Low]])-1</f>
        <v>1.2647928994082847E-2</v>
      </c>
      <c r="AF663" s="1">
        <f>(Table2[[#This Row],[Current Week High]]/Table2[[#This Row],[Close Price]])-1</f>
        <v>7.9614345190270885E-3</v>
      </c>
      <c r="AG663" s="1">
        <f>(Table2[[#This Row],[Close Price]]/Table2[[#This Row],[Current Month Low]])-1</f>
        <v>1.678425547716289E-2</v>
      </c>
      <c r="AH663" s="1">
        <f>(Table2[[#This Row],[Current Month High]]/Table2[[#This Row],[Close Price]])-1</f>
        <v>2.9654517566284566E-2</v>
      </c>
      <c r="AI663">
        <v>19.406909648674301</v>
      </c>
      <c r="AJ663">
        <v>5.6485839956786599</v>
      </c>
      <c r="AK663" t="str">
        <f>IF(AND(Table2[[#This Row],[20D EMA]]&gt;Table2[[#This Row],[50D EMA]],Table2[[#This Row],[50D EMA]]&gt;Table2[[#This Row],[200D EMA]]),"Uptrend","Downtrend/NoTrend")</f>
        <v>Downtrend/NoTrend</v>
      </c>
      <c r="AL663">
        <v>-0.04</v>
      </c>
      <c r="AM663" t="s">
        <v>3153</v>
      </c>
      <c r="AN663">
        <v>-0.56000000000000005</v>
      </c>
      <c r="AO663" t="s">
        <v>3153</v>
      </c>
      <c r="AP663">
        <v>-0.12344713136287699</v>
      </c>
      <c r="AQ663">
        <f>(Table2[[#This Row],[Sharpe Ratio]]-AVERAGE(Table2[Sharpe Ratio]))/_xlfn.STDEV.P(Table2[Sharpe Ratio])</f>
        <v>-2.1120303265803839</v>
      </c>
      <c r="AR6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3">
        <f>_xlfn.RANK.AVG(Table2[[#This Row],[1Y Return vs Nifty Z-Score]],Table2[1Y Return vs Nifty Z-Score])</f>
        <v>617</v>
      </c>
      <c r="AT663">
        <f>_xlfn.RANK.AVG(Table2[[#This Row],[6M Return vs Nifty Z-Score]],Table2[6M Return vs Nifty Z-Score])</f>
        <v>436</v>
      </c>
      <c r="AU663">
        <f>_xlfn.RANK.AVG(Table2[[#This Row],[Sharpe Ratio Z-Score]],Table2[Sharpe Ratio Z-Score])</f>
        <v>727</v>
      </c>
      <c r="AV663">
        <f>(Table2[[#This Row],[Rank 1Y]]+Table2[[#This Row],[Rank 6M]]+Table2[[#This Row],[Rank Sharpe]])/3</f>
        <v>593.33333333333337</v>
      </c>
    </row>
    <row r="664" spans="1:48" hidden="1" x14ac:dyDescent="0.3">
      <c r="A664" t="s">
        <v>1114</v>
      </c>
      <c r="B664" t="s">
        <v>1115</v>
      </c>
      <c r="C664" t="s">
        <v>3108</v>
      </c>
      <c r="D664" t="s">
        <v>563</v>
      </c>
      <c r="E664">
        <v>10987.443957035</v>
      </c>
      <c r="F664">
        <v>150.63</v>
      </c>
      <c r="G664">
        <v>-33.317926811720397</v>
      </c>
      <c r="H664">
        <f>(Table2[[#This Row],[1Y Return vs Nifty]]-AVERAGE(Table2[1Y Return vs Nifty]))/_xlfn.STDEV.P(Table2[1Y Return vs Nifty])</f>
        <v>-0.98454873565566037</v>
      </c>
      <c r="I664">
        <v>5.0510648486123397</v>
      </c>
      <c r="J664">
        <f>(Table2[[#This Row],[1M Return vs Nifty]]-AVERAGE(Table2[1M Return vs Nifty]))/_xlfn.STDEV.P(Table2[1M Return vs Nifty])</f>
        <v>0.88721522497059657</v>
      </c>
      <c r="K664">
        <v>-11.913357880403399</v>
      </c>
      <c r="L664">
        <f>(Table2[[#This Row],[6M Return vs Nifty]]-AVERAGE(Table2[6M Return vs Nifty]))/_xlfn.STDEV.P(Table2[6M Return vs Nifty])</f>
        <v>-0.49702014179193821</v>
      </c>
      <c r="M664">
        <v>3.94197273609563</v>
      </c>
      <c r="N664">
        <f>(Table2[[#This Row],[1W Return vs Nifty]]-AVERAGE(Table2[1W Return vs Nifty]))/_xlfn.STDEV.P(Table2[1W Return vs Nifty])</f>
        <v>1.3891252086122921</v>
      </c>
      <c r="O664">
        <v>143.47</v>
      </c>
      <c r="P664">
        <v>149.23117253258599</v>
      </c>
      <c r="Q664">
        <v>159.083218045546</v>
      </c>
      <c r="R664">
        <v>65.151100188254503</v>
      </c>
      <c r="S664" s="1">
        <f>(Table2[[#This Row],[Close Price]]-Table2[[#This Row],[20D EMA]])/Table2[[#This Row],[20D EMA]]</f>
        <v>4.9905903673241769E-2</v>
      </c>
      <c r="T664" s="1">
        <f>(Table2[[#This Row],[Close Price]]-Table2[[#This Row],[50D EMA]])/Table2[[#This Row],[50D EMA]]</f>
        <v>9.3735607894427139E-3</v>
      </c>
      <c r="U664" s="1">
        <f>(Table2[[#This Row],[Close Price]]-Table2[[#This Row],[200D EMA]])/Table2[[#This Row],[200D EMA]]</f>
        <v>-5.3137082273039184E-2</v>
      </c>
      <c r="V664">
        <v>0.95356841234472201</v>
      </c>
      <c r="W664">
        <v>143.11000000000001</v>
      </c>
      <c r="X664">
        <v>153.5</v>
      </c>
      <c r="Y664">
        <v>130.69</v>
      </c>
      <c r="Z664">
        <v>153.5</v>
      </c>
      <c r="AA664">
        <v>130.69</v>
      </c>
      <c r="AB664">
        <v>153.5</v>
      </c>
      <c r="AC664" s="1">
        <f>(Table2[[#This Row],[Close Price]]/Table2[[#This Row],[Day Low]])-1</f>
        <v>5.2546991824470535E-2</v>
      </c>
      <c r="AD664" s="1">
        <f>(Table2[[#This Row],[Day High]]/Table2[[#This Row],[Close Price]])-1</f>
        <v>1.9053309433711751E-2</v>
      </c>
      <c r="AE664" s="1">
        <f>(Table2[[#This Row],[Close Price]]/Table2[[#This Row],[Current Week Low]])-1</f>
        <v>0.15257479531716278</v>
      </c>
      <c r="AF664" s="1">
        <f>(Table2[[#This Row],[Current Week High]]/Table2[[#This Row],[Close Price]])-1</f>
        <v>1.9053309433711751E-2</v>
      </c>
      <c r="AG664" s="1">
        <f>(Table2[[#This Row],[Close Price]]/Table2[[#This Row],[Current Month Low]])-1</f>
        <v>0.15257479531716278</v>
      </c>
      <c r="AH664" s="1">
        <f>(Table2[[#This Row],[Current Month High]]/Table2[[#This Row],[Close Price]])-1</f>
        <v>1.9053309433711751E-2</v>
      </c>
      <c r="AI664">
        <v>38.948003901715097</v>
      </c>
      <c r="AJ664">
        <v>15.2574795317162</v>
      </c>
      <c r="AK664" t="str">
        <f>IF(AND(Table2[[#This Row],[20D EMA]]&gt;Table2[[#This Row],[50D EMA]],Table2[[#This Row],[50D EMA]]&gt;Table2[[#This Row],[200D EMA]]),"Uptrend","Downtrend/NoTrend")</f>
        <v>Downtrend/NoTrend</v>
      </c>
      <c r="AL664">
        <v>-0.06</v>
      </c>
      <c r="AM664" t="s">
        <v>3153</v>
      </c>
      <c r="AN664">
        <v>4.4400000000000004</v>
      </c>
      <c r="AO664" t="s">
        <v>3154</v>
      </c>
      <c r="AP664">
        <v>-4.1821102538920997E-2</v>
      </c>
      <c r="AQ664">
        <f>(Table2[[#This Row],[Sharpe Ratio]]-AVERAGE(Table2[Sharpe Ratio]))/_xlfn.STDEV.P(Table2[Sharpe Ratio])</f>
        <v>-1.1583132254290534</v>
      </c>
      <c r="AR6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4">
        <f>_xlfn.RANK.AVG(Table2[[#This Row],[1Y Return vs Nifty Z-Score]],Table2[1Y Return vs Nifty Z-Score])</f>
        <v>647</v>
      </c>
      <c r="AT664">
        <f>_xlfn.RANK.AVG(Table2[[#This Row],[6M Return vs Nifty Z-Score]],Table2[6M Return vs Nifty Z-Score])</f>
        <v>489</v>
      </c>
      <c r="AU664">
        <f>_xlfn.RANK.AVG(Table2[[#This Row],[Sharpe Ratio Z-Score]],Table2[Sharpe Ratio Z-Score])</f>
        <v>645</v>
      </c>
      <c r="AV664">
        <f>(Table2[[#This Row],[Rank 1Y]]+Table2[[#This Row],[Rank 6M]]+Table2[[#This Row],[Rank Sharpe]])/3</f>
        <v>593.66666666666663</v>
      </c>
    </row>
    <row r="665" spans="1:48" hidden="1" x14ac:dyDescent="0.3">
      <c r="A665" t="s">
        <v>281</v>
      </c>
      <c r="B665" t="s">
        <v>282</v>
      </c>
      <c r="C665" t="s">
        <v>3110</v>
      </c>
      <c r="D665" t="s">
        <v>201</v>
      </c>
      <c r="E665">
        <v>90068.864382419997</v>
      </c>
      <c r="F665">
        <v>508.2</v>
      </c>
      <c r="G665">
        <v>-25.326535505338601</v>
      </c>
      <c r="H665">
        <f>(Table2[[#This Row],[1Y Return vs Nifty]]-AVERAGE(Table2[1Y Return vs Nifty]))/_xlfn.STDEV.P(Table2[1Y Return vs Nifty])</f>
        <v>-0.81951852642222833</v>
      </c>
      <c r="I665">
        <v>-5.4885866627719802</v>
      </c>
      <c r="J665">
        <f>(Table2[[#This Row],[1M Return vs Nifty]]-AVERAGE(Table2[1M Return vs Nifty]))/_xlfn.STDEV.P(Table2[1M Return vs Nifty])</f>
        <v>-0.26703936518000937</v>
      </c>
      <c r="K665">
        <v>-10.0715330459341</v>
      </c>
      <c r="L665">
        <f>(Table2[[#This Row],[6M Return vs Nifty]]-AVERAGE(Table2[6M Return vs Nifty]))/_xlfn.STDEV.P(Table2[6M Return vs Nifty])</f>
        <v>-0.43336749102948624</v>
      </c>
      <c r="M665">
        <v>-1.0823620496573001</v>
      </c>
      <c r="N665">
        <f>(Table2[[#This Row],[1W Return vs Nifty]]-AVERAGE(Table2[1W Return vs Nifty]))/_xlfn.STDEV.P(Table2[1W Return vs Nifty])</f>
        <v>0.35612543385705492</v>
      </c>
      <c r="O665">
        <v>533.59</v>
      </c>
      <c r="P665">
        <v>565.80615524903703</v>
      </c>
      <c r="Q665">
        <v>579.12534558818902</v>
      </c>
      <c r="R665">
        <v>20.420479332084501</v>
      </c>
      <c r="S665" s="1">
        <f>(Table2[[#This Row],[Close Price]]-Table2[[#This Row],[20D EMA]])/Table2[[#This Row],[20D EMA]]</f>
        <v>-4.7583350512565903E-2</v>
      </c>
      <c r="T665" s="1">
        <f>(Table2[[#This Row],[Close Price]]-Table2[[#This Row],[50D EMA]])/Table2[[#This Row],[50D EMA]]</f>
        <v>-0.10181252839796688</v>
      </c>
      <c r="U665" s="1">
        <f>(Table2[[#This Row],[Close Price]]-Table2[[#This Row],[200D EMA]])/Table2[[#This Row],[200D EMA]]</f>
        <v>-0.12246976605065292</v>
      </c>
      <c r="V665">
        <v>0.86265217429330299</v>
      </c>
      <c r="W665">
        <v>506.15</v>
      </c>
      <c r="X665">
        <v>514.5</v>
      </c>
      <c r="Y665">
        <v>499</v>
      </c>
      <c r="Z665">
        <v>514.5</v>
      </c>
      <c r="AA665">
        <v>499</v>
      </c>
      <c r="AB665">
        <v>545.4</v>
      </c>
      <c r="AC665" s="1">
        <f>(Table2[[#This Row],[Close Price]]/Table2[[#This Row],[Day Low]])-1</f>
        <v>4.0501827521486344E-3</v>
      </c>
      <c r="AD665" s="1">
        <f>(Table2[[#This Row],[Day High]]/Table2[[#This Row],[Close Price]])-1</f>
        <v>1.2396694214876103E-2</v>
      </c>
      <c r="AE665" s="1">
        <f>(Table2[[#This Row],[Close Price]]/Table2[[#This Row],[Current Week Low]])-1</f>
        <v>1.843687374749492E-2</v>
      </c>
      <c r="AF665" s="1">
        <f>(Table2[[#This Row],[Current Week High]]/Table2[[#This Row],[Close Price]])-1</f>
        <v>1.2396694214876103E-2</v>
      </c>
      <c r="AG665" s="1">
        <f>(Table2[[#This Row],[Close Price]]/Table2[[#This Row],[Current Month Low]])-1</f>
        <v>1.843687374749492E-2</v>
      </c>
      <c r="AH665" s="1">
        <f>(Table2[[#This Row],[Current Month High]]/Table2[[#This Row],[Close Price]])-1</f>
        <v>7.3199527744982174E-2</v>
      </c>
      <c r="AI665">
        <v>32.231404958677601</v>
      </c>
      <c r="AJ665">
        <v>3.8838920686835499</v>
      </c>
      <c r="AK665" t="str">
        <f>IF(AND(Table2[[#This Row],[20D EMA]]&gt;Table2[[#This Row],[50D EMA]],Table2[[#This Row],[50D EMA]]&gt;Table2[[#This Row],[200D EMA]]),"Uptrend","Downtrend/NoTrend")</f>
        <v>Downtrend/NoTrend</v>
      </c>
      <c r="AL665">
        <v>-0.11</v>
      </c>
      <c r="AM665" t="s">
        <v>3153</v>
      </c>
      <c r="AN665">
        <v>-5.89</v>
      </c>
      <c r="AO665" t="s">
        <v>3153</v>
      </c>
      <c r="AP665">
        <v>-0.111345050821098</v>
      </c>
      <c r="AQ665">
        <f>(Table2[[#This Row],[Sharpe Ratio]]-AVERAGE(Table2[Sharpe Ratio]))/_xlfn.STDEV.P(Table2[Sharpe Ratio])</f>
        <v>-1.9706298280078258</v>
      </c>
      <c r="AR6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5">
        <f>_xlfn.RANK.AVG(Table2[[#This Row],[1Y Return vs Nifty Z-Score]],Table2[1Y Return vs Nifty Z-Score])</f>
        <v>598</v>
      </c>
      <c r="AT665">
        <f>_xlfn.RANK.AVG(Table2[[#This Row],[6M Return vs Nifty Z-Score]],Table2[6M Return vs Nifty Z-Score])</f>
        <v>467</v>
      </c>
      <c r="AU665">
        <f>_xlfn.RANK.AVG(Table2[[#This Row],[Sharpe Ratio Z-Score]],Table2[Sharpe Ratio Z-Score])</f>
        <v>720</v>
      </c>
      <c r="AV665">
        <f>(Table2[[#This Row],[Rank 1Y]]+Table2[[#This Row],[Rank 6M]]+Table2[[#This Row],[Rank Sharpe]])/3</f>
        <v>595</v>
      </c>
    </row>
    <row r="666" spans="1:48" hidden="1" x14ac:dyDescent="0.3">
      <c r="A666" t="s">
        <v>507</v>
      </c>
      <c r="B666" t="s">
        <v>508</v>
      </c>
      <c r="C666" t="s">
        <v>3107</v>
      </c>
      <c r="D666" t="s">
        <v>255</v>
      </c>
      <c r="E666">
        <v>40788.466082400002</v>
      </c>
      <c r="F666">
        <v>6549</v>
      </c>
      <c r="G666">
        <v>-41.011684121024999</v>
      </c>
      <c r="H666">
        <f>(Table2[[#This Row],[1Y Return vs Nifty]]-AVERAGE(Table2[1Y Return vs Nifty]))/_xlfn.STDEV.P(Table2[1Y Return vs Nifty])</f>
        <v>-1.1434325056860208</v>
      </c>
      <c r="I666">
        <v>-6.8033148803737404</v>
      </c>
      <c r="J666">
        <f>(Table2[[#This Row],[1M Return vs Nifty]]-AVERAGE(Table2[1M Return vs Nifty]))/_xlfn.STDEV.P(Table2[1M Return vs Nifty])</f>
        <v>-0.41102240658590478</v>
      </c>
      <c r="K666">
        <v>-13.8265160941597</v>
      </c>
      <c r="L666">
        <f>(Table2[[#This Row],[6M Return vs Nifty]]-AVERAGE(Table2[6M Return vs Nifty]))/_xlfn.STDEV.P(Table2[6M Return vs Nifty])</f>
        <v>-0.56313804255780286</v>
      </c>
      <c r="M666">
        <v>-0.27303445676016302</v>
      </c>
      <c r="N666">
        <f>(Table2[[#This Row],[1W Return vs Nifty]]-AVERAGE(Table2[1W Return vs Nifty]))/_xlfn.STDEV.P(Table2[1W Return vs Nifty])</f>
        <v>0.52252263006631494</v>
      </c>
      <c r="O666">
        <v>6874.96</v>
      </c>
      <c r="P666">
        <v>7151.0895749819301</v>
      </c>
      <c r="Q666">
        <v>7354.89853038612</v>
      </c>
      <c r="R666">
        <v>36.955683935292903</v>
      </c>
      <c r="S666" s="1">
        <f>(Table2[[#This Row],[Close Price]]-Table2[[#This Row],[20D EMA]])/Table2[[#This Row],[20D EMA]]</f>
        <v>-4.7412639491720684E-2</v>
      </c>
      <c r="T666" s="1">
        <f>(Table2[[#This Row],[Close Price]]-Table2[[#This Row],[50D EMA]])/Table2[[#This Row],[50D EMA]]</f>
        <v>-8.41955017719732E-2</v>
      </c>
      <c r="U666" s="1">
        <f>(Table2[[#This Row],[Close Price]]-Table2[[#This Row],[200D EMA]])/Table2[[#This Row],[200D EMA]]</f>
        <v>-0.10957303177693352</v>
      </c>
      <c r="V666">
        <v>0.61685593407806705</v>
      </c>
      <c r="W666">
        <v>6473.85</v>
      </c>
      <c r="X666">
        <v>6598</v>
      </c>
      <c r="Y666">
        <v>6286</v>
      </c>
      <c r="Z666">
        <v>6598</v>
      </c>
      <c r="AA666">
        <v>6286</v>
      </c>
      <c r="AB666">
        <v>7390</v>
      </c>
      <c r="AC666" s="1">
        <f>(Table2[[#This Row],[Close Price]]/Table2[[#This Row],[Day Low]])-1</f>
        <v>1.1608239301188483E-2</v>
      </c>
      <c r="AD666" s="1">
        <f>(Table2[[#This Row],[Day High]]/Table2[[#This Row],[Close Price]])-1</f>
        <v>7.4820583295158727E-3</v>
      </c>
      <c r="AE666" s="1">
        <f>(Table2[[#This Row],[Close Price]]/Table2[[#This Row],[Current Week Low]])-1</f>
        <v>4.1839007317849175E-2</v>
      </c>
      <c r="AF666" s="1">
        <f>(Table2[[#This Row],[Current Week High]]/Table2[[#This Row],[Close Price]])-1</f>
        <v>7.4820583295158727E-3</v>
      </c>
      <c r="AG666" s="1">
        <f>(Table2[[#This Row],[Close Price]]/Table2[[#This Row],[Current Month Low]])-1</f>
        <v>4.1839007317849175E-2</v>
      </c>
      <c r="AH666" s="1">
        <f>(Table2[[#This Row],[Current Month High]]/Table2[[#This Row],[Close Price]])-1</f>
        <v>0.12841655214536574</v>
      </c>
      <c r="AI666">
        <v>40.479462513360801</v>
      </c>
      <c r="AJ666">
        <v>4.1839007317849104</v>
      </c>
      <c r="AK666" t="str">
        <f>IF(AND(Table2[[#This Row],[20D EMA]]&gt;Table2[[#This Row],[50D EMA]],Table2[[#This Row],[50D EMA]]&gt;Table2[[#This Row],[200D EMA]]),"Uptrend","Downtrend/NoTrend")</f>
        <v>Downtrend/NoTrend</v>
      </c>
      <c r="AL666">
        <v>-0.16</v>
      </c>
      <c r="AM666" t="s">
        <v>3153</v>
      </c>
      <c r="AN666">
        <v>-6.73</v>
      </c>
      <c r="AO666" t="s">
        <v>3153</v>
      </c>
      <c r="AP666">
        <v>-1.2536049463449E-2</v>
      </c>
      <c r="AQ666">
        <f>(Table2[[#This Row],[Sharpe Ratio]]-AVERAGE(Table2[Sharpe Ratio]))/_xlfn.STDEV.P(Table2[Sharpe Ratio])</f>
        <v>-0.81614717461653241</v>
      </c>
      <c r="AR6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6">
        <f>_xlfn.RANK.AVG(Table2[[#This Row],[1Y Return vs Nifty Z-Score]],Table2[1Y Return vs Nifty Z-Score])</f>
        <v>686</v>
      </c>
      <c r="AT666">
        <f>_xlfn.RANK.AVG(Table2[[#This Row],[6M Return vs Nifty Z-Score]],Table2[6M Return vs Nifty Z-Score])</f>
        <v>508</v>
      </c>
      <c r="AU666">
        <f>_xlfn.RANK.AVG(Table2[[#This Row],[Sharpe Ratio Z-Score]],Table2[Sharpe Ratio Z-Score])</f>
        <v>591</v>
      </c>
      <c r="AV666">
        <f>(Table2[[#This Row],[Rank 1Y]]+Table2[[#This Row],[Rank 6M]]+Table2[[#This Row],[Rank Sharpe]])/3</f>
        <v>595</v>
      </c>
    </row>
    <row r="667" spans="1:48" hidden="1" x14ac:dyDescent="0.3">
      <c r="A667" t="s">
        <v>2242</v>
      </c>
      <c r="B667" t="s">
        <v>2243</v>
      </c>
      <c r="C667" t="s">
        <v>3110</v>
      </c>
      <c r="D667" t="s">
        <v>355</v>
      </c>
      <c r="E667">
        <v>2424.8531456800001</v>
      </c>
      <c r="F667">
        <v>1721.3</v>
      </c>
      <c r="G667">
        <v>-32.532159908772002</v>
      </c>
      <c r="H667">
        <f>(Table2[[#This Row],[1Y Return vs Nifty]]-AVERAGE(Table2[1Y Return vs Nifty]))/_xlfn.STDEV.P(Table2[1Y Return vs Nifty])</f>
        <v>-0.96832186458519698</v>
      </c>
      <c r="I667">
        <v>-2.05377672569854</v>
      </c>
      <c r="J667">
        <f>(Table2[[#This Row],[1M Return vs Nifty]]-AVERAGE(Table2[1M Return vs Nifty]))/_xlfn.STDEV.P(Table2[1M Return vs Nifty])</f>
        <v>0.10912536207682191</v>
      </c>
      <c r="K667">
        <v>-9.5056005423683505</v>
      </c>
      <c r="L667">
        <f>(Table2[[#This Row],[6M Return vs Nifty]]-AVERAGE(Table2[6M Return vs Nifty]))/_xlfn.STDEV.P(Table2[6M Return vs Nifty])</f>
        <v>-0.41380911428788353</v>
      </c>
      <c r="M667">
        <v>0.28698868270217998</v>
      </c>
      <c r="N667">
        <f>(Table2[[#This Row],[1W Return vs Nifty]]-AVERAGE(Table2[1W Return vs Nifty]))/_xlfn.STDEV.P(Table2[1W Return vs Nifty])</f>
        <v>0.63766300219333438</v>
      </c>
      <c r="O667">
        <v>1777.52</v>
      </c>
      <c r="P667">
        <v>1885.6247445577001</v>
      </c>
      <c r="Q667">
        <v>1937.6590835918601</v>
      </c>
      <c r="R667">
        <v>41.368632043750303</v>
      </c>
      <c r="S667" s="1">
        <f>(Table2[[#This Row],[Close Price]]-Table2[[#This Row],[20D EMA]])/Table2[[#This Row],[20D EMA]]</f>
        <v>-3.1628336108735784E-2</v>
      </c>
      <c r="T667" s="1">
        <f>(Table2[[#This Row],[Close Price]]-Table2[[#This Row],[50D EMA]])/Table2[[#This Row],[50D EMA]]</f>
        <v>-8.7146048031017331E-2</v>
      </c>
      <c r="U667" s="1">
        <f>(Table2[[#This Row],[Close Price]]-Table2[[#This Row],[200D EMA]])/Table2[[#This Row],[200D EMA]]</f>
        <v>-0.11166003629017798</v>
      </c>
      <c r="V667">
        <v>1.30846800670896</v>
      </c>
      <c r="W667">
        <v>1701.65</v>
      </c>
      <c r="X667">
        <v>1758</v>
      </c>
      <c r="Y667">
        <v>1673.1</v>
      </c>
      <c r="Z667">
        <v>1758</v>
      </c>
      <c r="AA667">
        <v>1673.1</v>
      </c>
      <c r="AB667">
        <v>1930</v>
      </c>
      <c r="AC667" s="1">
        <f>(Table2[[#This Row],[Close Price]]/Table2[[#This Row],[Day Low]])-1</f>
        <v>1.1547615549613477E-2</v>
      </c>
      <c r="AD667" s="1">
        <f>(Table2[[#This Row],[Day High]]/Table2[[#This Row],[Close Price]])-1</f>
        <v>2.1321094521582484E-2</v>
      </c>
      <c r="AE667" s="1">
        <f>(Table2[[#This Row],[Close Price]]/Table2[[#This Row],[Current Week Low]])-1</f>
        <v>2.8808798039567263E-2</v>
      </c>
      <c r="AF667" s="1">
        <f>(Table2[[#This Row],[Current Week High]]/Table2[[#This Row],[Close Price]])-1</f>
        <v>2.1321094521582484E-2</v>
      </c>
      <c r="AG667" s="1">
        <f>(Table2[[#This Row],[Close Price]]/Table2[[#This Row],[Current Month Low]])-1</f>
        <v>2.8808798039567263E-2</v>
      </c>
      <c r="AH667" s="1">
        <f>(Table2[[#This Row],[Current Month High]]/Table2[[#This Row],[Close Price]])-1</f>
        <v>0.1212455702085633</v>
      </c>
      <c r="AI667">
        <v>48.721896241213003</v>
      </c>
      <c r="AJ667">
        <v>12.4297844546048</v>
      </c>
      <c r="AK667" t="str">
        <f>IF(AND(Table2[[#This Row],[20D EMA]]&gt;Table2[[#This Row],[50D EMA]],Table2[[#This Row],[50D EMA]]&gt;Table2[[#This Row],[200D EMA]]),"Uptrend","Downtrend/NoTrend")</f>
        <v>Downtrend/NoTrend</v>
      </c>
      <c r="AL667">
        <v>-0.18</v>
      </c>
      <c r="AM667" t="s">
        <v>3153</v>
      </c>
      <c r="AN667">
        <v>-4.96</v>
      </c>
      <c r="AO667" t="s">
        <v>3153</v>
      </c>
      <c r="AP667">
        <v>-6.6756428069853005E-2</v>
      </c>
      <c r="AQ667">
        <f>(Table2[[#This Row],[Sharpe Ratio]]-AVERAGE(Table2[Sharpe Ratio]))/_xlfn.STDEV.P(Table2[Sharpe Ratio])</f>
        <v>-1.4496571352609844</v>
      </c>
      <c r="AR6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7">
        <f>_xlfn.RANK.AVG(Table2[[#This Row],[1Y Return vs Nifty Z-Score]],Table2[1Y Return vs Nifty Z-Score])</f>
        <v>644</v>
      </c>
      <c r="AT667">
        <f>_xlfn.RANK.AVG(Table2[[#This Row],[6M Return vs Nifty Z-Score]],Table2[6M Return vs Nifty Z-Score])</f>
        <v>456</v>
      </c>
      <c r="AU667">
        <f>_xlfn.RANK.AVG(Table2[[#This Row],[Sharpe Ratio Z-Score]],Table2[Sharpe Ratio Z-Score])</f>
        <v>687</v>
      </c>
      <c r="AV667">
        <f>(Table2[[#This Row],[Rank 1Y]]+Table2[[#This Row],[Rank 6M]]+Table2[[#This Row],[Rank Sharpe]])/3</f>
        <v>595.66666666666663</v>
      </c>
    </row>
    <row r="668" spans="1:48" hidden="1" x14ac:dyDescent="0.3">
      <c r="A668" t="s">
        <v>1228</v>
      </c>
      <c r="B668" t="s">
        <v>1229</v>
      </c>
      <c r="C668" t="s">
        <v>3119</v>
      </c>
      <c r="D668" t="s">
        <v>239</v>
      </c>
      <c r="E668">
        <v>9251.0343759000007</v>
      </c>
      <c r="F668">
        <v>473.5</v>
      </c>
      <c r="G668">
        <v>-18.728071377419401</v>
      </c>
      <c r="H668">
        <f>(Table2[[#This Row],[1Y Return vs Nifty]]-AVERAGE(Table2[1Y Return vs Nifty]))/_xlfn.STDEV.P(Table2[1Y Return vs Nifty])</f>
        <v>-0.68325365414896255</v>
      </c>
      <c r="I668">
        <v>-11.5984791239777</v>
      </c>
      <c r="J668">
        <f>(Table2[[#This Row],[1M Return vs Nifty]]-AVERAGE(Table2[1M Return vs Nifty]))/_xlfn.STDEV.P(Table2[1M Return vs Nifty])</f>
        <v>-0.93616693652861838</v>
      </c>
      <c r="K668">
        <v>-25.798051962136199</v>
      </c>
      <c r="L668">
        <f>(Table2[[#This Row],[6M Return vs Nifty]]-AVERAGE(Table2[6M Return vs Nifty]))/_xlfn.STDEV.P(Table2[6M Return vs Nifty])</f>
        <v>-0.97686902143997345</v>
      </c>
      <c r="M668">
        <v>-5.2724227062816302</v>
      </c>
      <c r="N668">
        <f>(Table2[[#This Row],[1W Return vs Nifty]]-AVERAGE(Table2[1W Return vs Nifty]))/_xlfn.STDEV.P(Table2[1W Return vs Nifty])</f>
        <v>-0.5053481540052005</v>
      </c>
      <c r="O668">
        <v>512.5</v>
      </c>
      <c r="P668">
        <v>531.32271062720201</v>
      </c>
      <c r="Q668">
        <v>543.13695095334901</v>
      </c>
      <c r="R668">
        <v>22.731215124452</v>
      </c>
      <c r="S668" s="1">
        <f>(Table2[[#This Row],[Close Price]]-Table2[[#This Row],[20D EMA]])/Table2[[#This Row],[20D EMA]]</f>
        <v>-7.6097560975609754E-2</v>
      </c>
      <c r="T668" s="1">
        <f>(Table2[[#This Row],[Close Price]]-Table2[[#This Row],[50D EMA]])/Table2[[#This Row],[50D EMA]]</f>
        <v>-0.1088278544670996</v>
      </c>
      <c r="U668" s="1">
        <f>(Table2[[#This Row],[Close Price]]-Table2[[#This Row],[200D EMA]])/Table2[[#This Row],[200D EMA]]</f>
        <v>-0.1282125085231593</v>
      </c>
      <c r="V668">
        <v>0.37337489367756999</v>
      </c>
      <c r="W668">
        <v>471.1</v>
      </c>
      <c r="X668">
        <v>486.4</v>
      </c>
      <c r="Y668">
        <v>471.1</v>
      </c>
      <c r="Z668">
        <v>493.6</v>
      </c>
      <c r="AA668">
        <v>471.1</v>
      </c>
      <c r="AB668">
        <v>545.54999999999995</v>
      </c>
      <c r="AC668" s="1">
        <f>(Table2[[#This Row],[Close Price]]/Table2[[#This Row],[Day Low]])-1</f>
        <v>5.0944597749946752E-3</v>
      </c>
      <c r="AD668" s="1">
        <f>(Table2[[#This Row],[Day High]]/Table2[[#This Row],[Close Price]])-1</f>
        <v>2.7243928194297773E-2</v>
      </c>
      <c r="AE668" s="1">
        <f>(Table2[[#This Row],[Close Price]]/Table2[[#This Row],[Current Week Low]])-1</f>
        <v>5.0944597749946752E-3</v>
      </c>
      <c r="AF668" s="1">
        <f>(Table2[[#This Row],[Current Week High]]/Table2[[#This Row],[Close Price]])-1</f>
        <v>4.2449841605068706E-2</v>
      </c>
      <c r="AG668" s="1">
        <f>(Table2[[#This Row],[Close Price]]/Table2[[#This Row],[Current Month Low]])-1</f>
        <v>5.0944597749946752E-3</v>
      </c>
      <c r="AH668" s="1">
        <f>(Table2[[#This Row],[Current Month High]]/Table2[[#This Row],[Close Price]])-1</f>
        <v>0.15216473072861669</v>
      </c>
      <c r="AI668">
        <v>49.8204857444561</v>
      </c>
      <c r="AJ668">
        <v>1.39186295503213</v>
      </c>
      <c r="AK668" t="str">
        <f>IF(AND(Table2[[#This Row],[20D EMA]]&gt;Table2[[#This Row],[50D EMA]],Table2[[#This Row],[50D EMA]]&gt;Table2[[#This Row],[200D EMA]]),"Uptrend","Downtrend/NoTrend")</f>
        <v>Downtrend/NoTrend</v>
      </c>
      <c r="AL668">
        <v>0.03</v>
      </c>
      <c r="AM668" t="s">
        <v>3154</v>
      </c>
      <c r="AN668">
        <v>-10.65</v>
      </c>
      <c r="AO668" t="s">
        <v>3153</v>
      </c>
      <c r="AP668">
        <v>-3.8232985195039999E-3</v>
      </c>
      <c r="AQ668">
        <f>(Table2[[#This Row],[Sharpe Ratio]]-AVERAGE(Table2[Sharpe Ratio]))/_xlfn.STDEV.P(Table2[Sharpe Ratio])</f>
        <v>-0.71434754411834944</v>
      </c>
      <c r="AR6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8">
        <f>_xlfn.RANK.AVG(Table2[[#This Row],[1Y Return vs Nifty Z-Score]],Table2[1Y Return vs Nifty Z-Score])</f>
        <v>561</v>
      </c>
      <c r="AT668">
        <f>_xlfn.RANK.AVG(Table2[[#This Row],[6M Return vs Nifty Z-Score]],Table2[6M Return vs Nifty Z-Score])</f>
        <v>656</v>
      </c>
      <c r="AU668">
        <f>_xlfn.RANK.AVG(Table2[[#This Row],[Sharpe Ratio Z-Score]],Table2[Sharpe Ratio Z-Score])</f>
        <v>571</v>
      </c>
      <c r="AV668">
        <f>(Table2[[#This Row],[Rank 1Y]]+Table2[[#This Row],[Rank 6M]]+Table2[[#This Row],[Rank Sharpe]])/3</f>
        <v>596</v>
      </c>
    </row>
    <row r="669" spans="1:48" hidden="1" x14ac:dyDescent="0.3">
      <c r="A669" t="s">
        <v>1510</v>
      </c>
      <c r="B669" t="s">
        <v>1511</v>
      </c>
      <c r="C669" t="s">
        <v>3108</v>
      </c>
      <c r="D669" t="s">
        <v>24</v>
      </c>
      <c r="E669">
        <v>6498.0722025080004</v>
      </c>
      <c r="F669">
        <v>33.590000000000003</v>
      </c>
      <c r="G669">
        <v>-58.167855494147801</v>
      </c>
      <c r="H669">
        <f>(Table2[[#This Row],[1Y Return vs Nifty]]-AVERAGE(Table2[1Y Return vs Nifty]))/_xlfn.STDEV.P(Table2[1Y Return vs Nifty])</f>
        <v>-1.4977245735878961</v>
      </c>
      <c r="I669">
        <v>-8.1191110014850594</v>
      </c>
      <c r="J669">
        <f>(Table2[[#This Row],[1M Return vs Nifty]]-AVERAGE(Table2[1M Return vs Nifty]))/_xlfn.STDEV.P(Table2[1M Return vs Nifty])</f>
        <v>-0.55512239991629353</v>
      </c>
      <c r="K669">
        <v>-40.738825107693501</v>
      </c>
      <c r="L669">
        <f>(Table2[[#This Row],[6M Return vs Nifty]]-AVERAGE(Table2[6M Return vs Nifty]))/_xlfn.STDEV.P(Table2[6M Return vs Nifty])</f>
        <v>-1.4932155259267614</v>
      </c>
      <c r="M669">
        <v>-4.2517978139267898</v>
      </c>
      <c r="N669">
        <f>(Table2[[#This Row],[1W Return vs Nifty]]-AVERAGE(Table2[1W Return vs Nifty]))/_xlfn.STDEV.P(Table2[1W Return vs Nifty])</f>
        <v>-0.29550837841903932</v>
      </c>
      <c r="O669">
        <v>36.54</v>
      </c>
      <c r="P669">
        <v>38.826290634462602</v>
      </c>
      <c r="Q669">
        <v>44.2776114710814</v>
      </c>
      <c r="R669">
        <v>17.9454388382273</v>
      </c>
      <c r="S669" s="1">
        <f>(Table2[[#This Row],[Close Price]]-Table2[[#This Row],[20D EMA]])/Table2[[#This Row],[20D EMA]]</f>
        <v>-8.0733442802408198E-2</v>
      </c>
      <c r="T669" s="1">
        <f>(Table2[[#This Row],[Close Price]]-Table2[[#This Row],[50D EMA]])/Table2[[#This Row],[50D EMA]]</f>
        <v>-0.13486456081423381</v>
      </c>
      <c r="U669" s="1">
        <f>(Table2[[#This Row],[Close Price]]-Table2[[#This Row],[200D EMA]])/Table2[[#This Row],[200D EMA]]</f>
        <v>-0.24137732628287076</v>
      </c>
      <c r="V669">
        <v>0.71172701769079305</v>
      </c>
      <c r="W669">
        <v>33.43</v>
      </c>
      <c r="X669">
        <v>34.35</v>
      </c>
      <c r="Y669">
        <v>33.43</v>
      </c>
      <c r="Z669">
        <v>34.590000000000003</v>
      </c>
      <c r="AA669">
        <v>33.43</v>
      </c>
      <c r="AB669">
        <v>40.1</v>
      </c>
      <c r="AC669" s="1">
        <f>(Table2[[#This Row],[Close Price]]/Table2[[#This Row],[Day Low]])-1</f>
        <v>4.7861202512713419E-3</v>
      </c>
      <c r="AD669" s="1">
        <f>(Table2[[#This Row],[Day High]]/Table2[[#This Row],[Close Price]])-1</f>
        <v>2.2625781482584095E-2</v>
      </c>
      <c r="AE669" s="1">
        <f>(Table2[[#This Row],[Close Price]]/Table2[[#This Row],[Current Week Low]])-1</f>
        <v>4.7861202512713419E-3</v>
      </c>
      <c r="AF669" s="1">
        <f>(Table2[[#This Row],[Current Week High]]/Table2[[#This Row],[Close Price]])-1</f>
        <v>2.9770765108663388E-2</v>
      </c>
      <c r="AG669" s="1">
        <f>(Table2[[#This Row],[Close Price]]/Table2[[#This Row],[Current Month Low]])-1</f>
        <v>4.7861202512713419E-3</v>
      </c>
      <c r="AH669" s="1">
        <f>(Table2[[#This Row],[Current Month High]]/Table2[[#This Row],[Close Price]])-1</f>
        <v>0.19380768085739786</v>
      </c>
      <c r="AI669">
        <v>87.555820184578707</v>
      </c>
      <c r="AJ669">
        <v>0.47861202512713402</v>
      </c>
      <c r="AK669" t="str">
        <f>IF(AND(Table2[[#This Row],[20D EMA]]&gt;Table2[[#This Row],[50D EMA]],Table2[[#This Row],[50D EMA]]&gt;Table2[[#This Row],[200D EMA]]),"Uptrend","Downtrend/NoTrend")</f>
        <v>Downtrend/NoTrend</v>
      </c>
      <c r="AL669">
        <v>-0.22</v>
      </c>
      <c r="AM669" t="s">
        <v>3153</v>
      </c>
      <c r="AN669">
        <v>-11.81</v>
      </c>
      <c r="AO669" t="s">
        <v>3153</v>
      </c>
      <c r="AP669">
        <v>6.1594917241949002E-2</v>
      </c>
      <c r="AQ669">
        <f>(Table2[[#This Row],[Sharpe Ratio]]-AVERAGE(Table2[Sharpe Ratio]))/_xlfn.STDEV.P(Table2[Sharpe Ratio])</f>
        <v>4.9997751094574223E-2</v>
      </c>
      <c r="AR6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9">
        <f>_xlfn.RANK.AVG(Table2[[#This Row],[1Y Return vs Nifty Z-Score]],Table2[1Y Return vs Nifty Z-Score])</f>
        <v>727</v>
      </c>
      <c r="AT669">
        <f>_xlfn.RANK.AVG(Table2[[#This Row],[6M Return vs Nifty Z-Score]],Table2[6M Return vs Nifty Z-Score])</f>
        <v>726</v>
      </c>
      <c r="AU669">
        <f>_xlfn.RANK.AVG(Table2[[#This Row],[Sharpe Ratio Z-Score]],Table2[Sharpe Ratio Z-Score])</f>
        <v>339</v>
      </c>
      <c r="AV669">
        <f>(Table2[[#This Row],[Rank 1Y]]+Table2[[#This Row],[Rank 6M]]+Table2[[#This Row],[Rank Sharpe]])/3</f>
        <v>597.33333333333337</v>
      </c>
    </row>
    <row r="670" spans="1:48" hidden="1" x14ac:dyDescent="0.3">
      <c r="A670" t="s">
        <v>1254</v>
      </c>
      <c r="B670" t="s">
        <v>1255</v>
      </c>
      <c r="C670" t="s">
        <v>3107</v>
      </c>
      <c r="D670" t="s">
        <v>255</v>
      </c>
      <c r="E670">
        <v>8963.5145638800004</v>
      </c>
      <c r="F670">
        <v>1647.6</v>
      </c>
      <c r="G670">
        <v>-40.4318400657829</v>
      </c>
      <c r="H670">
        <f>(Table2[[#This Row],[1Y Return vs Nifty]]-AVERAGE(Table2[1Y Return vs Nifty]))/_xlfn.STDEV.P(Table2[1Y Return vs Nifty])</f>
        <v>-1.1314581470179692</v>
      </c>
      <c r="I670">
        <v>-13.986574750869099</v>
      </c>
      <c r="J670">
        <f>(Table2[[#This Row],[1M Return vs Nifty]]-AVERAGE(Table2[1M Return vs Nifty]))/_xlfn.STDEV.P(Table2[1M Return vs Nifty])</f>
        <v>-1.1977002838200925</v>
      </c>
      <c r="K670">
        <v>-21.938710843940999</v>
      </c>
      <c r="L670">
        <f>(Table2[[#This Row],[6M Return vs Nifty]]-AVERAGE(Table2[6M Return vs Nifty]))/_xlfn.STDEV.P(Table2[6M Return vs Nifty])</f>
        <v>-0.84349190122081152</v>
      </c>
      <c r="M670">
        <v>-5.7303555503909198</v>
      </c>
      <c r="N670">
        <f>(Table2[[#This Row],[1W Return vs Nifty]]-AVERAGE(Table2[1W Return vs Nifty]))/_xlfn.STDEV.P(Table2[1W Return vs Nifty])</f>
        <v>-0.59949883165496465</v>
      </c>
      <c r="O670">
        <v>1900.91</v>
      </c>
      <c r="P670">
        <v>2002.83160025295</v>
      </c>
      <c r="Q670">
        <v>2020.89176489692</v>
      </c>
      <c r="R670">
        <v>20.3770723279628</v>
      </c>
      <c r="S670" s="1">
        <f>(Table2[[#This Row],[Close Price]]-Table2[[#This Row],[20D EMA]])/Table2[[#This Row],[20D EMA]]</f>
        <v>-0.1332572294322194</v>
      </c>
      <c r="T670" s="1">
        <f>(Table2[[#This Row],[Close Price]]-Table2[[#This Row],[50D EMA]])/Table2[[#This Row],[50D EMA]]</f>
        <v>-0.17736468717993351</v>
      </c>
      <c r="U670" s="1">
        <f>(Table2[[#This Row],[Close Price]]-Table2[[#This Row],[200D EMA]])/Table2[[#This Row],[200D EMA]]</f>
        <v>-0.18471635709592821</v>
      </c>
      <c r="V670">
        <v>1.2120110228446801</v>
      </c>
      <c r="W670">
        <v>1631.1</v>
      </c>
      <c r="X670">
        <v>1744.95</v>
      </c>
      <c r="Y670">
        <v>1631.1</v>
      </c>
      <c r="Z670">
        <v>1796.65</v>
      </c>
      <c r="AA670">
        <v>1631.1</v>
      </c>
      <c r="AB670">
        <v>2092</v>
      </c>
      <c r="AC670" s="1">
        <f>(Table2[[#This Row],[Close Price]]/Table2[[#This Row],[Day Low]])-1</f>
        <v>1.0115872723928554E-2</v>
      </c>
      <c r="AD670" s="1">
        <f>(Table2[[#This Row],[Day High]]/Table2[[#This Row],[Close Price]])-1</f>
        <v>5.9085943190094747E-2</v>
      </c>
      <c r="AE670" s="1">
        <f>(Table2[[#This Row],[Close Price]]/Table2[[#This Row],[Current Week Low]])-1</f>
        <v>1.0115872723928554E-2</v>
      </c>
      <c r="AF670" s="1">
        <f>(Table2[[#This Row],[Current Week High]]/Table2[[#This Row],[Close Price]])-1</f>
        <v>9.0464918669580063E-2</v>
      </c>
      <c r="AG670" s="1">
        <f>(Table2[[#This Row],[Close Price]]/Table2[[#This Row],[Current Month Low]])-1</f>
        <v>1.0115872723928554E-2</v>
      </c>
      <c r="AH670" s="1">
        <f>(Table2[[#This Row],[Current Month High]]/Table2[[#This Row],[Close Price]])-1</f>
        <v>0.26972566156834188</v>
      </c>
      <c r="AI670">
        <v>66.778951201747901</v>
      </c>
      <c r="AJ670">
        <v>2.9749999999999899</v>
      </c>
      <c r="AK670" t="str">
        <f>IF(AND(Table2[[#This Row],[20D EMA]]&gt;Table2[[#This Row],[50D EMA]],Table2[[#This Row],[50D EMA]]&gt;Table2[[#This Row],[200D EMA]]),"Uptrend","Downtrend/NoTrend")</f>
        <v>Downtrend/NoTrend</v>
      </c>
      <c r="AL670">
        <v>-0.19</v>
      </c>
      <c r="AM670" t="s">
        <v>3153</v>
      </c>
      <c r="AN670">
        <v>-15.69</v>
      </c>
      <c r="AO670" t="s">
        <v>3153</v>
      </c>
      <c r="AP670">
        <v>7.5258608357169996E-3</v>
      </c>
      <c r="AQ670">
        <f>(Table2[[#This Row],[Sharpe Ratio]]-AVERAGE(Table2[Sharpe Ratio]))/_xlfn.STDEV.P(Table2[Sharpe Ratio])</f>
        <v>-0.58174416359484138</v>
      </c>
      <c r="AR6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0">
        <f>_xlfn.RANK.AVG(Table2[[#This Row],[1Y Return vs Nifty Z-Score]],Table2[1Y Return vs Nifty Z-Score])</f>
        <v>684</v>
      </c>
      <c r="AT670">
        <f>_xlfn.RANK.AVG(Table2[[#This Row],[6M Return vs Nifty Z-Score]],Table2[6M Return vs Nifty Z-Score])</f>
        <v>618</v>
      </c>
      <c r="AU670">
        <f>_xlfn.RANK.AVG(Table2[[#This Row],[Sharpe Ratio Z-Score]],Table2[Sharpe Ratio Z-Score])</f>
        <v>492</v>
      </c>
      <c r="AV670">
        <f>(Table2[[#This Row],[Rank 1Y]]+Table2[[#This Row],[Rank 6M]]+Table2[[#This Row],[Rank Sharpe]])/3</f>
        <v>598</v>
      </c>
    </row>
    <row r="671" spans="1:48" hidden="1" x14ac:dyDescent="0.3">
      <c r="A671" t="s">
        <v>1530</v>
      </c>
      <c r="B671" t="s">
        <v>1531</v>
      </c>
      <c r="C671" t="s">
        <v>3112</v>
      </c>
      <c r="D671" t="s">
        <v>51</v>
      </c>
      <c r="E671">
        <v>6359.9740816240001</v>
      </c>
      <c r="F671">
        <v>195.98</v>
      </c>
      <c r="G671">
        <v>-40.106584869927801</v>
      </c>
      <c r="H671">
        <f>(Table2[[#This Row],[1Y Return vs Nifty]]-AVERAGE(Table2[1Y Return vs Nifty]))/_xlfn.STDEV.P(Table2[1Y Return vs Nifty])</f>
        <v>-1.124741302482605</v>
      </c>
      <c r="I671">
        <v>-4.8592390578964899</v>
      </c>
      <c r="J671">
        <f>(Table2[[#This Row],[1M Return vs Nifty]]-AVERAGE(Table2[1M Return vs Nifty]))/_xlfn.STDEV.P(Table2[1M Return vs Nifty])</f>
        <v>-0.19811608427805738</v>
      </c>
      <c r="K671">
        <v>-13.4804926000193</v>
      </c>
      <c r="L671">
        <f>(Table2[[#This Row],[6M Return vs Nifty]]-AVERAGE(Table2[6M Return vs Nifty]))/_xlfn.STDEV.P(Table2[6M Return vs Nifty])</f>
        <v>-0.55117962381139229</v>
      </c>
      <c r="M671">
        <v>-4.3561122747615304</v>
      </c>
      <c r="N671">
        <f>(Table2[[#This Row],[1W Return vs Nifty]]-AVERAGE(Table2[1W Return vs Nifty]))/_xlfn.STDEV.P(Table2[1W Return vs Nifty])</f>
        <v>-0.31695535978890299</v>
      </c>
      <c r="O671">
        <v>205.79</v>
      </c>
      <c r="P671">
        <v>211.754103689028</v>
      </c>
      <c r="Q671">
        <v>240.090865993584</v>
      </c>
      <c r="R671">
        <v>29.423378920032299</v>
      </c>
      <c r="S671" s="1">
        <f>(Table2[[#This Row],[Close Price]]-Table2[[#This Row],[20D EMA]])/Table2[[#This Row],[20D EMA]]</f>
        <v>-4.7669954808299733E-2</v>
      </c>
      <c r="T671" s="1">
        <f>(Table2[[#This Row],[Close Price]]-Table2[[#This Row],[50D EMA]])/Table2[[#This Row],[50D EMA]]</f>
        <v>-7.4492552513613183E-2</v>
      </c>
      <c r="U671" s="1">
        <f>(Table2[[#This Row],[Close Price]]-Table2[[#This Row],[200D EMA]])/Table2[[#This Row],[200D EMA]]</f>
        <v>-0.1837257148914728</v>
      </c>
      <c r="V671">
        <v>0.53181033778373299</v>
      </c>
      <c r="W671">
        <v>195</v>
      </c>
      <c r="X671">
        <v>199.76</v>
      </c>
      <c r="Y671">
        <v>193</v>
      </c>
      <c r="Z671">
        <v>199.76</v>
      </c>
      <c r="AA671">
        <v>192.97</v>
      </c>
      <c r="AB671">
        <v>218.58</v>
      </c>
      <c r="AC671" s="1">
        <f>(Table2[[#This Row],[Close Price]]/Table2[[#This Row],[Day Low]])-1</f>
        <v>5.02564102564107E-3</v>
      </c>
      <c r="AD671" s="1">
        <f>(Table2[[#This Row],[Day High]]/Table2[[#This Row],[Close Price]])-1</f>
        <v>1.9287682416573082E-2</v>
      </c>
      <c r="AE671" s="1">
        <f>(Table2[[#This Row],[Close Price]]/Table2[[#This Row],[Current Week Low]])-1</f>
        <v>1.5440414507772005E-2</v>
      </c>
      <c r="AF671" s="1">
        <f>(Table2[[#This Row],[Current Week High]]/Table2[[#This Row],[Close Price]])-1</f>
        <v>1.9287682416573082E-2</v>
      </c>
      <c r="AG671" s="1">
        <f>(Table2[[#This Row],[Close Price]]/Table2[[#This Row],[Current Month Low]])-1</f>
        <v>1.5598279525314673E-2</v>
      </c>
      <c r="AH671" s="1">
        <f>(Table2[[#This Row],[Current Month High]]/Table2[[#This Row],[Close Price]])-1</f>
        <v>0.11531788958056954</v>
      </c>
      <c r="AI671">
        <v>141.24910705174</v>
      </c>
      <c r="AJ671">
        <v>1.55982795253146</v>
      </c>
      <c r="AK671" t="str">
        <f>IF(AND(Table2[[#This Row],[20D EMA]]&gt;Table2[[#This Row],[50D EMA]],Table2[[#This Row],[50D EMA]]&gt;Table2[[#This Row],[200D EMA]]),"Uptrend","Downtrend/NoTrend")</f>
        <v>Downtrend/NoTrend</v>
      </c>
      <c r="AL671">
        <v>-0.06</v>
      </c>
      <c r="AM671" t="s">
        <v>3153</v>
      </c>
      <c r="AN671">
        <v>-9.23</v>
      </c>
      <c r="AO671" t="s">
        <v>3153</v>
      </c>
      <c r="AP671">
        <v>-2.2987319775661E-2</v>
      </c>
      <c r="AQ671">
        <f>(Table2[[#This Row],[Sharpe Ratio]]-AVERAGE(Table2[Sharpe Ratio]))/_xlfn.STDEV.P(Table2[Sharpe Ratio])</f>
        <v>-0.93825963517747635</v>
      </c>
      <c r="AR6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1">
        <f>_xlfn.RANK.AVG(Table2[[#This Row],[1Y Return vs Nifty Z-Score]],Table2[1Y Return vs Nifty Z-Score])</f>
        <v>682</v>
      </c>
      <c r="AT671">
        <f>_xlfn.RANK.AVG(Table2[[#This Row],[6M Return vs Nifty Z-Score]],Table2[6M Return vs Nifty Z-Score])</f>
        <v>503</v>
      </c>
      <c r="AU671">
        <f>_xlfn.RANK.AVG(Table2[[#This Row],[Sharpe Ratio Z-Score]],Table2[Sharpe Ratio Z-Score])</f>
        <v>611</v>
      </c>
      <c r="AV671">
        <f>(Table2[[#This Row],[Rank 1Y]]+Table2[[#This Row],[Rank 6M]]+Table2[[#This Row],[Rank Sharpe]])/3</f>
        <v>598.66666666666663</v>
      </c>
    </row>
    <row r="672" spans="1:48" hidden="1" x14ac:dyDescent="0.3">
      <c r="A672" t="s">
        <v>1010</v>
      </c>
      <c r="B672" t="s">
        <v>1011</v>
      </c>
      <c r="C672" t="s">
        <v>3109</v>
      </c>
      <c r="D672" t="s">
        <v>27</v>
      </c>
      <c r="E672">
        <v>13363.885941772</v>
      </c>
      <c r="F672">
        <v>68.36</v>
      </c>
      <c r="G672">
        <v>-42.304013420307399</v>
      </c>
      <c r="H672">
        <f>(Table2[[#This Row],[1Y Return vs Nifty]]-AVERAGE(Table2[1Y Return vs Nifty]))/_xlfn.STDEV.P(Table2[1Y Return vs Nifty])</f>
        <v>-1.1701203960022855</v>
      </c>
      <c r="I672">
        <v>-10.522162907156501</v>
      </c>
      <c r="J672">
        <f>(Table2[[#This Row],[1M Return vs Nifty]]-AVERAGE(Table2[1M Return vs Nifty]))/_xlfn.STDEV.P(Table2[1M Return vs Nifty])</f>
        <v>-0.81829369068386748</v>
      </c>
      <c r="K672">
        <v>-15.918557724122699</v>
      </c>
      <c r="L672">
        <f>(Table2[[#This Row],[6M Return vs Nifty]]-AVERAGE(Table2[6M Return vs Nifty]))/_xlfn.STDEV.P(Table2[6M Return vs Nifty])</f>
        <v>-0.63543807498239291</v>
      </c>
      <c r="M672">
        <v>-2.74189988931936</v>
      </c>
      <c r="N672">
        <f>(Table2[[#This Row],[1W Return vs Nifty]]-AVERAGE(Table2[1W Return vs Nifty]))/_xlfn.STDEV.P(Table2[1W Return vs Nifty])</f>
        <v>1.4925595934271934E-2</v>
      </c>
      <c r="O672">
        <v>71.849999999999994</v>
      </c>
      <c r="P672">
        <v>77.439835803179804</v>
      </c>
      <c r="Q672">
        <v>83.065550479577396</v>
      </c>
      <c r="R672">
        <v>35.6606430825153</v>
      </c>
      <c r="S672" s="1">
        <f>(Table2[[#This Row],[Close Price]]-Table2[[#This Row],[20D EMA]])/Table2[[#This Row],[20D EMA]]</f>
        <v>-4.8573416840640156E-2</v>
      </c>
      <c r="T672" s="1">
        <f>(Table2[[#This Row],[Close Price]]-Table2[[#This Row],[50D EMA]])/Table2[[#This Row],[50D EMA]]</f>
        <v>-0.11725019441230494</v>
      </c>
      <c r="U672" s="1">
        <f>(Table2[[#This Row],[Close Price]]-Table2[[#This Row],[200D EMA]])/Table2[[#This Row],[200D EMA]]</f>
        <v>-0.17703549058153684</v>
      </c>
      <c r="V672">
        <v>0.319021866321547</v>
      </c>
      <c r="W672">
        <v>67.819999999999993</v>
      </c>
      <c r="X672">
        <v>69.69</v>
      </c>
      <c r="Y672">
        <v>66.599999999999994</v>
      </c>
      <c r="Z672">
        <v>69.69</v>
      </c>
      <c r="AA672">
        <v>66.599999999999994</v>
      </c>
      <c r="AB672">
        <v>76.86</v>
      </c>
      <c r="AC672" s="1">
        <f>(Table2[[#This Row],[Close Price]]/Table2[[#This Row],[Day Low]])-1</f>
        <v>7.9622530227072552E-3</v>
      </c>
      <c r="AD672" s="1">
        <f>(Table2[[#This Row],[Day High]]/Table2[[#This Row],[Close Price]])-1</f>
        <v>1.9455822118197741E-2</v>
      </c>
      <c r="AE672" s="1">
        <f>(Table2[[#This Row],[Close Price]]/Table2[[#This Row],[Current Week Low]])-1</f>
        <v>2.6426426426426453E-2</v>
      </c>
      <c r="AF672" s="1">
        <f>(Table2[[#This Row],[Current Week High]]/Table2[[#This Row],[Close Price]])-1</f>
        <v>1.9455822118197741E-2</v>
      </c>
      <c r="AG672" s="1">
        <f>(Table2[[#This Row],[Close Price]]/Table2[[#This Row],[Current Month Low]])-1</f>
        <v>2.6426426426426453E-2</v>
      </c>
      <c r="AH672" s="1">
        <f>(Table2[[#This Row],[Current Month High]]/Table2[[#This Row],[Close Price]])-1</f>
        <v>0.1243417203042716</v>
      </c>
      <c r="AI672">
        <v>62.9607957870099</v>
      </c>
      <c r="AJ672">
        <v>5.08839354342813</v>
      </c>
      <c r="AK672" t="str">
        <f>IF(AND(Table2[[#This Row],[20D EMA]]&gt;Table2[[#This Row],[50D EMA]],Table2[[#This Row],[50D EMA]]&gt;Table2[[#This Row],[200D EMA]]),"Uptrend","Downtrend/NoTrend")</f>
        <v>Downtrend/NoTrend</v>
      </c>
      <c r="AL672">
        <v>-0.28000000000000003</v>
      </c>
      <c r="AM672" t="s">
        <v>3153</v>
      </c>
      <c r="AN672">
        <v>-6.93</v>
      </c>
      <c r="AO672" t="s">
        <v>3153</v>
      </c>
      <c r="AP672">
        <v>-2.0884309738550002E-3</v>
      </c>
      <c r="AQ672">
        <f>(Table2[[#This Row],[Sharpe Ratio]]-AVERAGE(Table2[Sharpe Ratio]))/_xlfn.STDEV.P(Table2[Sharpe Ratio])</f>
        <v>-0.6940773818875452</v>
      </c>
      <c r="AR6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2">
        <f>_xlfn.RANK.AVG(Table2[[#This Row],[1Y Return vs Nifty Z-Score]],Table2[1Y Return vs Nifty Z-Score])</f>
        <v>695</v>
      </c>
      <c r="AT672">
        <f>_xlfn.RANK.AVG(Table2[[#This Row],[6M Return vs Nifty Z-Score]],Table2[6M Return vs Nifty Z-Score])</f>
        <v>537</v>
      </c>
      <c r="AU672">
        <f>_xlfn.RANK.AVG(Table2[[#This Row],[Sharpe Ratio Z-Score]],Table2[Sharpe Ratio Z-Score])</f>
        <v>567</v>
      </c>
      <c r="AV672">
        <f>(Table2[[#This Row],[Rank 1Y]]+Table2[[#This Row],[Rank 6M]]+Table2[[#This Row],[Rank Sharpe]])/3</f>
        <v>599.66666666666663</v>
      </c>
    </row>
    <row r="673" spans="1:48" hidden="1" x14ac:dyDescent="0.3">
      <c r="A673" t="s">
        <v>1032</v>
      </c>
      <c r="B673" t="s">
        <v>1033</v>
      </c>
      <c r="C673" t="s">
        <v>3115</v>
      </c>
      <c r="D673" t="s">
        <v>114</v>
      </c>
      <c r="E673">
        <v>12900.5269517</v>
      </c>
      <c r="F673">
        <v>44.02</v>
      </c>
      <c r="G673">
        <v>-15.7262725505416</v>
      </c>
      <c r="H673">
        <f>(Table2[[#This Row],[1Y Return vs Nifty]]-AVERAGE(Table2[1Y Return vs Nifty]))/_xlfn.STDEV.P(Table2[1Y Return vs Nifty])</f>
        <v>-0.62126351132105384</v>
      </c>
      <c r="I673">
        <v>-6.0619114244263503</v>
      </c>
      <c r="J673">
        <f>(Table2[[#This Row],[1M Return vs Nifty]]-AVERAGE(Table2[1M Return vs Nifty]))/_xlfn.STDEV.P(Table2[1M Return vs Nifty])</f>
        <v>-0.32982727966387643</v>
      </c>
      <c r="K673">
        <v>-37.900889118218799</v>
      </c>
      <c r="L673">
        <f>(Table2[[#This Row],[6M Return vs Nifty]]-AVERAGE(Table2[6M Return vs Nifty]))/_xlfn.STDEV.P(Table2[6M Return vs Nifty])</f>
        <v>-1.3951377147019624</v>
      </c>
      <c r="M673">
        <v>-5.1263946036776096</v>
      </c>
      <c r="N673">
        <f>(Table2[[#This Row],[1W Return vs Nifty]]-AVERAGE(Table2[1W Return vs Nifty]))/_xlfn.STDEV.P(Table2[1W Return vs Nifty])</f>
        <v>-0.4753248765903213</v>
      </c>
      <c r="O673">
        <v>46.61</v>
      </c>
      <c r="P673">
        <v>49.086459131228203</v>
      </c>
      <c r="Q673">
        <v>53.111989819164101</v>
      </c>
      <c r="R673">
        <v>31.1408319329203</v>
      </c>
      <c r="S673" s="1">
        <f>(Table2[[#This Row],[Close Price]]-Table2[[#This Row],[20D EMA]])/Table2[[#This Row],[20D EMA]]</f>
        <v>-5.5567474790817341E-2</v>
      </c>
      <c r="T673" s="1">
        <f>(Table2[[#This Row],[Close Price]]-Table2[[#This Row],[50D EMA]])/Table2[[#This Row],[50D EMA]]</f>
        <v>-0.10321500513376775</v>
      </c>
      <c r="U673" s="1">
        <f>(Table2[[#This Row],[Close Price]]-Table2[[#This Row],[200D EMA]])/Table2[[#This Row],[200D EMA]]</f>
        <v>-0.17118526061856351</v>
      </c>
      <c r="V673">
        <v>0.79539739397304399</v>
      </c>
      <c r="W673">
        <v>43.9</v>
      </c>
      <c r="X673">
        <v>44.92</v>
      </c>
      <c r="Y673">
        <v>43.06</v>
      </c>
      <c r="Z673">
        <v>44.92</v>
      </c>
      <c r="AA673">
        <v>43.06</v>
      </c>
      <c r="AB673">
        <v>50.39</v>
      </c>
      <c r="AC673" s="1">
        <f>(Table2[[#This Row],[Close Price]]/Table2[[#This Row],[Day Low]])-1</f>
        <v>2.7334851936220428E-3</v>
      </c>
      <c r="AD673" s="1">
        <f>(Table2[[#This Row],[Day High]]/Table2[[#This Row],[Close Price]])-1</f>
        <v>2.0445252158109994E-2</v>
      </c>
      <c r="AE673" s="1">
        <f>(Table2[[#This Row],[Close Price]]/Table2[[#This Row],[Current Week Low]])-1</f>
        <v>2.2294472828611189E-2</v>
      </c>
      <c r="AF673" s="1">
        <f>(Table2[[#This Row],[Current Week High]]/Table2[[#This Row],[Close Price]])-1</f>
        <v>2.0445252158109994E-2</v>
      </c>
      <c r="AG673" s="1">
        <f>(Table2[[#This Row],[Close Price]]/Table2[[#This Row],[Current Month Low]])-1</f>
        <v>2.2294472828611189E-2</v>
      </c>
      <c r="AH673" s="1">
        <f>(Table2[[#This Row],[Current Month High]]/Table2[[#This Row],[Close Price]])-1</f>
        <v>0.14470695138573375</v>
      </c>
      <c r="AI673">
        <v>67.423898228078102</v>
      </c>
      <c r="AJ673">
        <v>6.3285024154589404</v>
      </c>
      <c r="AK673" t="str">
        <f>IF(AND(Table2[[#This Row],[20D EMA]]&gt;Table2[[#This Row],[50D EMA]],Table2[[#This Row],[50D EMA]]&gt;Table2[[#This Row],[200D EMA]]),"Uptrend","Downtrend/NoTrend")</f>
        <v>Downtrend/NoTrend</v>
      </c>
      <c r="AL673">
        <v>-0.13</v>
      </c>
      <c r="AM673" t="s">
        <v>3153</v>
      </c>
      <c r="AN673">
        <v>-7.31</v>
      </c>
      <c r="AO673" t="s">
        <v>3153</v>
      </c>
      <c r="AQ673">
        <f>(Table2[[#This Row],[Sharpe Ratio]]-AVERAGE(Table2[Sharpe Ratio]))/_xlfn.STDEV.P(Table2[Sharpe Ratio])</f>
        <v>-0.66967619071070472</v>
      </c>
      <c r="AR6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3">
        <f>_xlfn.RANK.AVG(Table2[[#This Row],[1Y Return vs Nifty Z-Score]],Table2[1Y Return vs Nifty Z-Score])</f>
        <v>545</v>
      </c>
      <c r="AT673">
        <f>_xlfn.RANK.AVG(Table2[[#This Row],[6M Return vs Nifty Z-Score]],Table2[6M Return vs Nifty Z-Score])</f>
        <v>717</v>
      </c>
      <c r="AU673">
        <f>_xlfn.RANK.AVG(Table2[[#This Row],[Sharpe Ratio Z-Score]],Table2[Sharpe Ratio Z-Score])</f>
        <v>539</v>
      </c>
      <c r="AV673">
        <f>(Table2[[#This Row],[Rank 1Y]]+Table2[[#This Row],[Rank 6M]]+Table2[[#This Row],[Rank Sharpe]])/3</f>
        <v>600.33333333333337</v>
      </c>
    </row>
    <row r="674" spans="1:48" hidden="1" x14ac:dyDescent="0.3">
      <c r="A674" t="s">
        <v>575</v>
      </c>
      <c r="B674" t="s">
        <v>576</v>
      </c>
      <c r="C674" t="s">
        <v>3116</v>
      </c>
      <c r="D674" t="s">
        <v>75</v>
      </c>
      <c r="E674">
        <v>32734.671499724998</v>
      </c>
      <c r="F674">
        <v>1745.25</v>
      </c>
      <c r="G674">
        <v>-42.404471893111598</v>
      </c>
      <c r="H674">
        <f>(Table2[[#This Row],[1Y Return vs Nifty]]-AVERAGE(Table2[1Y Return vs Nifty]))/_xlfn.STDEV.P(Table2[1Y Return vs Nifty])</f>
        <v>-1.1721949637653368</v>
      </c>
      <c r="I674">
        <v>-1.3012836765539499</v>
      </c>
      <c r="J674">
        <f>(Table2[[#This Row],[1M Return vs Nifty]]-AVERAGE(Table2[1M Return vs Nifty]))/_xlfn.STDEV.P(Table2[1M Return vs Nifty])</f>
        <v>0.19153497069560702</v>
      </c>
      <c r="K674">
        <v>-9.8459056288236599</v>
      </c>
      <c r="L674">
        <f>(Table2[[#This Row],[6M Return vs Nifty]]-AVERAGE(Table2[6M Return vs Nifty]))/_xlfn.STDEV.P(Table2[6M Return vs Nifty])</f>
        <v>-0.42556990739667411</v>
      </c>
      <c r="M674">
        <v>-2.58672344846511</v>
      </c>
      <c r="N674">
        <f>(Table2[[#This Row],[1W Return vs Nifty]]-AVERAGE(Table2[1W Return vs Nifty]))/_xlfn.STDEV.P(Table2[1W Return vs Nifty])</f>
        <v>4.6829765398516333E-2</v>
      </c>
      <c r="O674">
        <v>1780.58</v>
      </c>
      <c r="P674">
        <v>1815.63134631762</v>
      </c>
      <c r="Q674">
        <v>1888.09186863112</v>
      </c>
      <c r="R674">
        <v>44.908795370300702</v>
      </c>
      <c r="S674" s="1">
        <f>(Table2[[#This Row],[Close Price]]-Table2[[#This Row],[20D EMA]])/Table2[[#This Row],[20D EMA]]</f>
        <v>-1.9841849285064377E-2</v>
      </c>
      <c r="T674" s="1">
        <f>(Table2[[#This Row],[Close Price]]-Table2[[#This Row],[50D EMA]])/Table2[[#This Row],[50D EMA]]</f>
        <v>-3.8764117209346603E-2</v>
      </c>
      <c r="U674" s="1">
        <f>(Table2[[#This Row],[Close Price]]-Table2[[#This Row],[200D EMA]])/Table2[[#This Row],[200D EMA]]</f>
        <v>-7.5654088132205838E-2</v>
      </c>
      <c r="V674">
        <v>0.59665734613756205</v>
      </c>
      <c r="W674">
        <v>1698.55</v>
      </c>
      <c r="X674">
        <v>1770</v>
      </c>
      <c r="Y674">
        <v>1680.2</v>
      </c>
      <c r="Z674">
        <v>1770</v>
      </c>
      <c r="AA674">
        <v>1676.55</v>
      </c>
      <c r="AB674">
        <v>1854.25</v>
      </c>
      <c r="AC674" s="1">
        <f>(Table2[[#This Row],[Close Price]]/Table2[[#This Row],[Day Low]])-1</f>
        <v>2.7494039033293172E-2</v>
      </c>
      <c r="AD674" s="1">
        <f>(Table2[[#This Row],[Day High]]/Table2[[#This Row],[Close Price]])-1</f>
        <v>1.4181349376880092E-2</v>
      </c>
      <c r="AE674" s="1">
        <f>(Table2[[#This Row],[Close Price]]/Table2[[#This Row],[Current Week Low]])-1</f>
        <v>3.8715629091774728E-2</v>
      </c>
      <c r="AF674" s="1">
        <f>(Table2[[#This Row],[Current Week High]]/Table2[[#This Row],[Close Price]])-1</f>
        <v>1.4181349376880092E-2</v>
      </c>
      <c r="AG674" s="1">
        <f>(Table2[[#This Row],[Close Price]]/Table2[[#This Row],[Current Month Low]])-1</f>
        <v>4.0977006352330703E-2</v>
      </c>
      <c r="AH674" s="1">
        <f>(Table2[[#This Row],[Current Month High]]/Table2[[#This Row],[Close Price]])-1</f>
        <v>6.2455235639593099E-2</v>
      </c>
      <c r="AI674">
        <v>39.275175476292702</v>
      </c>
      <c r="AJ674">
        <v>5.6830568002906601</v>
      </c>
      <c r="AK674" t="str">
        <f>IF(AND(Table2[[#This Row],[20D EMA]]&gt;Table2[[#This Row],[50D EMA]],Table2[[#This Row],[50D EMA]]&gt;Table2[[#This Row],[200D EMA]]),"Uptrend","Downtrend/NoTrend")</f>
        <v>Downtrend/NoTrend</v>
      </c>
      <c r="AL674">
        <v>0.04</v>
      </c>
      <c r="AM674" t="s">
        <v>3154</v>
      </c>
      <c r="AN674">
        <v>-4.8</v>
      </c>
      <c r="AO674" t="s">
        <v>3153</v>
      </c>
      <c r="AP674">
        <v>-4.0729384146535E-2</v>
      </c>
      <c r="AQ674">
        <f>(Table2[[#This Row],[Sharpe Ratio]]-AVERAGE(Table2[Sharpe Ratio]))/_xlfn.STDEV.P(Table2[Sharpe Ratio])</f>
        <v>-1.1455576067194195</v>
      </c>
      <c r="AR6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4">
        <f>_xlfn.RANK.AVG(Table2[[#This Row],[1Y Return vs Nifty Z-Score]],Table2[1Y Return vs Nifty Z-Score])</f>
        <v>697</v>
      </c>
      <c r="AT674">
        <f>_xlfn.RANK.AVG(Table2[[#This Row],[6M Return vs Nifty Z-Score]],Table2[6M Return vs Nifty Z-Score])</f>
        <v>465</v>
      </c>
      <c r="AU674">
        <f>_xlfn.RANK.AVG(Table2[[#This Row],[Sharpe Ratio Z-Score]],Table2[Sharpe Ratio Z-Score])</f>
        <v>642</v>
      </c>
      <c r="AV674">
        <f>(Table2[[#This Row],[Rank 1Y]]+Table2[[#This Row],[Rank 6M]]+Table2[[#This Row],[Rank Sharpe]])/3</f>
        <v>601.33333333333337</v>
      </c>
    </row>
    <row r="675" spans="1:48" hidden="1" x14ac:dyDescent="0.3">
      <c r="A675" t="s">
        <v>396</v>
      </c>
      <c r="B675" t="s">
        <v>397</v>
      </c>
      <c r="C675" t="s">
        <v>3117</v>
      </c>
      <c r="D675" t="s">
        <v>105</v>
      </c>
      <c r="E675">
        <v>55521.036833625003</v>
      </c>
      <c r="F675">
        <v>476.25</v>
      </c>
      <c r="G675">
        <v>-36.674864332622498</v>
      </c>
      <c r="H675">
        <f>(Table2[[#This Row],[1Y Return vs Nifty]]-AVERAGE(Table2[1Y Return vs Nifty]))/_xlfn.STDEV.P(Table2[1Y Return vs Nifty])</f>
        <v>-1.0538728470923786</v>
      </c>
      <c r="I675">
        <v>-9.5402792741852398</v>
      </c>
      <c r="J675">
        <f>(Table2[[#This Row],[1M Return vs Nifty]]-AVERAGE(Table2[1M Return vs Nifty]))/_xlfn.STDEV.P(Table2[1M Return vs Nifty])</f>
        <v>-0.71076227096598976</v>
      </c>
      <c r="K675">
        <v>-7.4874438101464804</v>
      </c>
      <c r="L675">
        <f>(Table2[[#This Row],[6M Return vs Nifty]]-AVERAGE(Table2[6M Return vs Nifty]))/_xlfn.STDEV.P(Table2[6M Return vs Nifty])</f>
        <v>-0.34406251121472831</v>
      </c>
      <c r="M675">
        <v>-1.3173401102386799</v>
      </c>
      <c r="N675">
        <f>(Table2[[#This Row],[1W Return vs Nifty]]-AVERAGE(Table2[1W Return vs Nifty]))/_xlfn.STDEV.P(Table2[1W Return vs Nifty])</f>
        <v>0.30781410628762573</v>
      </c>
      <c r="O675">
        <v>515.75</v>
      </c>
      <c r="P675">
        <v>542.193707736786</v>
      </c>
      <c r="Q675">
        <v>548.36293389488696</v>
      </c>
      <c r="R675">
        <v>20.052717246419999</v>
      </c>
      <c r="S675" s="1">
        <f>(Table2[[#This Row],[Close Price]]-Table2[[#This Row],[20D EMA]])/Table2[[#This Row],[20D EMA]]</f>
        <v>-7.6587493940862825E-2</v>
      </c>
      <c r="T675" s="1">
        <f>(Table2[[#This Row],[Close Price]]-Table2[[#This Row],[50D EMA]])/Table2[[#This Row],[50D EMA]]</f>
        <v>-0.12162388975712553</v>
      </c>
      <c r="U675" s="1">
        <f>(Table2[[#This Row],[Close Price]]-Table2[[#This Row],[200D EMA]])/Table2[[#This Row],[200D EMA]]</f>
        <v>-0.13150585030006778</v>
      </c>
      <c r="V675">
        <v>0.73006367722285304</v>
      </c>
      <c r="W675">
        <v>475</v>
      </c>
      <c r="X675">
        <v>483.45</v>
      </c>
      <c r="Y675">
        <v>475</v>
      </c>
      <c r="Z675">
        <v>494</v>
      </c>
      <c r="AA675">
        <v>475</v>
      </c>
      <c r="AB675">
        <v>542.75</v>
      </c>
      <c r="AC675" s="1">
        <f>(Table2[[#This Row],[Close Price]]/Table2[[#This Row],[Day Low]])-1</f>
        <v>2.6315789473683182E-3</v>
      </c>
      <c r="AD675" s="1">
        <f>(Table2[[#This Row],[Day High]]/Table2[[#This Row],[Close Price]])-1</f>
        <v>1.5118110236220339E-2</v>
      </c>
      <c r="AE675" s="1">
        <f>(Table2[[#This Row],[Close Price]]/Table2[[#This Row],[Current Week Low]])-1</f>
        <v>2.6315789473683182E-3</v>
      </c>
      <c r="AF675" s="1">
        <f>(Table2[[#This Row],[Current Week High]]/Table2[[#This Row],[Close Price]])-1</f>
        <v>3.7270341207349178E-2</v>
      </c>
      <c r="AG675" s="1">
        <f>(Table2[[#This Row],[Close Price]]/Table2[[#This Row],[Current Month Low]])-1</f>
        <v>2.6315789473683182E-3</v>
      </c>
      <c r="AH675" s="1">
        <f>(Table2[[#This Row],[Current Month High]]/Table2[[#This Row],[Close Price]])-1</f>
        <v>0.13963254593175844</v>
      </c>
      <c r="AI675">
        <v>32.178477690288702</v>
      </c>
      <c r="AJ675">
        <v>8.4851936218678805</v>
      </c>
      <c r="AK675" t="str">
        <f>IF(AND(Table2[[#This Row],[20D EMA]]&gt;Table2[[#This Row],[50D EMA]],Table2[[#This Row],[50D EMA]]&gt;Table2[[#This Row],[200D EMA]]),"Uptrend","Downtrend/NoTrend")</f>
        <v>Downtrend/NoTrend</v>
      </c>
      <c r="AL675">
        <v>-0.05</v>
      </c>
      <c r="AM675" t="s">
        <v>3153</v>
      </c>
      <c r="AN675">
        <v>-11.28</v>
      </c>
      <c r="AO675" t="s">
        <v>3153</v>
      </c>
      <c r="AP675">
        <v>-0.107540057312871</v>
      </c>
      <c r="AQ675">
        <f>(Table2[[#This Row],[Sharpe Ratio]]-AVERAGE(Table2[Sharpe Ratio]))/_xlfn.STDEV.P(Table2[Sharpe Ratio])</f>
        <v>-1.9261723500335837</v>
      </c>
      <c r="AR6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5">
        <f>_xlfn.RANK.AVG(Table2[[#This Row],[1Y Return vs Nifty Z-Score]],Table2[1Y Return vs Nifty Z-Score])</f>
        <v>667</v>
      </c>
      <c r="AT675">
        <f>_xlfn.RANK.AVG(Table2[[#This Row],[6M Return vs Nifty Z-Score]],Table2[6M Return vs Nifty Z-Score])</f>
        <v>427</v>
      </c>
      <c r="AU675">
        <f>_xlfn.RANK.AVG(Table2[[#This Row],[Sharpe Ratio Z-Score]],Table2[Sharpe Ratio Z-Score])</f>
        <v>716</v>
      </c>
      <c r="AV675">
        <f>(Table2[[#This Row],[Rank 1Y]]+Table2[[#This Row],[Rank 6M]]+Table2[[#This Row],[Rank Sharpe]])/3</f>
        <v>603.33333333333337</v>
      </c>
    </row>
    <row r="676" spans="1:48" hidden="1" x14ac:dyDescent="0.3">
      <c r="A676" t="s">
        <v>1354</v>
      </c>
      <c r="B676" t="s">
        <v>1355</v>
      </c>
      <c r="C676" t="s">
        <v>3122</v>
      </c>
      <c r="D676" t="s">
        <v>485</v>
      </c>
      <c r="E676">
        <v>8037.7221522600003</v>
      </c>
      <c r="F676">
        <v>731.55</v>
      </c>
      <c r="G676">
        <v>-42.231572885013399</v>
      </c>
      <c r="H676">
        <f>(Table2[[#This Row],[1Y Return vs Nifty]]-AVERAGE(Table2[1Y Return vs Nifty]))/_xlfn.STDEV.P(Table2[1Y Return vs Nifty])</f>
        <v>-1.1686244266224601</v>
      </c>
      <c r="I676">
        <v>3.45239672911524</v>
      </c>
      <c r="J676">
        <f>(Table2[[#This Row],[1M Return vs Nifty]]-AVERAGE(Table2[1M Return vs Nifty]))/_xlfn.STDEV.P(Table2[1M Return vs Nifty])</f>
        <v>0.71213637980538291</v>
      </c>
      <c r="K676">
        <v>-11.116849733086999</v>
      </c>
      <c r="L676">
        <f>(Table2[[#This Row],[6M Return vs Nifty]]-AVERAGE(Table2[6M Return vs Nifty]))/_xlfn.STDEV.P(Table2[6M Return vs Nifty])</f>
        <v>-0.46949317289579617</v>
      </c>
      <c r="M676">
        <v>-1.06349620942051</v>
      </c>
      <c r="N676">
        <f>(Table2[[#This Row],[1W Return vs Nifty]]-AVERAGE(Table2[1W Return vs Nifty]))/_xlfn.STDEV.P(Table2[1W Return vs Nifty])</f>
        <v>0.36000423762833905</v>
      </c>
      <c r="O676">
        <v>728.9</v>
      </c>
      <c r="P676">
        <v>738.18009005527404</v>
      </c>
      <c r="Q676">
        <v>797.68707941492903</v>
      </c>
      <c r="R676">
        <v>52.640067275587398</v>
      </c>
      <c r="S676" s="1">
        <f>(Table2[[#This Row],[Close Price]]-Table2[[#This Row],[20D EMA]])/Table2[[#This Row],[20D EMA]]</f>
        <v>3.6356153107421833E-3</v>
      </c>
      <c r="T676" s="1">
        <f>(Table2[[#This Row],[Close Price]]-Table2[[#This Row],[50D EMA]])/Table2[[#This Row],[50D EMA]]</f>
        <v>-8.9816701162688199E-3</v>
      </c>
      <c r="U676" s="1">
        <f>(Table2[[#This Row],[Close Price]]-Table2[[#This Row],[200D EMA]])/Table2[[#This Row],[200D EMA]]</f>
        <v>-8.2911057633574717E-2</v>
      </c>
      <c r="V676">
        <v>1.28269194064156</v>
      </c>
      <c r="W676">
        <v>716.4</v>
      </c>
      <c r="X676">
        <v>738.9</v>
      </c>
      <c r="Y676">
        <v>710.25</v>
      </c>
      <c r="Z676">
        <v>738.9</v>
      </c>
      <c r="AA676">
        <v>702</v>
      </c>
      <c r="AB676">
        <v>744.8</v>
      </c>
      <c r="AC676" s="1">
        <f>(Table2[[#This Row],[Close Price]]/Table2[[#This Row],[Day Low]])-1</f>
        <v>2.1147403685092048E-2</v>
      </c>
      <c r="AD676" s="1">
        <f>(Table2[[#This Row],[Day High]]/Table2[[#This Row],[Close Price]])-1</f>
        <v>1.0047160139430078E-2</v>
      </c>
      <c r="AE676" s="1">
        <f>(Table2[[#This Row],[Close Price]]/Table2[[#This Row],[Current Week Low]])-1</f>
        <v>2.9989440337909068E-2</v>
      </c>
      <c r="AF676" s="1">
        <f>(Table2[[#This Row],[Current Week High]]/Table2[[#This Row],[Close Price]])-1</f>
        <v>1.0047160139430078E-2</v>
      </c>
      <c r="AG676" s="1">
        <f>(Table2[[#This Row],[Close Price]]/Table2[[#This Row],[Current Month Low]])-1</f>
        <v>4.2094017094016944E-2</v>
      </c>
      <c r="AH676" s="1">
        <f>(Table2[[#This Row],[Current Month High]]/Table2[[#This Row],[Close Price]])-1</f>
        <v>1.8112227462237618E-2</v>
      </c>
      <c r="AI676">
        <v>51.226847105460998</v>
      </c>
      <c r="AJ676">
        <v>8.7321640903686095</v>
      </c>
      <c r="AK676" t="str">
        <f>IF(AND(Table2[[#This Row],[20D EMA]]&gt;Table2[[#This Row],[50D EMA]],Table2[[#This Row],[50D EMA]]&gt;Table2[[#This Row],[200D EMA]]),"Uptrend","Downtrend/NoTrend")</f>
        <v>Downtrend/NoTrend</v>
      </c>
      <c r="AL676">
        <v>7.0000000000000007E-2</v>
      </c>
      <c r="AM676" t="s">
        <v>3154</v>
      </c>
      <c r="AN676">
        <v>-0.25</v>
      </c>
      <c r="AO676" t="s">
        <v>3153</v>
      </c>
      <c r="AP676">
        <v>-3.8465455009665001E-2</v>
      </c>
      <c r="AQ676">
        <f>(Table2[[#This Row],[Sharpe Ratio]]-AVERAGE(Table2[Sharpe Ratio]))/_xlfn.STDEV.P(Table2[Sharpe Ratio])</f>
        <v>-1.1191058980581496</v>
      </c>
      <c r="AR6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6">
        <f>_xlfn.RANK.AVG(Table2[[#This Row],[1Y Return vs Nifty Z-Score]],Table2[1Y Return vs Nifty Z-Score])</f>
        <v>694</v>
      </c>
      <c r="AT676">
        <f>_xlfn.RANK.AVG(Table2[[#This Row],[6M Return vs Nifty Z-Score]],Table2[6M Return vs Nifty Z-Score])</f>
        <v>478</v>
      </c>
      <c r="AU676">
        <f>_xlfn.RANK.AVG(Table2[[#This Row],[Sharpe Ratio Z-Score]],Table2[Sharpe Ratio Z-Score])</f>
        <v>638</v>
      </c>
      <c r="AV676">
        <f>(Table2[[#This Row],[Rank 1Y]]+Table2[[#This Row],[Rank 6M]]+Table2[[#This Row],[Rank Sharpe]])/3</f>
        <v>603.33333333333337</v>
      </c>
    </row>
    <row r="677" spans="1:48" hidden="1" x14ac:dyDescent="0.3">
      <c r="A677" t="s">
        <v>1864</v>
      </c>
      <c r="B677" t="s">
        <v>1865</v>
      </c>
      <c r="C677" t="s">
        <v>3108</v>
      </c>
      <c r="D677" t="s">
        <v>54</v>
      </c>
      <c r="E677">
        <v>3896.6128292199901</v>
      </c>
      <c r="F677">
        <v>43.39</v>
      </c>
      <c r="G677">
        <v>-13.426269691192999</v>
      </c>
      <c r="H677">
        <f>(Table2[[#This Row],[1Y Return vs Nifty]]-AVERAGE(Table2[1Y Return vs Nifty]))/_xlfn.STDEV.P(Table2[1Y Return vs Nifty])</f>
        <v>-0.57376615590902769</v>
      </c>
      <c r="I677">
        <v>-9.6856087957066297</v>
      </c>
      <c r="J677">
        <f>(Table2[[#This Row],[1M Return vs Nifty]]-AVERAGE(Table2[1M Return vs Nifty]))/_xlfn.STDEV.P(Table2[1M Return vs Nifty])</f>
        <v>-0.72667809770079828</v>
      </c>
      <c r="K677">
        <v>-41.503009026629698</v>
      </c>
      <c r="L677">
        <f>(Table2[[#This Row],[6M Return vs Nifty]]-AVERAGE(Table2[6M Return vs Nifty]))/_xlfn.STDEV.P(Table2[6M Return vs Nifty])</f>
        <v>-1.5196253838024933</v>
      </c>
      <c r="M677">
        <v>-1.9160030866487801</v>
      </c>
      <c r="N677">
        <f>(Table2[[#This Row],[1W Return vs Nifty]]-AVERAGE(Table2[1W Return vs Nifty]))/_xlfn.STDEV.P(Table2[1W Return vs Nifty])</f>
        <v>0.18472941027184081</v>
      </c>
      <c r="O677">
        <v>45.7</v>
      </c>
      <c r="P677">
        <v>51.100451041385398</v>
      </c>
      <c r="Q677">
        <v>57.995357350349003</v>
      </c>
      <c r="R677">
        <v>40.115625411876003</v>
      </c>
      <c r="S677" s="1">
        <f>(Table2[[#This Row],[Close Price]]-Table2[[#This Row],[20D EMA]])/Table2[[#This Row],[20D EMA]]</f>
        <v>-5.0547045951860006E-2</v>
      </c>
      <c r="T677" s="1">
        <f>(Table2[[#This Row],[Close Price]]-Table2[[#This Row],[50D EMA]])/Table2[[#This Row],[50D EMA]]</f>
        <v>-0.15088812102931992</v>
      </c>
      <c r="U677" s="1">
        <f>(Table2[[#This Row],[Close Price]]-Table2[[#This Row],[200D EMA]])/Table2[[#This Row],[200D EMA]]</f>
        <v>-0.2518366644784733</v>
      </c>
      <c r="V677">
        <v>0.48712229775893001</v>
      </c>
      <c r="W677">
        <v>42.42</v>
      </c>
      <c r="X677">
        <v>44.36</v>
      </c>
      <c r="Y677">
        <v>41.51</v>
      </c>
      <c r="Z677">
        <v>45.1</v>
      </c>
      <c r="AA677">
        <v>41.31</v>
      </c>
      <c r="AB677">
        <v>47.86</v>
      </c>
      <c r="AC677" s="1">
        <f>(Table2[[#This Row],[Close Price]]/Table2[[#This Row],[Day Low]])-1</f>
        <v>2.2866572371522897E-2</v>
      </c>
      <c r="AD677" s="1">
        <f>(Table2[[#This Row],[Day High]]/Table2[[#This Row],[Close Price]])-1</f>
        <v>2.2355381424291387E-2</v>
      </c>
      <c r="AE677" s="1">
        <f>(Table2[[#This Row],[Close Price]]/Table2[[#This Row],[Current Week Low]])-1</f>
        <v>4.5290291496025148E-2</v>
      </c>
      <c r="AF677" s="1">
        <f>(Table2[[#This Row],[Current Week High]]/Table2[[#This Row],[Close Price]])-1</f>
        <v>3.9410002304678615E-2</v>
      </c>
      <c r="AG677" s="1">
        <f>(Table2[[#This Row],[Close Price]]/Table2[[#This Row],[Current Month Low]])-1</f>
        <v>5.0351004599370475E-2</v>
      </c>
      <c r="AH677" s="1">
        <f>(Table2[[#This Row],[Current Month High]]/Table2[[#This Row],[Close Price]])-1</f>
        <v>0.10301912883152808</v>
      </c>
      <c r="AI677">
        <v>129.61511869094201</v>
      </c>
      <c r="AJ677">
        <v>8.0024891101431397</v>
      </c>
      <c r="AK677" t="str">
        <f>IF(AND(Table2[[#This Row],[20D EMA]]&gt;Table2[[#This Row],[50D EMA]],Table2[[#This Row],[50D EMA]]&gt;Table2[[#This Row],[200D EMA]]),"Uptrend","Downtrend/NoTrend")</f>
        <v>Downtrend/NoTrend</v>
      </c>
      <c r="AL677">
        <v>-0.31</v>
      </c>
      <c r="AM677" t="s">
        <v>3153</v>
      </c>
      <c r="AN677">
        <v>-5.92</v>
      </c>
      <c r="AO677" t="s">
        <v>3153</v>
      </c>
      <c r="AP677">
        <v>-4.7025207070699998E-4</v>
      </c>
      <c r="AQ677">
        <f>(Table2[[#This Row],[Sharpe Ratio]]-AVERAGE(Table2[Sharpe Ratio]))/_xlfn.STDEV.P(Table2[Sharpe Ratio])</f>
        <v>-0.67517060772629123</v>
      </c>
      <c r="AR6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7">
        <f>_xlfn.RANK.AVG(Table2[[#This Row],[1Y Return vs Nifty Z-Score]],Table2[1Y Return vs Nifty Z-Score])</f>
        <v>523</v>
      </c>
      <c r="AT677">
        <f>_xlfn.RANK.AVG(Table2[[#This Row],[6M Return vs Nifty Z-Score]],Table2[6M Return vs Nifty Z-Score])</f>
        <v>727</v>
      </c>
      <c r="AU677">
        <f>_xlfn.RANK.AVG(Table2[[#This Row],[Sharpe Ratio Z-Score]],Table2[Sharpe Ratio Z-Score])</f>
        <v>562</v>
      </c>
      <c r="AV677">
        <f>(Table2[[#This Row],[Rank 1Y]]+Table2[[#This Row],[Rank 6M]]+Table2[[#This Row],[Rank Sharpe]])/3</f>
        <v>604</v>
      </c>
    </row>
    <row r="678" spans="1:48" hidden="1" x14ac:dyDescent="0.3">
      <c r="A678" t="s">
        <v>370</v>
      </c>
      <c r="B678" t="s">
        <v>371</v>
      </c>
      <c r="C678" t="s">
        <v>3120</v>
      </c>
      <c r="D678" t="s">
        <v>111</v>
      </c>
      <c r="E678">
        <v>64008</v>
      </c>
      <c r="F678">
        <v>800.1</v>
      </c>
      <c r="G678">
        <v>-5.2781197397092097</v>
      </c>
      <c r="H678">
        <f>(Table2[[#This Row],[1Y Return vs Nifty]]-AVERAGE(Table2[1Y Return vs Nifty]))/_xlfn.STDEV.P(Table2[1Y Return vs Nifty])</f>
        <v>-0.40549872414343502</v>
      </c>
      <c r="I678">
        <v>-4.1695910107798602</v>
      </c>
      <c r="J678">
        <f>(Table2[[#This Row],[1M Return vs Nifty]]-AVERAGE(Table2[1M Return vs Nifty]))/_xlfn.STDEV.P(Table2[1M Return vs Nifty])</f>
        <v>-0.12258897381212341</v>
      </c>
      <c r="K678">
        <v>-32.573593834821601</v>
      </c>
      <c r="L678">
        <f>(Table2[[#This Row],[6M Return vs Nifty]]-AVERAGE(Table2[6M Return vs Nifty]))/_xlfn.STDEV.P(Table2[6M Return vs Nifty])</f>
        <v>-1.2110287485090692</v>
      </c>
      <c r="M678">
        <v>-3.13275798694437</v>
      </c>
      <c r="N678">
        <f>(Table2[[#This Row],[1W Return vs Nifty]]-AVERAGE(Table2[1W Return vs Nifty]))/_xlfn.STDEV.P(Table2[1W Return vs Nifty])</f>
        <v>-6.5434559991800603E-2</v>
      </c>
      <c r="O678">
        <v>828.12</v>
      </c>
      <c r="P678">
        <v>863.30759057132104</v>
      </c>
      <c r="Q678">
        <v>901.77702704778005</v>
      </c>
      <c r="R678">
        <v>34.392027420052898</v>
      </c>
      <c r="S678" s="1">
        <f>(Table2[[#This Row],[Close Price]]-Table2[[#This Row],[20D EMA]])/Table2[[#This Row],[20D EMA]]</f>
        <v>-3.3835675988987082E-2</v>
      </c>
      <c r="T678" s="1">
        <f>(Table2[[#This Row],[Close Price]]-Table2[[#This Row],[50D EMA]])/Table2[[#This Row],[50D EMA]]</f>
        <v>-7.3215608505760268E-2</v>
      </c>
      <c r="U678" s="1">
        <f>(Table2[[#This Row],[Close Price]]-Table2[[#This Row],[200D EMA]])/Table2[[#This Row],[200D EMA]]</f>
        <v>-0.11275184884743436</v>
      </c>
      <c r="V678">
        <v>1.05255882165548</v>
      </c>
      <c r="W678">
        <v>796</v>
      </c>
      <c r="X678">
        <v>815.65</v>
      </c>
      <c r="Y678">
        <v>787</v>
      </c>
      <c r="Z678">
        <v>815.65</v>
      </c>
      <c r="AA678">
        <v>787</v>
      </c>
      <c r="AB678">
        <v>863.3</v>
      </c>
      <c r="AC678" s="1">
        <f>(Table2[[#This Row],[Close Price]]/Table2[[#This Row],[Day Low]])-1</f>
        <v>5.1507537688442184E-3</v>
      </c>
      <c r="AD678" s="1">
        <f>(Table2[[#This Row],[Day High]]/Table2[[#This Row],[Close Price]])-1</f>
        <v>1.9435070616173E-2</v>
      </c>
      <c r="AE678" s="1">
        <f>(Table2[[#This Row],[Close Price]]/Table2[[#This Row],[Current Week Low]])-1</f>
        <v>1.6645489199491825E-2</v>
      </c>
      <c r="AF678" s="1">
        <f>(Table2[[#This Row],[Current Week High]]/Table2[[#This Row],[Close Price]])-1</f>
        <v>1.9435070616173E-2</v>
      </c>
      <c r="AG678" s="1">
        <f>(Table2[[#This Row],[Close Price]]/Table2[[#This Row],[Current Month Low]])-1</f>
        <v>1.6645489199491825E-2</v>
      </c>
      <c r="AH678" s="1">
        <f>(Table2[[#This Row],[Current Month High]]/Table2[[#This Row],[Close Price]])-1</f>
        <v>7.8990126234220526E-2</v>
      </c>
      <c r="AI678">
        <v>42.344706911636003</v>
      </c>
      <c r="AJ678">
        <v>15.6882591093117</v>
      </c>
      <c r="AK678" t="str">
        <f>IF(AND(Table2[[#This Row],[20D EMA]]&gt;Table2[[#This Row],[50D EMA]],Table2[[#This Row],[50D EMA]]&gt;Table2[[#This Row],[200D EMA]]),"Uptrend","Downtrend/NoTrend")</f>
        <v>Downtrend/NoTrend</v>
      </c>
      <c r="AL678">
        <v>-0.12</v>
      </c>
      <c r="AM678" t="s">
        <v>3153</v>
      </c>
      <c r="AN678">
        <v>-2.58</v>
      </c>
      <c r="AO678" t="s">
        <v>3153</v>
      </c>
      <c r="AP678">
        <v>-5.1101697383291997E-2</v>
      </c>
      <c r="AQ678">
        <f>(Table2[[#This Row],[Sharpe Ratio]]-AVERAGE(Table2[Sharpe Ratio]))/_xlfn.STDEV.P(Table2[Sharpe Ratio])</f>
        <v>-1.2667475341839569</v>
      </c>
      <c r="AR6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8">
        <f>_xlfn.RANK.AVG(Table2[[#This Row],[1Y Return vs Nifty Z-Score]],Table2[1Y Return vs Nifty Z-Score])</f>
        <v>451</v>
      </c>
      <c r="AT678">
        <f>_xlfn.RANK.AVG(Table2[[#This Row],[6M Return vs Nifty Z-Score]],Table2[6M Return vs Nifty Z-Score])</f>
        <v>700</v>
      </c>
      <c r="AU678">
        <f>_xlfn.RANK.AVG(Table2[[#This Row],[Sharpe Ratio Z-Score]],Table2[Sharpe Ratio Z-Score])</f>
        <v>667</v>
      </c>
      <c r="AV678">
        <f>(Table2[[#This Row],[Rank 1Y]]+Table2[[#This Row],[Rank 6M]]+Table2[[#This Row],[Rank Sharpe]])/3</f>
        <v>606</v>
      </c>
    </row>
    <row r="679" spans="1:48" hidden="1" x14ac:dyDescent="0.3">
      <c r="A679" t="s">
        <v>1518</v>
      </c>
      <c r="B679" t="s">
        <v>1519</v>
      </c>
      <c r="C679" t="s">
        <v>3122</v>
      </c>
      <c r="D679" t="s">
        <v>485</v>
      </c>
      <c r="E679">
        <v>6465.9435599999997</v>
      </c>
      <c r="F679">
        <v>1995.6</v>
      </c>
      <c r="G679">
        <v>-21.685311482438699</v>
      </c>
      <c r="H679">
        <f>(Table2[[#This Row],[1Y Return vs Nifty]]-AVERAGE(Table2[1Y Return vs Nifty]))/_xlfn.STDEV.P(Table2[1Y Return vs Nifty])</f>
        <v>-0.74432361488221999</v>
      </c>
      <c r="I679">
        <v>-3.96754555148364</v>
      </c>
      <c r="J679">
        <f>(Table2[[#This Row],[1M Return vs Nifty]]-AVERAGE(Table2[1M Return vs Nifty]))/_xlfn.STDEV.P(Table2[1M Return vs Nifty])</f>
        <v>-0.10046187610307226</v>
      </c>
      <c r="K679">
        <v>-16.1239245436734</v>
      </c>
      <c r="L679">
        <f>(Table2[[#This Row],[6M Return vs Nifty]]-AVERAGE(Table2[6M Return vs Nifty]))/_xlfn.STDEV.P(Table2[6M Return vs Nifty])</f>
        <v>-0.6425354613344576</v>
      </c>
      <c r="M679">
        <v>-2.3896318530329101</v>
      </c>
      <c r="N679">
        <f>(Table2[[#This Row],[1W Return vs Nifty]]-AVERAGE(Table2[1W Return vs Nifty]))/_xlfn.STDEV.P(Table2[1W Return vs Nifty])</f>
        <v>8.7351661802579833E-2</v>
      </c>
      <c r="O679">
        <v>2076.52</v>
      </c>
      <c r="P679">
        <v>2146.0048627011802</v>
      </c>
      <c r="Q679">
        <v>2223.4337595810898</v>
      </c>
      <c r="R679">
        <v>35.064629068025603</v>
      </c>
      <c r="S679" s="1">
        <f>(Table2[[#This Row],[Close Price]]-Table2[[#This Row],[20D EMA]])/Table2[[#This Row],[20D EMA]]</f>
        <v>-3.8969044362683759E-2</v>
      </c>
      <c r="T679" s="1">
        <f>(Table2[[#This Row],[Close Price]]-Table2[[#This Row],[50D EMA]])/Table2[[#This Row],[50D EMA]]</f>
        <v>-7.0085984107168042E-2</v>
      </c>
      <c r="U679" s="1">
        <f>(Table2[[#This Row],[Close Price]]-Table2[[#This Row],[200D EMA]])/Table2[[#This Row],[200D EMA]]</f>
        <v>-0.10246932637382251</v>
      </c>
      <c r="V679">
        <v>0.63464693681701301</v>
      </c>
      <c r="W679">
        <v>1981.5</v>
      </c>
      <c r="X679">
        <v>2033</v>
      </c>
      <c r="Y679">
        <v>1950.05</v>
      </c>
      <c r="Z679">
        <v>2033</v>
      </c>
      <c r="AA679">
        <v>1950.05</v>
      </c>
      <c r="AB679">
        <v>2169</v>
      </c>
      <c r="AC679" s="1">
        <f>(Table2[[#This Row],[Close Price]]/Table2[[#This Row],[Day Low]])-1</f>
        <v>7.1158213474640242E-3</v>
      </c>
      <c r="AD679" s="1">
        <f>(Table2[[#This Row],[Day High]]/Table2[[#This Row],[Close Price]])-1</f>
        <v>1.8741230707556733E-2</v>
      </c>
      <c r="AE679" s="1">
        <f>(Table2[[#This Row],[Close Price]]/Table2[[#This Row],[Current Week Low]])-1</f>
        <v>2.3358375426271172E-2</v>
      </c>
      <c r="AF679" s="1">
        <f>(Table2[[#This Row],[Current Week High]]/Table2[[#This Row],[Close Price]])-1</f>
        <v>1.8741230707556733E-2</v>
      </c>
      <c r="AG679" s="1">
        <f>(Table2[[#This Row],[Close Price]]/Table2[[#This Row],[Current Month Low]])-1</f>
        <v>2.3358375426271172E-2</v>
      </c>
      <c r="AH679" s="1">
        <f>(Table2[[#This Row],[Current Month High]]/Table2[[#This Row],[Close Price]])-1</f>
        <v>8.6891160553217217E-2</v>
      </c>
      <c r="AI679">
        <v>37.0515133293245</v>
      </c>
      <c r="AJ679">
        <v>2.3358375426271101</v>
      </c>
      <c r="AK679" t="str">
        <f>IF(AND(Table2[[#This Row],[20D EMA]]&gt;Table2[[#This Row],[50D EMA]],Table2[[#This Row],[50D EMA]]&gt;Table2[[#This Row],[200D EMA]]),"Uptrend","Downtrend/NoTrend")</f>
        <v>Downtrend/NoTrend</v>
      </c>
      <c r="AL679">
        <v>0.02</v>
      </c>
      <c r="AM679" t="s">
        <v>3154</v>
      </c>
      <c r="AN679">
        <v>-6.28</v>
      </c>
      <c r="AO679" t="s">
        <v>3153</v>
      </c>
      <c r="AP679">
        <v>-8.1411777125033002E-2</v>
      </c>
      <c r="AQ679">
        <f>(Table2[[#This Row],[Sharpe Ratio]]-AVERAGE(Table2[Sharpe Ratio]))/_xlfn.STDEV.P(Table2[Sharpe Ratio])</f>
        <v>-1.6208899787380531</v>
      </c>
      <c r="AR6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9">
        <f>_xlfn.RANK.AVG(Table2[[#This Row],[1Y Return vs Nifty Z-Score]],Table2[1Y Return vs Nifty Z-Score])</f>
        <v>581</v>
      </c>
      <c r="AT679">
        <f>_xlfn.RANK.AVG(Table2[[#This Row],[6M Return vs Nifty Z-Score]],Table2[6M Return vs Nifty Z-Score])</f>
        <v>540</v>
      </c>
      <c r="AU679">
        <f>_xlfn.RANK.AVG(Table2[[#This Row],[Sharpe Ratio Z-Score]],Table2[Sharpe Ratio Z-Score])</f>
        <v>699</v>
      </c>
      <c r="AV679">
        <f>(Table2[[#This Row],[Rank 1Y]]+Table2[[#This Row],[Rank 6M]]+Table2[[#This Row],[Rank Sharpe]])/3</f>
        <v>606.66666666666663</v>
      </c>
    </row>
    <row r="680" spans="1:48" hidden="1" x14ac:dyDescent="0.3">
      <c r="A680" t="s">
        <v>2001</v>
      </c>
      <c r="B680" t="s">
        <v>2002</v>
      </c>
      <c r="C680" t="s">
        <v>3125</v>
      </c>
      <c r="D680" t="s">
        <v>2003</v>
      </c>
      <c r="E680">
        <v>3242.8314439999999</v>
      </c>
      <c r="F680">
        <v>18.32</v>
      </c>
      <c r="G680">
        <v>-27.983690943797502</v>
      </c>
      <c r="H680">
        <f>(Table2[[#This Row],[1Y Return vs Nifty]]-AVERAGE(Table2[1Y Return vs Nifty]))/_xlfn.STDEV.P(Table2[1Y Return vs Nifty])</f>
        <v>-0.87439143918079099</v>
      </c>
      <c r="I680">
        <v>-3.6992422917876699</v>
      </c>
      <c r="J680">
        <f>(Table2[[#This Row],[1M Return vs Nifty]]-AVERAGE(Table2[1M Return vs Nifty]))/_xlfn.STDEV.P(Table2[1M Return vs Nifty])</f>
        <v>-7.1078526120206695E-2</v>
      </c>
      <c r="K680">
        <v>-17.057967334120502</v>
      </c>
      <c r="L680">
        <f>(Table2[[#This Row],[6M Return vs Nifty]]-AVERAGE(Table2[6M Return vs Nifty]))/_xlfn.STDEV.P(Table2[6M Return vs Nifty])</f>
        <v>-0.67481556660008479</v>
      </c>
      <c r="M680">
        <v>-3.4494030756820799</v>
      </c>
      <c r="N680">
        <f>(Table2[[#This Row],[1W Return vs Nifty]]-AVERAGE(Table2[1W Return vs Nifty]))/_xlfn.STDEV.P(Table2[1W Return vs Nifty])</f>
        <v>-0.13053657235588895</v>
      </c>
      <c r="O680">
        <v>18.989999999999998</v>
      </c>
      <c r="P680">
        <v>19.726777084595799</v>
      </c>
      <c r="Q680">
        <v>20.698694998319102</v>
      </c>
      <c r="R680">
        <v>36.212400106567699</v>
      </c>
      <c r="S680" s="1">
        <f>(Table2[[#This Row],[Close Price]]-Table2[[#This Row],[20D EMA]])/Table2[[#This Row],[20D EMA]]</f>
        <v>-3.5281727224855092E-2</v>
      </c>
      <c r="T680" s="1">
        <f>(Table2[[#This Row],[Close Price]]-Table2[[#This Row],[50D EMA]])/Table2[[#This Row],[50D EMA]]</f>
        <v>-7.1313072508652195E-2</v>
      </c>
      <c r="U680" s="1">
        <f>(Table2[[#This Row],[Close Price]]-Table2[[#This Row],[200D EMA]])/Table2[[#This Row],[200D EMA]]</f>
        <v>-0.11492004681996959</v>
      </c>
      <c r="V680">
        <v>0.46547235760512101</v>
      </c>
      <c r="W680">
        <v>18.190000000000001</v>
      </c>
      <c r="X680">
        <v>18.55</v>
      </c>
      <c r="Y680">
        <v>18.059999999999999</v>
      </c>
      <c r="Z680">
        <v>18.55</v>
      </c>
      <c r="AA680">
        <v>18.059999999999999</v>
      </c>
      <c r="AB680">
        <v>20.05</v>
      </c>
      <c r="AC680" s="1">
        <f>(Table2[[#This Row],[Close Price]]/Table2[[#This Row],[Day Low]])-1</f>
        <v>7.1467839472236783E-3</v>
      </c>
      <c r="AD680" s="1">
        <f>(Table2[[#This Row],[Day High]]/Table2[[#This Row],[Close Price]])-1</f>
        <v>1.255458515283836E-2</v>
      </c>
      <c r="AE680" s="1">
        <f>(Table2[[#This Row],[Close Price]]/Table2[[#This Row],[Current Week Low]])-1</f>
        <v>1.439645625692143E-2</v>
      </c>
      <c r="AF680" s="1">
        <f>(Table2[[#This Row],[Current Week High]]/Table2[[#This Row],[Close Price]])-1</f>
        <v>1.255458515283836E-2</v>
      </c>
      <c r="AG680" s="1">
        <f>(Table2[[#This Row],[Close Price]]/Table2[[#This Row],[Current Month Low]])-1</f>
        <v>1.439645625692143E-2</v>
      </c>
      <c r="AH680" s="1">
        <f>(Table2[[#This Row],[Current Month High]]/Table2[[#This Row],[Close Price]])-1</f>
        <v>9.4432314410480389E-2</v>
      </c>
      <c r="AI680">
        <v>52.565502183405997</v>
      </c>
      <c r="AJ680">
        <v>2.4608501118568298</v>
      </c>
      <c r="AK680" t="str">
        <f>IF(AND(Table2[[#This Row],[20D EMA]]&gt;Table2[[#This Row],[50D EMA]],Table2[[#This Row],[50D EMA]]&gt;Table2[[#This Row],[200D EMA]]),"Uptrend","Downtrend/NoTrend")</f>
        <v>Downtrend/NoTrend</v>
      </c>
      <c r="AL680">
        <v>-0.11</v>
      </c>
      <c r="AM680" t="s">
        <v>3153</v>
      </c>
      <c r="AN680">
        <v>-5.57</v>
      </c>
      <c r="AO680" t="s">
        <v>3153</v>
      </c>
      <c r="AP680">
        <v>-4.2541031674250003E-2</v>
      </c>
      <c r="AQ680">
        <f>(Table2[[#This Row],[Sharpe Ratio]]-AVERAGE(Table2[Sharpe Ratio]))/_xlfn.STDEV.P(Table2[Sharpe Ratio])</f>
        <v>-1.1667248649253368</v>
      </c>
      <c r="AR6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0">
        <f>_xlfn.RANK.AVG(Table2[[#This Row],[1Y Return vs Nifty Z-Score]],Table2[1Y Return vs Nifty Z-Score])</f>
        <v>620</v>
      </c>
      <c r="AT680">
        <f>_xlfn.RANK.AVG(Table2[[#This Row],[6M Return vs Nifty Z-Score]],Table2[6M Return vs Nifty Z-Score])</f>
        <v>554</v>
      </c>
      <c r="AU680">
        <f>_xlfn.RANK.AVG(Table2[[#This Row],[Sharpe Ratio Z-Score]],Table2[Sharpe Ratio Z-Score])</f>
        <v>646</v>
      </c>
      <c r="AV680">
        <f>(Table2[[#This Row],[Rank 1Y]]+Table2[[#This Row],[Rank 6M]]+Table2[[#This Row],[Rank Sharpe]])/3</f>
        <v>606.66666666666663</v>
      </c>
    </row>
    <row r="681" spans="1:48" hidden="1" x14ac:dyDescent="0.3">
      <c r="A681" t="s">
        <v>2189</v>
      </c>
      <c r="B681" t="s">
        <v>2190</v>
      </c>
      <c r="C681" t="s">
        <v>3114</v>
      </c>
      <c r="D681" t="s">
        <v>1597</v>
      </c>
      <c r="E681">
        <v>2635.6721306999998</v>
      </c>
      <c r="F681">
        <v>637.70000000000005</v>
      </c>
      <c r="G681">
        <v>-40.803109217936502</v>
      </c>
      <c r="H681">
        <f>(Table2[[#This Row],[1Y Return vs Nifty]]-AVERAGE(Table2[1Y Return vs Nifty]))/_xlfn.STDEV.P(Table2[1Y Return vs Nifty])</f>
        <v>-1.1391252256921041</v>
      </c>
      <c r="I681">
        <v>-2.0922992620996101</v>
      </c>
      <c r="J681">
        <f>(Table2[[#This Row],[1M Return vs Nifty]]-AVERAGE(Table2[1M Return vs Nifty]))/_xlfn.STDEV.P(Table2[1M Return vs Nifty])</f>
        <v>0.10490654948921874</v>
      </c>
      <c r="K681">
        <v>-20.083451149303901</v>
      </c>
      <c r="L681">
        <f>(Table2[[#This Row],[6M Return vs Nifty]]-AVERAGE(Table2[6M Return vs Nifty]))/_xlfn.STDEV.P(Table2[6M Return vs Nifty])</f>
        <v>-0.77937494763960113</v>
      </c>
      <c r="M681">
        <v>2.23655816056724</v>
      </c>
      <c r="N681">
        <f>(Table2[[#This Row],[1W Return vs Nifty]]-AVERAGE(Table2[1W Return vs Nifty]))/_xlfn.STDEV.P(Table2[1W Return vs Nifty])</f>
        <v>1.0384931453627242</v>
      </c>
      <c r="O681">
        <v>624.44000000000005</v>
      </c>
      <c r="P681">
        <v>624.69260650127706</v>
      </c>
      <c r="Q681">
        <v>663.716288292782</v>
      </c>
      <c r="R681">
        <v>57.996758474405198</v>
      </c>
      <c r="S681" s="1">
        <f>(Table2[[#This Row],[Close Price]]-Table2[[#This Row],[20D EMA]])/Table2[[#This Row],[20D EMA]]</f>
        <v>2.1235026583819084E-2</v>
      </c>
      <c r="T681" s="1">
        <f>(Table2[[#This Row],[Close Price]]-Table2[[#This Row],[50D EMA]])/Table2[[#This Row],[50D EMA]]</f>
        <v>2.0822070508523617E-2</v>
      </c>
      <c r="U681" s="1">
        <f>(Table2[[#This Row],[Close Price]]-Table2[[#This Row],[200D EMA]])/Table2[[#This Row],[200D EMA]]</f>
        <v>-3.9197905417842495E-2</v>
      </c>
      <c r="V681">
        <v>0.46542555139716801</v>
      </c>
      <c r="W681">
        <v>610.54999999999995</v>
      </c>
      <c r="X681">
        <v>647.9</v>
      </c>
      <c r="Y681">
        <v>610</v>
      </c>
      <c r="Z681">
        <v>647.9</v>
      </c>
      <c r="AA681">
        <v>599.9</v>
      </c>
      <c r="AB681">
        <v>673.45</v>
      </c>
      <c r="AC681" s="1">
        <f>(Table2[[#This Row],[Close Price]]/Table2[[#This Row],[Day Low]])-1</f>
        <v>4.4468102530505371E-2</v>
      </c>
      <c r="AD681" s="1">
        <f>(Table2[[#This Row],[Day High]]/Table2[[#This Row],[Close Price]])-1</f>
        <v>1.5994981966441779E-2</v>
      </c>
      <c r="AE681" s="1">
        <f>(Table2[[#This Row],[Close Price]]/Table2[[#This Row],[Current Week Low]])-1</f>
        <v>4.5409836065573916E-2</v>
      </c>
      <c r="AF681" s="1">
        <f>(Table2[[#This Row],[Current Week High]]/Table2[[#This Row],[Close Price]])-1</f>
        <v>1.5994981966441779E-2</v>
      </c>
      <c r="AG681" s="1">
        <f>(Table2[[#This Row],[Close Price]]/Table2[[#This Row],[Current Month Low]])-1</f>
        <v>6.301050175029177E-2</v>
      </c>
      <c r="AH681" s="1">
        <f>(Table2[[#This Row],[Current Month High]]/Table2[[#This Row],[Close Price]])-1</f>
        <v>5.6060843656891901E-2</v>
      </c>
      <c r="AI681">
        <v>41.916261564999203</v>
      </c>
      <c r="AJ681">
        <v>17.830746489283001</v>
      </c>
      <c r="AK681" t="str">
        <f>IF(AND(Table2[[#This Row],[20D EMA]]&gt;Table2[[#This Row],[50D EMA]],Table2[[#This Row],[50D EMA]]&gt;Table2[[#This Row],[200D EMA]]),"Uptrend","Downtrend/NoTrend")</f>
        <v>Downtrend/NoTrend</v>
      </c>
      <c r="AL681">
        <v>0.23</v>
      </c>
      <c r="AM681" t="s">
        <v>3154</v>
      </c>
      <c r="AN681">
        <v>5.7</v>
      </c>
      <c r="AO681" t="s">
        <v>3154</v>
      </c>
      <c r="AQ681">
        <f>(Table2[[#This Row],[Sharpe Ratio]]-AVERAGE(Table2[Sharpe Ratio]))/_xlfn.STDEV.P(Table2[Sharpe Ratio])</f>
        <v>-0.66967619071070472</v>
      </c>
      <c r="AR6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1">
        <f>_xlfn.RANK.AVG(Table2[[#This Row],[1Y Return vs Nifty Z-Score]],Table2[1Y Return vs Nifty Z-Score])</f>
        <v>685</v>
      </c>
      <c r="AT681">
        <f>_xlfn.RANK.AVG(Table2[[#This Row],[6M Return vs Nifty Z-Score]],Table2[6M Return vs Nifty Z-Score])</f>
        <v>597</v>
      </c>
      <c r="AU681">
        <f>_xlfn.RANK.AVG(Table2[[#This Row],[Sharpe Ratio Z-Score]],Table2[Sharpe Ratio Z-Score])</f>
        <v>539</v>
      </c>
      <c r="AV681">
        <f>(Table2[[#This Row],[Rank 1Y]]+Table2[[#This Row],[Rank 6M]]+Table2[[#This Row],[Rank Sharpe]])/3</f>
        <v>607</v>
      </c>
    </row>
    <row r="682" spans="1:48" hidden="1" x14ac:dyDescent="0.3">
      <c r="A682" t="s">
        <v>1156</v>
      </c>
      <c r="B682" t="s">
        <v>1157</v>
      </c>
      <c r="C682" t="s">
        <v>572</v>
      </c>
      <c r="D682" t="s">
        <v>572</v>
      </c>
      <c r="E682">
        <v>10228.39522606</v>
      </c>
      <c r="F682">
        <v>20.6</v>
      </c>
      <c r="G682">
        <v>-21.260739694660799</v>
      </c>
      <c r="H682">
        <f>(Table2[[#This Row],[1Y Return vs Nifty]]-AVERAGE(Table2[1Y Return vs Nifty]))/_xlfn.STDEV.P(Table2[1Y Return vs Nifty])</f>
        <v>-0.7355557835640808</v>
      </c>
      <c r="I682">
        <v>-6.7985083139860301</v>
      </c>
      <c r="J682">
        <f>(Table2[[#This Row],[1M Return vs Nifty]]-AVERAGE(Table2[1M Return vs Nifty]))/_xlfn.STDEV.P(Table2[1M Return vs Nifty])</f>
        <v>-0.41049601334511443</v>
      </c>
      <c r="K682">
        <v>-26.9977511275628</v>
      </c>
      <c r="L682">
        <f>(Table2[[#This Row],[6M Return vs Nifty]]-AVERAGE(Table2[6M Return vs Nifty]))/_xlfn.STDEV.P(Table2[6M Return vs Nifty])</f>
        <v>-1.0183300933984847</v>
      </c>
      <c r="M682">
        <v>-1.95503062447947</v>
      </c>
      <c r="N682">
        <f>(Table2[[#This Row],[1W Return vs Nifty]]-AVERAGE(Table2[1W Return vs Nifty]))/_xlfn.STDEV.P(Table2[1W Return vs Nifty])</f>
        <v>0.17670537534831757</v>
      </c>
      <c r="O682">
        <v>21.83</v>
      </c>
      <c r="P682">
        <v>23.355191432913799</v>
      </c>
      <c r="Q682">
        <v>24.8988361656785</v>
      </c>
      <c r="R682">
        <v>31.402877874495399</v>
      </c>
      <c r="S682" s="1">
        <f>(Table2[[#This Row],[Close Price]]-Table2[[#This Row],[20D EMA]])/Table2[[#This Row],[20D EMA]]</f>
        <v>-5.6344480073293492E-2</v>
      </c>
      <c r="T682" s="1">
        <f>(Table2[[#This Row],[Close Price]]-Table2[[#This Row],[50D EMA]])/Table2[[#This Row],[50D EMA]]</f>
        <v>-0.11796912223254079</v>
      </c>
      <c r="U682" s="1">
        <f>(Table2[[#This Row],[Close Price]]-Table2[[#This Row],[200D EMA]])/Table2[[#This Row],[200D EMA]]</f>
        <v>-0.17265209253451683</v>
      </c>
      <c r="V682">
        <v>0.285663887059389</v>
      </c>
      <c r="W682">
        <v>20.5</v>
      </c>
      <c r="X682">
        <v>21.11</v>
      </c>
      <c r="Y682">
        <v>20.47</v>
      </c>
      <c r="Z682">
        <v>21.49</v>
      </c>
      <c r="AA682">
        <v>20.11</v>
      </c>
      <c r="AB682">
        <v>23.1</v>
      </c>
      <c r="AC682" s="1">
        <f>(Table2[[#This Row],[Close Price]]/Table2[[#This Row],[Day Low]])-1</f>
        <v>4.8780487804878092E-3</v>
      </c>
      <c r="AD682" s="1">
        <f>(Table2[[#This Row],[Day High]]/Table2[[#This Row],[Close Price]])-1</f>
        <v>2.4757281553398069E-2</v>
      </c>
      <c r="AE682" s="1">
        <f>(Table2[[#This Row],[Close Price]]/Table2[[#This Row],[Current Week Low]])-1</f>
        <v>6.3507572056669126E-3</v>
      </c>
      <c r="AF682" s="1">
        <f>(Table2[[#This Row],[Current Week High]]/Table2[[#This Row],[Close Price]])-1</f>
        <v>4.320388349514559E-2</v>
      </c>
      <c r="AG682" s="1">
        <f>(Table2[[#This Row],[Close Price]]/Table2[[#This Row],[Current Month Low]])-1</f>
        <v>2.4365987071109041E-2</v>
      </c>
      <c r="AH682" s="1">
        <f>(Table2[[#This Row],[Current Month High]]/Table2[[#This Row],[Close Price]])-1</f>
        <v>0.12135922330097082</v>
      </c>
      <c r="AI682">
        <v>89.563106796116401</v>
      </c>
      <c r="AJ682">
        <v>5.6410256410256396</v>
      </c>
      <c r="AK682" t="str">
        <f>IF(AND(Table2[[#This Row],[20D EMA]]&gt;Table2[[#This Row],[50D EMA]],Table2[[#This Row],[50D EMA]]&gt;Table2[[#This Row],[200D EMA]]),"Uptrend","Downtrend/NoTrend")</f>
        <v>Downtrend/NoTrend</v>
      </c>
      <c r="AL682">
        <v>-0.18</v>
      </c>
      <c r="AM682" t="s">
        <v>3153</v>
      </c>
      <c r="AN682">
        <v>-8.2799999999999994</v>
      </c>
      <c r="AO682" t="s">
        <v>3153</v>
      </c>
      <c r="AP682">
        <v>-5.1721940039229997E-3</v>
      </c>
      <c r="AQ682">
        <f>(Table2[[#This Row],[Sharpe Ratio]]-AVERAGE(Table2[Sharpe Ratio]))/_xlfn.STDEV.P(Table2[Sharpe Ratio])</f>
        <v>-0.73010801549851112</v>
      </c>
      <c r="AR6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2">
        <f>_xlfn.RANK.AVG(Table2[[#This Row],[1Y Return vs Nifty Z-Score]],Table2[1Y Return vs Nifty Z-Score])</f>
        <v>579</v>
      </c>
      <c r="AT682">
        <f>_xlfn.RANK.AVG(Table2[[#This Row],[6M Return vs Nifty Z-Score]],Table2[6M Return vs Nifty Z-Score])</f>
        <v>669</v>
      </c>
      <c r="AU682">
        <f>_xlfn.RANK.AVG(Table2[[#This Row],[Sharpe Ratio Z-Score]],Table2[Sharpe Ratio Z-Score])</f>
        <v>575</v>
      </c>
      <c r="AV682">
        <f>(Table2[[#This Row],[Rank 1Y]]+Table2[[#This Row],[Rank 6M]]+Table2[[#This Row],[Rank Sharpe]])/3</f>
        <v>607.66666666666663</v>
      </c>
    </row>
    <row r="683" spans="1:48" hidden="1" x14ac:dyDescent="0.3">
      <c r="A683" t="s">
        <v>1745</v>
      </c>
      <c r="B683" t="s">
        <v>1746</v>
      </c>
      <c r="C683" t="s">
        <v>3118</v>
      </c>
      <c r="D683" t="s">
        <v>1195</v>
      </c>
      <c r="E683">
        <v>4575.7551645000003</v>
      </c>
      <c r="F683">
        <v>2729.7</v>
      </c>
      <c r="G683">
        <v>-10.5266930986202</v>
      </c>
      <c r="H683">
        <f>(Table2[[#This Row],[1Y Return vs Nifty]]-AVERAGE(Table2[1Y Return vs Nifty]))/_xlfn.STDEV.P(Table2[1Y Return vs Nifty])</f>
        <v>-0.5138870042801349</v>
      </c>
      <c r="I683">
        <v>-5.9516856729906102</v>
      </c>
      <c r="J683">
        <f>(Table2[[#This Row],[1M Return vs Nifty]]-AVERAGE(Table2[1M Return vs Nifty]))/_xlfn.STDEV.P(Table2[1M Return vs Nifty])</f>
        <v>-0.31775585781372534</v>
      </c>
      <c r="K683">
        <v>-24.5665301949631</v>
      </c>
      <c r="L683">
        <f>(Table2[[#This Row],[6M Return vs Nifty]]-AVERAGE(Table2[6M Return vs Nifty]))/_xlfn.STDEV.P(Table2[6M Return vs Nifty])</f>
        <v>-0.93430817445540448</v>
      </c>
      <c r="M683">
        <v>-1.7586156020868999</v>
      </c>
      <c r="N683">
        <f>(Table2[[#This Row],[1W Return vs Nifty]]-AVERAGE(Table2[1W Return vs Nifty]))/_xlfn.STDEV.P(Table2[1W Return vs Nifty])</f>
        <v>0.21708816880097645</v>
      </c>
      <c r="O683">
        <v>2787.93</v>
      </c>
      <c r="P683">
        <v>2902.7633038205199</v>
      </c>
      <c r="Q683">
        <v>2964.8319718774401</v>
      </c>
      <c r="R683">
        <v>45.492129937457598</v>
      </c>
      <c r="S683" s="1">
        <f>(Table2[[#This Row],[Close Price]]-Table2[[#This Row],[20D EMA]])/Table2[[#This Row],[20D EMA]]</f>
        <v>-2.0886464150821585E-2</v>
      </c>
      <c r="T683" s="1">
        <f>(Table2[[#This Row],[Close Price]]-Table2[[#This Row],[50D EMA]])/Table2[[#This Row],[50D EMA]]</f>
        <v>-5.9620191419927339E-2</v>
      </c>
      <c r="U683" s="1">
        <f>(Table2[[#This Row],[Close Price]]-Table2[[#This Row],[200D EMA]])/Table2[[#This Row],[200D EMA]]</f>
        <v>-7.9307014396686401E-2</v>
      </c>
      <c r="V683">
        <v>1.7165315915407999</v>
      </c>
      <c r="W683">
        <v>2664.75</v>
      </c>
      <c r="X683">
        <v>2762.1</v>
      </c>
      <c r="Y683">
        <v>2650</v>
      </c>
      <c r="Z683">
        <v>2762.1</v>
      </c>
      <c r="AA683">
        <v>2539.6999999999998</v>
      </c>
      <c r="AB683">
        <v>2880</v>
      </c>
      <c r="AC683" s="1">
        <f>(Table2[[#This Row],[Close Price]]/Table2[[#This Row],[Day Low]])-1</f>
        <v>2.4373768646214433E-2</v>
      </c>
      <c r="AD683" s="1">
        <f>(Table2[[#This Row],[Day High]]/Table2[[#This Row],[Close Price]])-1</f>
        <v>1.1869436201780381E-2</v>
      </c>
      <c r="AE683" s="1">
        <f>(Table2[[#This Row],[Close Price]]/Table2[[#This Row],[Current Week Low]])-1</f>
        <v>3.0075471698113088E-2</v>
      </c>
      <c r="AF683" s="1">
        <f>(Table2[[#This Row],[Current Week High]]/Table2[[#This Row],[Close Price]])-1</f>
        <v>1.1869436201780381E-2</v>
      </c>
      <c r="AG683" s="1">
        <f>(Table2[[#This Row],[Close Price]]/Table2[[#This Row],[Current Month Low]])-1</f>
        <v>7.4811985667598613E-2</v>
      </c>
      <c r="AH683" s="1">
        <f>(Table2[[#This Row],[Current Month High]]/Table2[[#This Row],[Close Price]])-1</f>
        <v>5.5060995713814842E-2</v>
      </c>
      <c r="AI683">
        <v>35.5460306993442</v>
      </c>
      <c r="AJ683">
        <v>12.664836865674699</v>
      </c>
      <c r="AK683" t="str">
        <f>IF(AND(Table2[[#This Row],[20D EMA]]&gt;Table2[[#This Row],[50D EMA]],Table2[[#This Row],[50D EMA]]&gt;Table2[[#This Row],[200D EMA]]),"Uptrend","Downtrend/NoTrend")</f>
        <v>Downtrend/NoTrend</v>
      </c>
      <c r="AL683">
        <v>0</v>
      </c>
      <c r="AM683">
        <v>0</v>
      </c>
      <c r="AN683">
        <v>-2.2400000000000002</v>
      </c>
      <c r="AO683" t="s">
        <v>3153</v>
      </c>
      <c r="AP683">
        <v>-6.6700831900799007E-2</v>
      </c>
      <c r="AQ683">
        <f>(Table2[[#This Row],[Sharpe Ratio]]-AVERAGE(Table2[Sharpe Ratio]))/_xlfn.STDEV.P(Table2[Sharpe Ratio])</f>
        <v>-1.4490075505886777</v>
      </c>
      <c r="AR6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3">
        <f>_xlfn.RANK.AVG(Table2[[#This Row],[1Y Return vs Nifty Z-Score]],Table2[1Y Return vs Nifty Z-Score])</f>
        <v>496</v>
      </c>
      <c r="AT683">
        <f>_xlfn.RANK.AVG(Table2[[#This Row],[6M Return vs Nifty Z-Score]],Table2[6M Return vs Nifty Z-Score])</f>
        <v>648</v>
      </c>
      <c r="AU683">
        <f>_xlfn.RANK.AVG(Table2[[#This Row],[Sharpe Ratio Z-Score]],Table2[Sharpe Ratio Z-Score])</f>
        <v>686</v>
      </c>
      <c r="AV683">
        <f>(Table2[[#This Row],[Rank 1Y]]+Table2[[#This Row],[Rank 6M]]+Table2[[#This Row],[Rank Sharpe]])/3</f>
        <v>610</v>
      </c>
    </row>
    <row r="684" spans="1:48" hidden="1" x14ac:dyDescent="0.3">
      <c r="A684" t="s">
        <v>468</v>
      </c>
      <c r="B684" t="s">
        <v>469</v>
      </c>
      <c r="C684" t="s">
        <v>3119</v>
      </c>
      <c r="D684" t="s">
        <v>470</v>
      </c>
      <c r="E684">
        <v>46450.973819204999</v>
      </c>
      <c r="F684">
        <v>1729.15</v>
      </c>
      <c r="G684">
        <v>-28.242695450250199</v>
      </c>
      <c r="H684">
        <f>(Table2[[#This Row],[1Y Return vs Nifty]]-AVERAGE(Table2[1Y Return vs Nifty]))/_xlfn.STDEV.P(Table2[1Y Return vs Nifty])</f>
        <v>-0.87974014083405083</v>
      </c>
      <c r="I684">
        <v>-3.2581043844645898</v>
      </c>
      <c r="J684">
        <f>(Table2[[#This Row],[1M Return vs Nifty]]-AVERAGE(Table2[1M Return vs Nifty]))/_xlfn.STDEV.P(Table2[1M Return vs Nifty])</f>
        <v>-2.2767113369310209E-2</v>
      </c>
      <c r="K684">
        <v>-21.0918473859969</v>
      </c>
      <c r="L684">
        <f>(Table2[[#This Row],[6M Return vs Nifty]]-AVERAGE(Table2[6M Return vs Nifty]))/_xlfn.STDEV.P(Table2[6M Return vs Nifty])</f>
        <v>-0.81422467508552576</v>
      </c>
      <c r="M684">
        <v>1.4721232086595299</v>
      </c>
      <c r="N684">
        <f>(Table2[[#This Row],[1W Return vs Nifty]]-AVERAGE(Table2[1W Return vs Nifty]))/_xlfn.STDEV.P(Table2[1W Return vs Nifty])</f>
        <v>0.88132584525070368</v>
      </c>
      <c r="O684">
        <v>1773.59</v>
      </c>
      <c r="P684">
        <v>1849.20090388524</v>
      </c>
      <c r="Q684">
        <v>1962.87113345988</v>
      </c>
      <c r="R684">
        <v>38.8975705334841</v>
      </c>
      <c r="S684" s="1">
        <f>(Table2[[#This Row],[Close Price]]-Table2[[#This Row],[20D EMA]])/Table2[[#This Row],[20D EMA]]</f>
        <v>-2.5056523773814596E-2</v>
      </c>
      <c r="T684" s="1">
        <f>(Table2[[#This Row],[Close Price]]-Table2[[#This Row],[50D EMA]])/Table2[[#This Row],[50D EMA]]</f>
        <v>-6.4920422455455484E-2</v>
      </c>
      <c r="U684" s="1">
        <f>(Table2[[#This Row],[Close Price]]-Table2[[#This Row],[200D EMA]])/Table2[[#This Row],[200D EMA]]</f>
        <v>-0.11907105335433218</v>
      </c>
      <c r="V684">
        <v>1.2145199390085999</v>
      </c>
      <c r="W684">
        <v>1715.95</v>
      </c>
      <c r="X684">
        <v>1759.65</v>
      </c>
      <c r="Y684">
        <v>1695.5</v>
      </c>
      <c r="Z684">
        <v>1759.65</v>
      </c>
      <c r="AA684">
        <v>1695.5</v>
      </c>
      <c r="AB684">
        <v>1817.95</v>
      </c>
      <c r="AC684" s="1">
        <f>(Table2[[#This Row],[Close Price]]/Table2[[#This Row],[Day Low]])-1</f>
        <v>7.69253183367824E-3</v>
      </c>
      <c r="AD684" s="1">
        <f>(Table2[[#This Row],[Day High]]/Table2[[#This Row],[Close Price]])-1</f>
        <v>1.7638724228667302E-2</v>
      </c>
      <c r="AE684" s="1">
        <f>(Table2[[#This Row],[Close Price]]/Table2[[#This Row],[Current Week Low]])-1</f>
        <v>1.9846652904747852E-2</v>
      </c>
      <c r="AF684" s="1">
        <f>(Table2[[#This Row],[Current Week High]]/Table2[[#This Row],[Close Price]])-1</f>
        <v>1.7638724228667302E-2</v>
      </c>
      <c r="AG684" s="1">
        <f>(Table2[[#This Row],[Close Price]]/Table2[[#This Row],[Current Month Low]])-1</f>
        <v>1.9846652904747852E-2</v>
      </c>
      <c r="AH684" s="1">
        <f>(Table2[[#This Row],[Current Month High]]/Table2[[#This Row],[Close Price]])-1</f>
        <v>5.1354711852644286E-2</v>
      </c>
      <c r="AI684">
        <v>41.919440187375301</v>
      </c>
      <c r="AJ684">
        <v>1.9846652904747799</v>
      </c>
      <c r="AK684" t="str">
        <f>IF(AND(Table2[[#This Row],[20D EMA]]&gt;Table2[[#This Row],[50D EMA]],Table2[[#This Row],[50D EMA]]&gt;Table2[[#This Row],[200D EMA]]),"Uptrend","Downtrend/NoTrend")</f>
        <v>Downtrend/NoTrend</v>
      </c>
      <c r="AL684">
        <v>-0.03</v>
      </c>
      <c r="AM684" t="s">
        <v>3153</v>
      </c>
      <c r="AN684">
        <v>-2.33</v>
      </c>
      <c r="AO684" t="s">
        <v>3153</v>
      </c>
      <c r="AP684">
        <v>-1.7444025969120001E-2</v>
      </c>
      <c r="AQ684">
        <f>(Table2[[#This Row],[Sharpe Ratio]]-AVERAGE(Table2[Sharpe Ratio]))/_xlfn.STDEV.P(Table2[Sharpe Ratio])</f>
        <v>-0.8734918867499939</v>
      </c>
      <c r="AR6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4">
        <f>_xlfn.RANK.AVG(Table2[[#This Row],[1Y Return vs Nifty Z-Score]],Table2[1Y Return vs Nifty Z-Score])</f>
        <v>622</v>
      </c>
      <c r="AT684">
        <f>_xlfn.RANK.AVG(Table2[[#This Row],[6M Return vs Nifty Z-Score]],Table2[6M Return vs Nifty Z-Score])</f>
        <v>607</v>
      </c>
      <c r="AU684">
        <f>_xlfn.RANK.AVG(Table2[[#This Row],[Sharpe Ratio Z-Score]],Table2[Sharpe Ratio Z-Score])</f>
        <v>602</v>
      </c>
      <c r="AV684">
        <f>(Table2[[#This Row],[Rank 1Y]]+Table2[[#This Row],[Rank 6M]]+Table2[[#This Row],[Rank Sharpe]])/3</f>
        <v>610.33333333333337</v>
      </c>
    </row>
    <row r="685" spans="1:48" hidden="1" x14ac:dyDescent="0.3">
      <c r="A685" t="s">
        <v>764</v>
      </c>
      <c r="B685" t="s">
        <v>765</v>
      </c>
      <c r="C685" t="s">
        <v>3117</v>
      </c>
      <c r="D685" t="s">
        <v>105</v>
      </c>
      <c r="E685">
        <v>21107.480451120002</v>
      </c>
      <c r="F685">
        <v>261.10000000000002</v>
      </c>
      <c r="G685">
        <v>-37.211149492200903</v>
      </c>
      <c r="H685">
        <f>(Table2[[#This Row],[1Y Return vs Nifty]]-AVERAGE(Table2[1Y Return vs Nifty]))/_xlfn.STDEV.P(Table2[1Y Return vs Nifty])</f>
        <v>-1.0649476710749473</v>
      </c>
      <c r="I685">
        <v>-3.5753648899497601</v>
      </c>
      <c r="J685">
        <f>(Table2[[#This Row],[1M Return vs Nifty]]-AVERAGE(Table2[1M Return vs Nifty]))/_xlfn.STDEV.P(Table2[1M Return vs Nifty])</f>
        <v>-5.7512037746953244E-2</v>
      </c>
      <c r="K685">
        <v>-8.3034155133922596</v>
      </c>
      <c r="L685">
        <f>(Table2[[#This Row],[6M Return vs Nifty]]-AVERAGE(Table2[6M Return vs Nifty]))/_xlfn.STDEV.P(Table2[6M Return vs Nifty])</f>
        <v>-0.37226213198578401</v>
      </c>
      <c r="M685">
        <v>-0.81465226773815402</v>
      </c>
      <c r="N685">
        <f>(Table2[[#This Row],[1W Return vs Nifty]]-AVERAGE(Table2[1W Return vs Nifty]))/_xlfn.STDEV.P(Table2[1W Return vs Nifty])</f>
        <v>0.41116638081115198</v>
      </c>
      <c r="O685">
        <v>274.56</v>
      </c>
      <c r="P685">
        <v>283.62619491002499</v>
      </c>
      <c r="Q685">
        <v>290.87020413257699</v>
      </c>
      <c r="R685">
        <v>24.399723606421801</v>
      </c>
      <c r="S685" s="1">
        <f>(Table2[[#This Row],[Close Price]]-Table2[[#This Row],[20D EMA]])/Table2[[#This Row],[20D EMA]]</f>
        <v>-4.9023892773892699E-2</v>
      </c>
      <c r="T685" s="1">
        <f>(Table2[[#This Row],[Close Price]]-Table2[[#This Row],[50D EMA]])/Table2[[#This Row],[50D EMA]]</f>
        <v>-7.9422124311088318E-2</v>
      </c>
      <c r="U685" s="1">
        <f>(Table2[[#This Row],[Close Price]]-Table2[[#This Row],[200D EMA]])/Table2[[#This Row],[200D EMA]]</f>
        <v>-0.10234875800137945</v>
      </c>
      <c r="V685">
        <v>0.469739502315767</v>
      </c>
      <c r="W685">
        <v>259</v>
      </c>
      <c r="X685">
        <v>264.60000000000002</v>
      </c>
      <c r="Y685">
        <v>258.55</v>
      </c>
      <c r="Z685">
        <v>265.3</v>
      </c>
      <c r="AA685">
        <v>257.64999999999998</v>
      </c>
      <c r="AB685">
        <v>289.64999999999998</v>
      </c>
      <c r="AC685" s="1">
        <f>(Table2[[#This Row],[Close Price]]/Table2[[#This Row],[Day Low]])-1</f>
        <v>8.1081081081082473E-3</v>
      </c>
      <c r="AD685" s="1">
        <f>(Table2[[#This Row],[Day High]]/Table2[[#This Row],[Close Price]])-1</f>
        <v>1.3404825737265424E-2</v>
      </c>
      <c r="AE685" s="1">
        <f>(Table2[[#This Row],[Close Price]]/Table2[[#This Row],[Current Week Low]])-1</f>
        <v>9.8626958035197276E-3</v>
      </c>
      <c r="AF685" s="1">
        <f>(Table2[[#This Row],[Current Week High]]/Table2[[#This Row],[Close Price]])-1</f>
        <v>1.6085790884718509E-2</v>
      </c>
      <c r="AG685" s="1">
        <f>(Table2[[#This Row],[Close Price]]/Table2[[#This Row],[Current Month Low]])-1</f>
        <v>1.3390258102076613E-2</v>
      </c>
      <c r="AH685" s="1">
        <f>(Table2[[#This Row],[Current Month High]]/Table2[[#This Row],[Close Price]])-1</f>
        <v>0.10934507851397912</v>
      </c>
      <c r="AI685">
        <v>36.844121026426599</v>
      </c>
      <c r="AJ685">
        <v>3.6728211236847401</v>
      </c>
      <c r="AK685" t="str">
        <f>IF(AND(Table2[[#This Row],[20D EMA]]&gt;Table2[[#This Row],[50D EMA]],Table2[[#This Row],[50D EMA]]&gt;Table2[[#This Row],[200D EMA]]),"Uptrend","Downtrend/NoTrend")</f>
        <v>Downtrend/NoTrend</v>
      </c>
      <c r="AL685">
        <v>0</v>
      </c>
      <c r="AM685" t="s">
        <v>3155</v>
      </c>
      <c r="AN685">
        <v>-8.42</v>
      </c>
      <c r="AO685" t="s">
        <v>3153</v>
      </c>
      <c r="AP685">
        <v>-0.11358643849452001</v>
      </c>
      <c r="AQ685">
        <f>(Table2[[#This Row],[Sharpe Ratio]]-AVERAGE(Table2[Sharpe Ratio]))/_xlfn.STDEV.P(Table2[Sharpe Ratio])</f>
        <v>-1.9968181626022072</v>
      </c>
      <c r="AR6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5">
        <f>_xlfn.RANK.AVG(Table2[[#This Row],[1Y Return vs Nifty Z-Score]],Table2[1Y Return vs Nifty Z-Score])</f>
        <v>668</v>
      </c>
      <c r="AT685">
        <f>_xlfn.RANK.AVG(Table2[[#This Row],[6M Return vs Nifty Z-Score]],Table2[6M Return vs Nifty Z-Score])</f>
        <v>443</v>
      </c>
      <c r="AU685">
        <f>_xlfn.RANK.AVG(Table2[[#This Row],[Sharpe Ratio Z-Score]],Table2[Sharpe Ratio Z-Score])</f>
        <v>724</v>
      </c>
      <c r="AV685">
        <f>(Table2[[#This Row],[Rank 1Y]]+Table2[[#This Row],[Rank 6M]]+Table2[[#This Row],[Rank Sharpe]])/3</f>
        <v>611.66666666666663</v>
      </c>
    </row>
    <row r="686" spans="1:48" hidden="1" x14ac:dyDescent="0.3">
      <c r="A686" t="s">
        <v>2052</v>
      </c>
      <c r="B686" t="s">
        <v>2053</v>
      </c>
      <c r="C686" t="s">
        <v>3120</v>
      </c>
      <c r="D686" t="s">
        <v>1442</v>
      </c>
      <c r="E686">
        <v>3060.6236387099998</v>
      </c>
      <c r="F686">
        <v>114.3</v>
      </c>
      <c r="G686">
        <v>-35.755983061319398</v>
      </c>
      <c r="H686">
        <f>(Table2[[#This Row],[1Y Return vs Nifty]]-AVERAGE(Table2[1Y Return vs Nifty]))/_xlfn.STDEV.P(Table2[1Y Return vs Nifty])</f>
        <v>-1.0348970314114805</v>
      </c>
      <c r="I686">
        <v>6.03016638646467E-2</v>
      </c>
      <c r="J686">
        <f>(Table2[[#This Row],[1M Return vs Nifty]]-AVERAGE(Table2[1M Return vs Nifty]))/_xlfn.STDEV.P(Table2[1M Return vs Nifty])</f>
        <v>0.34064959060143329</v>
      </c>
      <c r="K686">
        <v>-9.6768572742025594</v>
      </c>
      <c r="L686">
        <f>(Table2[[#This Row],[6M Return vs Nifty]]-AVERAGE(Table2[6M Return vs Nifty]))/_xlfn.STDEV.P(Table2[6M Return vs Nifty])</f>
        <v>-0.41972767111161252</v>
      </c>
      <c r="M686">
        <v>-3.88663024522985</v>
      </c>
      <c r="N686">
        <f>(Table2[[#This Row],[1W Return vs Nifty]]-AVERAGE(Table2[1W Return vs Nifty]))/_xlfn.STDEV.P(Table2[1W Return vs Nifty])</f>
        <v>-0.22043017756317662</v>
      </c>
      <c r="O686">
        <v>117.78</v>
      </c>
      <c r="P686">
        <v>121.59932895386299</v>
      </c>
      <c r="Q686">
        <v>131.804241249683</v>
      </c>
      <c r="R686">
        <v>36.330096366836699</v>
      </c>
      <c r="S686" s="1">
        <f>(Table2[[#This Row],[Close Price]]-Table2[[#This Row],[20D EMA]])/Table2[[#This Row],[20D EMA]]</f>
        <v>-2.9546612328069315E-2</v>
      </c>
      <c r="T686" s="1">
        <f>(Table2[[#This Row],[Close Price]]-Table2[[#This Row],[50D EMA]])/Table2[[#This Row],[50D EMA]]</f>
        <v>-6.0027707526515178E-2</v>
      </c>
      <c r="U686" s="1">
        <f>(Table2[[#This Row],[Close Price]]-Table2[[#This Row],[200D EMA]])/Table2[[#This Row],[200D EMA]]</f>
        <v>-0.13280484060087183</v>
      </c>
      <c r="V686">
        <v>0.78108308673159199</v>
      </c>
      <c r="W686">
        <v>114.21</v>
      </c>
      <c r="X686">
        <v>116.19</v>
      </c>
      <c r="Y686">
        <v>113.21</v>
      </c>
      <c r="Z686">
        <v>116.19</v>
      </c>
      <c r="AA686">
        <v>112.28</v>
      </c>
      <c r="AB686">
        <v>124.8</v>
      </c>
      <c r="AC686" s="1">
        <f>(Table2[[#This Row],[Close Price]]/Table2[[#This Row],[Day Low]])-1</f>
        <v>7.8802206461792146E-4</v>
      </c>
      <c r="AD686" s="1">
        <f>(Table2[[#This Row],[Day High]]/Table2[[#This Row],[Close Price]])-1</f>
        <v>1.6535433070866246E-2</v>
      </c>
      <c r="AE686" s="1">
        <f>(Table2[[#This Row],[Close Price]]/Table2[[#This Row],[Current Week Low]])-1</f>
        <v>9.6281247239642376E-3</v>
      </c>
      <c r="AF686" s="1">
        <f>(Table2[[#This Row],[Current Week High]]/Table2[[#This Row],[Close Price]])-1</f>
        <v>1.6535433070866246E-2</v>
      </c>
      <c r="AG686" s="1">
        <f>(Table2[[#This Row],[Close Price]]/Table2[[#This Row],[Current Month Low]])-1</f>
        <v>1.7990737442108884E-2</v>
      </c>
      <c r="AH686" s="1">
        <f>(Table2[[#This Row],[Current Month High]]/Table2[[#This Row],[Close Price]])-1</f>
        <v>9.1863517060367439E-2</v>
      </c>
      <c r="AI686">
        <v>39.807524059492501</v>
      </c>
      <c r="AJ686">
        <v>9.4303494494973599</v>
      </c>
      <c r="AK686" t="str">
        <f>IF(AND(Table2[[#This Row],[20D EMA]]&gt;Table2[[#This Row],[50D EMA]],Table2[[#This Row],[50D EMA]]&gt;Table2[[#This Row],[200D EMA]]),"Uptrend","Downtrend/NoTrend")</f>
        <v>Downtrend/NoTrend</v>
      </c>
      <c r="AL686">
        <v>-0.12</v>
      </c>
      <c r="AM686" t="s">
        <v>3153</v>
      </c>
      <c r="AN686">
        <v>-1.63</v>
      </c>
      <c r="AO686" t="s">
        <v>3153</v>
      </c>
      <c r="AP686">
        <v>-0.111067322981074</v>
      </c>
      <c r="AQ686">
        <f>(Table2[[#This Row],[Sharpe Ratio]]-AVERAGE(Table2[Sharpe Ratio]))/_xlfn.STDEV.P(Table2[Sharpe Ratio])</f>
        <v>-1.9673848607551867</v>
      </c>
      <c r="AR6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6">
        <f>_xlfn.RANK.AVG(Table2[[#This Row],[1Y Return vs Nifty Z-Score]],Table2[1Y Return vs Nifty Z-Score])</f>
        <v>662</v>
      </c>
      <c r="AT686">
        <f>_xlfn.RANK.AVG(Table2[[#This Row],[6M Return vs Nifty Z-Score]],Table2[6M Return vs Nifty Z-Score])</f>
        <v>460</v>
      </c>
      <c r="AU686">
        <f>_xlfn.RANK.AVG(Table2[[#This Row],[Sharpe Ratio Z-Score]],Table2[Sharpe Ratio Z-Score])</f>
        <v>718</v>
      </c>
      <c r="AV686">
        <f>(Table2[[#This Row],[Rank 1Y]]+Table2[[#This Row],[Rank 6M]]+Table2[[#This Row],[Rank Sharpe]])/3</f>
        <v>613.33333333333337</v>
      </c>
    </row>
    <row r="687" spans="1:48" hidden="1" x14ac:dyDescent="0.3">
      <c r="A687" t="s">
        <v>2382</v>
      </c>
      <c r="B687" t="s">
        <v>2383</v>
      </c>
      <c r="C687" t="s">
        <v>3125</v>
      </c>
      <c r="D687" t="s">
        <v>2003</v>
      </c>
      <c r="E687">
        <v>2080.1296827820001</v>
      </c>
      <c r="F687">
        <v>43.63</v>
      </c>
      <c r="G687">
        <v>-42.123518193927097</v>
      </c>
      <c r="H687">
        <f>(Table2[[#This Row],[1Y Return vs Nifty]]-AVERAGE(Table2[1Y Return vs Nifty]))/_xlfn.STDEV.P(Table2[1Y Return vs Nifty])</f>
        <v>-1.166392989367675</v>
      </c>
      <c r="I687">
        <v>-5.87221318054804</v>
      </c>
      <c r="J687">
        <f>(Table2[[#This Row],[1M Return vs Nifty]]-AVERAGE(Table2[1M Return vs Nifty]))/_xlfn.STDEV.P(Table2[1M Return vs Nifty])</f>
        <v>-0.30905239270451723</v>
      </c>
      <c r="K687">
        <v>-17.985478991602498</v>
      </c>
      <c r="L687">
        <f>(Table2[[#This Row],[6M Return vs Nifty]]-AVERAGE(Table2[6M Return vs Nifty]))/_xlfn.STDEV.P(Table2[6M Return vs Nifty])</f>
        <v>-0.70686995880227044</v>
      </c>
      <c r="M687">
        <v>-5.0237010186983904</v>
      </c>
      <c r="N687">
        <f>(Table2[[#This Row],[1W Return vs Nifty]]-AVERAGE(Table2[1W Return vs Nifty]))/_xlfn.STDEV.P(Table2[1W Return vs Nifty])</f>
        <v>-0.45421114618104402</v>
      </c>
      <c r="O687">
        <v>46.15</v>
      </c>
      <c r="P687">
        <v>48.494584777166999</v>
      </c>
      <c r="Q687">
        <v>50.773687162930003</v>
      </c>
      <c r="R687">
        <v>32.930923586086202</v>
      </c>
      <c r="S687" s="1">
        <f>(Table2[[#This Row],[Close Price]]-Table2[[#This Row],[20D EMA]])/Table2[[#This Row],[20D EMA]]</f>
        <v>-5.4604550379198181E-2</v>
      </c>
      <c r="T687" s="1">
        <f>(Table2[[#This Row],[Close Price]]-Table2[[#This Row],[50D EMA]])/Table2[[#This Row],[50D EMA]]</f>
        <v>-0.10031191728973043</v>
      </c>
      <c r="U687" s="1">
        <f>(Table2[[#This Row],[Close Price]]-Table2[[#This Row],[200D EMA]])/Table2[[#This Row],[200D EMA]]</f>
        <v>-0.14069663958038534</v>
      </c>
      <c r="V687">
        <v>0.53019062698484298</v>
      </c>
      <c r="W687">
        <v>43.07</v>
      </c>
      <c r="X687">
        <v>44.49</v>
      </c>
      <c r="Y687">
        <v>42.82</v>
      </c>
      <c r="Z687">
        <v>44.49</v>
      </c>
      <c r="AA687">
        <v>42.64</v>
      </c>
      <c r="AB687">
        <v>49.44</v>
      </c>
      <c r="AC687" s="1">
        <f>(Table2[[#This Row],[Close Price]]/Table2[[#This Row],[Day Low]])-1</f>
        <v>1.3002089621546364E-2</v>
      </c>
      <c r="AD687" s="1">
        <f>(Table2[[#This Row],[Day High]]/Table2[[#This Row],[Close Price]])-1</f>
        <v>1.9711207884483217E-2</v>
      </c>
      <c r="AE687" s="1">
        <f>(Table2[[#This Row],[Close Price]]/Table2[[#This Row],[Current Week Low]])-1</f>
        <v>1.8916394208313925E-2</v>
      </c>
      <c r="AF687" s="1">
        <f>(Table2[[#This Row],[Current Week High]]/Table2[[#This Row],[Close Price]])-1</f>
        <v>1.9711207884483217E-2</v>
      </c>
      <c r="AG687" s="1">
        <f>(Table2[[#This Row],[Close Price]]/Table2[[#This Row],[Current Month Low]])-1</f>
        <v>2.3217636022514032E-2</v>
      </c>
      <c r="AH687" s="1">
        <f>(Table2[[#This Row],[Current Month High]]/Table2[[#This Row],[Close Price]])-1</f>
        <v>0.13316525326610118</v>
      </c>
      <c r="AI687">
        <v>59.064863625945399</v>
      </c>
      <c r="AJ687">
        <v>3.48671726755218</v>
      </c>
      <c r="AK687" t="str">
        <f>IF(AND(Table2[[#This Row],[20D EMA]]&gt;Table2[[#This Row],[50D EMA]],Table2[[#This Row],[50D EMA]]&gt;Table2[[#This Row],[200D EMA]]),"Uptrend","Downtrend/NoTrend")</f>
        <v>Downtrend/NoTrend</v>
      </c>
      <c r="AL687">
        <v>-0.11</v>
      </c>
      <c r="AM687" t="s">
        <v>3153</v>
      </c>
      <c r="AN687">
        <v>-9.35</v>
      </c>
      <c r="AO687" t="s">
        <v>3153</v>
      </c>
      <c r="AP687">
        <v>-5.4227864642079999E-3</v>
      </c>
      <c r="AQ687">
        <f>(Table2[[#This Row],[Sharpe Ratio]]-AVERAGE(Table2[Sharpe Ratio]))/_xlfn.STDEV.P(Table2[Sharpe Ratio])</f>
        <v>-0.73303593344621421</v>
      </c>
      <c r="AR6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7">
        <f>_xlfn.RANK.AVG(Table2[[#This Row],[1Y Return vs Nifty Z-Score]],Table2[1Y Return vs Nifty Z-Score])</f>
        <v>692</v>
      </c>
      <c r="AT687">
        <f>_xlfn.RANK.AVG(Table2[[#This Row],[6M Return vs Nifty Z-Score]],Table2[6M Return vs Nifty Z-Score])</f>
        <v>572</v>
      </c>
      <c r="AU687">
        <f>_xlfn.RANK.AVG(Table2[[#This Row],[Sharpe Ratio Z-Score]],Table2[Sharpe Ratio Z-Score])</f>
        <v>576</v>
      </c>
      <c r="AV687">
        <f>(Table2[[#This Row],[Rank 1Y]]+Table2[[#This Row],[Rank 6M]]+Table2[[#This Row],[Rank Sharpe]])/3</f>
        <v>613.33333333333337</v>
      </c>
    </row>
    <row r="688" spans="1:48" hidden="1" x14ac:dyDescent="0.3">
      <c r="A688" t="s">
        <v>989</v>
      </c>
      <c r="B688" t="s">
        <v>990</v>
      </c>
      <c r="C688" t="s">
        <v>3108</v>
      </c>
      <c r="D688" t="s">
        <v>54</v>
      </c>
      <c r="E688">
        <v>14113.042859200001</v>
      </c>
      <c r="F688">
        <v>884.6</v>
      </c>
      <c r="G688">
        <v>-64.940856937534704</v>
      </c>
      <c r="H688">
        <f>(Table2[[#This Row],[1Y Return vs Nifty]]-AVERAGE(Table2[1Y Return vs Nifty]))/_xlfn.STDEV.P(Table2[1Y Return vs Nifty])</f>
        <v>-1.6375938156869361</v>
      </c>
      <c r="I688">
        <v>-7.9476703363588301</v>
      </c>
      <c r="J688">
        <f>(Table2[[#This Row],[1M Return vs Nifty]]-AVERAGE(Table2[1M Return vs Nifty]))/_xlfn.STDEV.P(Table2[1M Return vs Nifty])</f>
        <v>-0.53634699975750488</v>
      </c>
      <c r="K688">
        <v>-41.8044515376356</v>
      </c>
      <c r="L688">
        <f>(Table2[[#This Row],[6M Return vs Nifty]]-AVERAGE(Table2[6M Return vs Nifty]))/_xlfn.STDEV.P(Table2[6M Return vs Nifty])</f>
        <v>-1.5300431035111886</v>
      </c>
      <c r="M688">
        <v>-2.6148108094457698</v>
      </c>
      <c r="N688">
        <f>(Table2[[#This Row],[1W Return vs Nifty]]-AVERAGE(Table2[1W Return vs Nifty]))/_xlfn.STDEV.P(Table2[1W Return vs Nifty])</f>
        <v>4.1055023307530733E-2</v>
      </c>
      <c r="O688">
        <v>950.13</v>
      </c>
      <c r="P688">
        <v>1046.59702956262</v>
      </c>
      <c r="Q688">
        <v>1248.2324044260499</v>
      </c>
      <c r="R688">
        <v>24.196511699913099</v>
      </c>
      <c r="S688" s="1">
        <f>(Table2[[#This Row],[Close Price]]-Table2[[#This Row],[20D EMA]])/Table2[[#This Row],[20D EMA]]</f>
        <v>-6.8969509435550899E-2</v>
      </c>
      <c r="T688" s="1">
        <f>(Table2[[#This Row],[Close Price]]-Table2[[#This Row],[50D EMA]])/Table2[[#This Row],[50D EMA]]</f>
        <v>-0.1547845302315827</v>
      </c>
      <c r="U688" s="1">
        <f>(Table2[[#This Row],[Close Price]]-Table2[[#This Row],[200D EMA]])/Table2[[#This Row],[200D EMA]]</f>
        <v>-0.29131786928192416</v>
      </c>
      <c r="V688">
        <v>0.81358970118879204</v>
      </c>
      <c r="W688">
        <v>872.45</v>
      </c>
      <c r="X688">
        <v>895.45</v>
      </c>
      <c r="Y688">
        <v>869</v>
      </c>
      <c r="Z688">
        <v>895.45</v>
      </c>
      <c r="AA688">
        <v>869</v>
      </c>
      <c r="AB688">
        <v>1002.95</v>
      </c>
      <c r="AC688" s="1">
        <f>(Table2[[#This Row],[Close Price]]/Table2[[#This Row],[Day Low]])-1</f>
        <v>1.3926299501404005E-2</v>
      </c>
      <c r="AD688" s="1">
        <f>(Table2[[#This Row],[Day High]]/Table2[[#This Row],[Close Price]])-1</f>
        <v>1.2265430703142677E-2</v>
      </c>
      <c r="AE688" s="1">
        <f>(Table2[[#This Row],[Close Price]]/Table2[[#This Row],[Current Week Low]])-1</f>
        <v>1.7951668584579972E-2</v>
      </c>
      <c r="AF688" s="1">
        <f>(Table2[[#This Row],[Current Week High]]/Table2[[#This Row],[Close Price]])-1</f>
        <v>1.2265430703142677E-2</v>
      </c>
      <c r="AG688" s="1">
        <f>(Table2[[#This Row],[Close Price]]/Table2[[#This Row],[Current Month Low]])-1</f>
        <v>1.7951668584579972E-2</v>
      </c>
      <c r="AH688" s="1">
        <f>(Table2[[#This Row],[Current Month High]]/Table2[[#This Row],[Close Price]])-1</f>
        <v>0.13378928329188344</v>
      </c>
      <c r="AI688">
        <v>103.029617906398</v>
      </c>
      <c r="AJ688">
        <v>1.7951668584579901</v>
      </c>
      <c r="AK688" t="str">
        <f>IF(AND(Table2[[#This Row],[20D EMA]]&gt;Table2[[#This Row],[50D EMA]],Table2[[#This Row],[50D EMA]]&gt;Table2[[#This Row],[200D EMA]]),"Uptrend","Downtrend/NoTrend")</f>
        <v>Downtrend/NoTrend</v>
      </c>
      <c r="AL688">
        <v>-0.27</v>
      </c>
      <c r="AM688" t="s">
        <v>3153</v>
      </c>
      <c r="AN688">
        <v>-9.91</v>
      </c>
      <c r="AO688" t="s">
        <v>3153</v>
      </c>
      <c r="AP688">
        <v>4.4284099805285998E-2</v>
      </c>
      <c r="AQ688">
        <f>(Table2[[#This Row],[Sharpe Ratio]]-AVERAGE(Table2[Sharpe Ratio]))/_xlfn.STDEV.P(Table2[Sharpe Ratio])</f>
        <v>-0.15226153876823031</v>
      </c>
      <c r="AR6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8">
        <f>_xlfn.RANK.AVG(Table2[[#This Row],[1Y Return vs Nifty Z-Score]],Table2[1Y Return vs Nifty Z-Score])</f>
        <v>732</v>
      </c>
      <c r="AT688">
        <f>_xlfn.RANK.AVG(Table2[[#This Row],[6M Return vs Nifty Z-Score]],Table2[6M Return vs Nifty Z-Score])</f>
        <v>728</v>
      </c>
      <c r="AU688">
        <f>_xlfn.RANK.AVG(Table2[[#This Row],[Sharpe Ratio Z-Score]],Table2[Sharpe Ratio Z-Score])</f>
        <v>392</v>
      </c>
      <c r="AV688">
        <f>(Table2[[#This Row],[Rank 1Y]]+Table2[[#This Row],[Rank 6M]]+Table2[[#This Row],[Rank Sharpe]])/3</f>
        <v>617.33333333333337</v>
      </c>
    </row>
    <row r="689" spans="1:48" hidden="1" x14ac:dyDescent="0.3">
      <c r="A689" t="s">
        <v>595</v>
      </c>
      <c r="B689" t="s">
        <v>596</v>
      </c>
      <c r="C689" t="s">
        <v>3106</v>
      </c>
      <c r="D689" t="s">
        <v>196</v>
      </c>
      <c r="E689">
        <v>31063.604390625002</v>
      </c>
      <c r="F689">
        <v>451.25</v>
      </c>
      <c r="G689">
        <v>-12.2796551490311</v>
      </c>
      <c r="H689">
        <f>(Table2[[#This Row],[1Y Return vs Nifty]]-AVERAGE(Table2[1Y Return vs Nifty]))/_xlfn.STDEV.P(Table2[1Y Return vs Nifty])</f>
        <v>-0.5500874208116785</v>
      </c>
      <c r="I689">
        <v>-13.456210537758199</v>
      </c>
      <c r="J689">
        <f>(Table2[[#This Row],[1M Return vs Nifty]]-AVERAGE(Table2[1M Return vs Nifty]))/_xlfn.STDEV.P(Table2[1M Return vs Nifty])</f>
        <v>-1.1396172127836703</v>
      </c>
      <c r="K689">
        <v>-23.830656010161501</v>
      </c>
      <c r="L689">
        <f>(Table2[[#This Row],[6M Return vs Nifty]]-AVERAGE(Table2[6M Return vs Nifty]))/_xlfn.STDEV.P(Table2[6M Return vs Nifty])</f>
        <v>-0.90887668845647851</v>
      </c>
      <c r="M689">
        <v>-11.2191021260538</v>
      </c>
      <c r="N689">
        <f>(Table2[[#This Row],[1W Return vs Nifty]]-AVERAGE(Table2[1W Return vs Nifty]))/_xlfn.STDEV.P(Table2[1W Return vs Nifty])</f>
        <v>-1.7279813508584825</v>
      </c>
      <c r="O689">
        <v>514.36</v>
      </c>
      <c r="P689">
        <v>554.00096547630699</v>
      </c>
      <c r="Q689">
        <v>567.99993677159603</v>
      </c>
      <c r="R689">
        <v>14.5226642386713</v>
      </c>
      <c r="S689" s="1">
        <f>(Table2[[#This Row],[Close Price]]-Table2[[#This Row],[20D EMA]])/Table2[[#This Row],[20D EMA]]</f>
        <v>-0.12269616610933978</v>
      </c>
      <c r="T689" s="1">
        <f>(Table2[[#This Row],[Close Price]]-Table2[[#This Row],[50D EMA]])/Table2[[#This Row],[50D EMA]]</f>
        <v>-0.18547073358972574</v>
      </c>
      <c r="U689" s="1">
        <f>(Table2[[#This Row],[Close Price]]-Table2[[#This Row],[200D EMA]])/Table2[[#This Row],[200D EMA]]</f>
        <v>-0.20554568621112976</v>
      </c>
      <c r="V689">
        <v>0.75378959645424504</v>
      </c>
      <c r="W689">
        <v>448.2</v>
      </c>
      <c r="X689">
        <v>459</v>
      </c>
      <c r="Y689">
        <v>442.5</v>
      </c>
      <c r="Z689">
        <v>481.75</v>
      </c>
      <c r="AA689">
        <v>442.5</v>
      </c>
      <c r="AB689">
        <v>553</v>
      </c>
      <c r="AC689" s="1">
        <f>(Table2[[#This Row],[Close Price]]/Table2[[#This Row],[Day Low]])-1</f>
        <v>6.8049977688531271E-3</v>
      </c>
      <c r="AD689" s="1">
        <f>(Table2[[#This Row],[Day High]]/Table2[[#This Row],[Close Price]])-1</f>
        <v>1.7174515235456989E-2</v>
      </c>
      <c r="AE689" s="1">
        <f>(Table2[[#This Row],[Close Price]]/Table2[[#This Row],[Current Week Low]])-1</f>
        <v>1.9774011299435124E-2</v>
      </c>
      <c r="AF689" s="1">
        <f>(Table2[[#This Row],[Current Week High]]/Table2[[#This Row],[Close Price]])-1</f>
        <v>6.7590027700831001E-2</v>
      </c>
      <c r="AG689" s="1">
        <f>(Table2[[#This Row],[Close Price]]/Table2[[#This Row],[Current Month Low]])-1</f>
        <v>1.9774011299435124E-2</v>
      </c>
      <c r="AH689" s="1">
        <f>(Table2[[#This Row],[Current Month High]]/Table2[[#This Row],[Close Price]])-1</f>
        <v>0.22548476454293631</v>
      </c>
      <c r="AI689">
        <v>52.897506925207701</v>
      </c>
      <c r="AJ689">
        <v>6.6784869976359298</v>
      </c>
      <c r="AK689" t="str">
        <f>IF(AND(Table2[[#This Row],[20D EMA]]&gt;Table2[[#This Row],[50D EMA]],Table2[[#This Row],[50D EMA]]&gt;Table2[[#This Row],[200D EMA]]),"Uptrend","Downtrend/NoTrend")</f>
        <v>Downtrend/NoTrend</v>
      </c>
      <c r="AL689">
        <v>-0.11</v>
      </c>
      <c r="AM689" t="s">
        <v>3153</v>
      </c>
      <c r="AN689">
        <v>-13.08</v>
      </c>
      <c r="AO689" t="s">
        <v>3153</v>
      </c>
      <c r="AP689">
        <v>-8.844445155399E-2</v>
      </c>
      <c r="AQ689">
        <f>(Table2[[#This Row],[Sharpe Ratio]]-AVERAGE(Table2[Sharpe Ratio]))/_xlfn.STDEV.P(Table2[Sharpe Ratio])</f>
        <v>-1.7030596244547573</v>
      </c>
      <c r="AR6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9">
        <f>_xlfn.RANK.AVG(Table2[[#This Row],[1Y Return vs Nifty Z-Score]],Table2[1Y Return vs Nifty Z-Score])</f>
        <v>515</v>
      </c>
      <c r="AT689">
        <f>_xlfn.RANK.AVG(Table2[[#This Row],[6M Return vs Nifty Z-Score]],Table2[6M Return vs Nifty Z-Score])</f>
        <v>636</v>
      </c>
      <c r="AU689">
        <f>_xlfn.RANK.AVG(Table2[[#This Row],[Sharpe Ratio Z-Score]],Table2[Sharpe Ratio Z-Score])</f>
        <v>702</v>
      </c>
      <c r="AV689">
        <f>(Table2[[#This Row],[Rank 1Y]]+Table2[[#This Row],[Rank 6M]]+Table2[[#This Row],[Rank Sharpe]])/3</f>
        <v>617.66666666666663</v>
      </c>
    </row>
    <row r="690" spans="1:48" hidden="1" x14ac:dyDescent="0.3">
      <c r="A690" t="s">
        <v>2276</v>
      </c>
      <c r="B690" t="s">
        <v>2277</v>
      </c>
      <c r="C690" t="s">
        <v>3120</v>
      </c>
      <c r="D690" t="s">
        <v>572</v>
      </c>
      <c r="E690">
        <v>2351.263423419</v>
      </c>
      <c r="F690">
        <v>159.57</v>
      </c>
      <c r="G690">
        <v>-64.305735055713399</v>
      </c>
      <c r="H690">
        <f>(Table2[[#This Row],[1Y Return vs Nifty]]-AVERAGE(Table2[1Y Return vs Nifty]))/_xlfn.STDEV.P(Table2[1Y Return vs Nifty])</f>
        <v>-1.6244779147095934</v>
      </c>
      <c r="I690">
        <v>-1.75147225818441</v>
      </c>
      <c r="J690">
        <f>(Table2[[#This Row],[1M Return vs Nifty]]-AVERAGE(Table2[1M Return vs Nifty]))/_xlfn.STDEV.P(Table2[1M Return vs Nifty])</f>
        <v>0.14223236935066949</v>
      </c>
      <c r="K690">
        <v>-19.576126283391801</v>
      </c>
      <c r="L690">
        <f>(Table2[[#This Row],[6M Return vs Nifty]]-AVERAGE(Table2[6M Return vs Nifty]))/_xlfn.STDEV.P(Table2[6M Return vs Nifty])</f>
        <v>-0.76184202490522213</v>
      </c>
      <c r="M690">
        <v>-4.2816610577695098</v>
      </c>
      <c r="N690">
        <f>(Table2[[#This Row],[1W Return vs Nifty]]-AVERAGE(Table2[1W Return vs Nifty]))/_xlfn.STDEV.P(Table2[1W Return vs Nifty])</f>
        <v>-0.30164824080449687</v>
      </c>
      <c r="O690">
        <v>168.31</v>
      </c>
      <c r="P690">
        <v>170.95054208678499</v>
      </c>
      <c r="Q690">
        <v>194.58032292675099</v>
      </c>
      <c r="R690">
        <v>28.479198004992401</v>
      </c>
      <c r="S690" s="1">
        <f>(Table2[[#This Row],[Close Price]]-Table2[[#This Row],[20D EMA]])/Table2[[#This Row],[20D EMA]]</f>
        <v>-5.1927990018418448E-2</v>
      </c>
      <c r="T690" s="1">
        <f>(Table2[[#This Row],[Close Price]]-Table2[[#This Row],[50D EMA]])/Table2[[#This Row],[50D EMA]]</f>
        <v>-6.6572132196033265E-2</v>
      </c>
      <c r="U690" s="1">
        <f>(Table2[[#This Row],[Close Price]]-Table2[[#This Row],[200D EMA]])/Table2[[#This Row],[200D EMA]]</f>
        <v>-0.17992735544965921</v>
      </c>
      <c r="V690">
        <v>0.55103268682408402</v>
      </c>
      <c r="W690">
        <v>158.91</v>
      </c>
      <c r="X690">
        <v>166.39</v>
      </c>
      <c r="Y690">
        <v>157.04</v>
      </c>
      <c r="Z690">
        <v>166.39</v>
      </c>
      <c r="AA690">
        <v>156.06</v>
      </c>
      <c r="AB690">
        <v>184.4</v>
      </c>
      <c r="AC690" s="1">
        <f>(Table2[[#This Row],[Close Price]]/Table2[[#This Row],[Day Low]])-1</f>
        <v>4.153294317538192E-3</v>
      </c>
      <c r="AD690" s="1">
        <f>(Table2[[#This Row],[Day High]]/Table2[[#This Row],[Close Price]])-1</f>
        <v>4.2739863382841303E-2</v>
      </c>
      <c r="AE690" s="1">
        <f>(Table2[[#This Row],[Close Price]]/Table2[[#This Row],[Current Week Low]])-1</f>
        <v>1.6110545084055072E-2</v>
      </c>
      <c r="AF690" s="1">
        <f>(Table2[[#This Row],[Current Week High]]/Table2[[#This Row],[Close Price]])-1</f>
        <v>4.2739863382841303E-2</v>
      </c>
      <c r="AG690" s="1">
        <f>(Table2[[#This Row],[Close Price]]/Table2[[#This Row],[Current Month Low]])-1</f>
        <v>2.249134948096887E-2</v>
      </c>
      <c r="AH690" s="1">
        <f>(Table2[[#This Row],[Current Month High]]/Table2[[#This Row],[Close Price]])-1</f>
        <v>0.15560569029266169</v>
      </c>
      <c r="AI690">
        <v>95.525474713291899</v>
      </c>
      <c r="AJ690">
        <v>10.8740967204002</v>
      </c>
      <c r="AK690" t="str">
        <f>IF(AND(Table2[[#This Row],[20D EMA]]&gt;Table2[[#This Row],[50D EMA]],Table2[[#This Row],[50D EMA]]&gt;Table2[[#This Row],[200D EMA]]),"Uptrend","Downtrend/NoTrend")</f>
        <v>Downtrend/NoTrend</v>
      </c>
      <c r="AL690">
        <v>0.01</v>
      </c>
      <c r="AM690" t="s">
        <v>3154</v>
      </c>
      <c r="AN690">
        <v>-8.44</v>
      </c>
      <c r="AO690" t="s">
        <v>3153</v>
      </c>
      <c r="AQ690">
        <f>(Table2[[#This Row],[Sharpe Ratio]]-AVERAGE(Table2[Sharpe Ratio]))/_xlfn.STDEV.P(Table2[Sharpe Ratio])</f>
        <v>-0.66967619071070472</v>
      </c>
      <c r="AR6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0">
        <f>_xlfn.RANK.AVG(Table2[[#This Row],[1Y Return vs Nifty Z-Score]],Table2[1Y Return vs Nifty Z-Score])</f>
        <v>731</v>
      </c>
      <c r="AT690">
        <f>_xlfn.RANK.AVG(Table2[[#This Row],[6M Return vs Nifty Z-Score]],Table2[6M Return vs Nifty Z-Score])</f>
        <v>594</v>
      </c>
      <c r="AU690">
        <f>_xlfn.RANK.AVG(Table2[[#This Row],[Sharpe Ratio Z-Score]],Table2[Sharpe Ratio Z-Score])</f>
        <v>539</v>
      </c>
      <c r="AV690">
        <f>(Table2[[#This Row],[Rank 1Y]]+Table2[[#This Row],[Rank 6M]]+Table2[[#This Row],[Rank Sharpe]])/3</f>
        <v>621.33333333333337</v>
      </c>
    </row>
    <row r="691" spans="1:48" hidden="1" x14ac:dyDescent="0.3">
      <c r="A691" t="s">
        <v>2212</v>
      </c>
      <c r="B691" t="s">
        <v>2213</v>
      </c>
      <c r="C691" t="s">
        <v>3119</v>
      </c>
      <c r="D691" t="s">
        <v>91</v>
      </c>
      <c r="E691">
        <v>2525.3853843900001</v>
      </c>
      <c r="F691">
        <v>586.85</v>
      </c>
      <c r="G691">
        <v>-46.800987757634402</v>
      </c>
      <c r="H691">
        <f>(Table2[[#This Row],[1Y Return vs Nifty]]-AVERAGE(Table2[1Y Return vs Nifty]))/_xlfn.STDEV.P(Table2[1Y Return vs Nifty])</f>
        <v>-1.2629874059325579</v>
      </c>
      <c r="I691">
        <v>-7.4260593343941901</v>
      </c>
      <c r="J691">
        <f>(Table2[[#This Row],[1M Return vs Nifty]]-AVERAGE(Table2[1M Return vs Nifty]))/_xlfn.STDEV.P(Table2[1M Return vs Nifty])</f>
        <v>-0.47922254050565771</v>
      </c>
      <c r="K691">
        <v>-22.425247840072899</v>
      </c>
      <c r="L691">
        <f>(Table2[[#This Row],[6M Return vs Nifty]]-AVERAGE(Table2[6M Return vs Nifty]))/_xlfn.STDEV.P(Table2[6M Return vs Nifty])</f>
        <v>-0.86030640437996764</v>
      </c>
      <c r="M691">
        <v>-6.9486433457222896</v>
      </c>
      <c r="N691">
        <f>(Table2[[#This Row],[1W Return vs Nifty]]-AVERAGE(Table2[1W Return vs Nifty]))/_xlfn.STDEV.P(Table2[1W Return vs Nifty])</f>
        <v>-0.84997796408319237</v>
      </c>
      <c r="O691">
        <v>603.38</v>
      </c>
      <c r="P691">
        <v>640.80110649669098</v>
      </c>
      <c r="Q691">
        <v>728.57676506759606</v>
      </c>
      <c r="R691">
        <v>45.236354896265603</v>
      </c>
      <c r="S691" s="1">
        <f>(Table2[[#This Row],[Close Price]]-Table2[[#This Row],[20D EMA]])/Table2[[#This Row],[20D EMA]]</f>
        <v>-2.7395671053067675E-2</v>
      </c>
      <c r="T691" s="1">
        <f>(Table2[[#This Row],[Close Price]]-Table2[[#This Row],[50D EMA]])/Table2[[#This Row],[50D EMA]]</f>
        <v>-8.4193216818313266E-2</v>
      </c>
      <c r="U691" s="1">
        <f>(Table2[[#This Row],[Close Price]]-Table2[[#This Row],[200D EMA]])/Table2[[#This Row],[200D EMA]]</f>
        <v>-0.19452550762368448</v>
      </c>
      <c r="V691">
        <v>0.80428302951933295</v>
      </c>
      <c r="W691">
        <v>570</v>
      </c>
      <c r="X691">
        <v>594.70000000000005</v>
      </c>
      <c r="Y691">
        <v>564</v>
      </c>
      <c r="Z691">
        <v>594.70000000000005</v>
      </c>
      <c r="AA691">
        <v>560.29999999999995</v>
      </c>
      <c r="AB691">
        <v>636.45000000000005</v>
      </c>
      <c r="AC691" s="1">
        <f>(Table2[[#This Row],[Close Price]]/Table2[[#This Row],[Day Low]])-1</f>
        <v>2.95614035087719E-2</v>
      </c>
      <c r="AD691" s="1">
        <f>(Table2[[#This Row],[Day High]]/Table2[[#This Row],[Close Price]])-1</f>
        <v>1.3376501661412687E-2</v>
      </c>
      <c r="AE691" s="1">
        <f>(Table2[[#This Row],[Close Price]]/Table2[[#This Row],[Current Week Low]])-1</f>
        <v>4.0514184397163255E-2</v>
      </c>
      <c r="AF691" s="1">
        <f>(Table2[[#This Row],[Current Week High]]/Table2[[#This Row],[Close Price]])-1</f>
        <v>1.3376501661412687E-2</v>
      </c>
      <c r="AG691" s="1">
        <f>(Table2[[#This Row],[Close Price]]/Table2[[#This Row],[Current Month Low]])-1</f>
        <v>4.7385329287881639E-2</v>
      </c>
      <c r="AH691" s="1">
        <f>(Table2[[#This Row],[Current Month High]]/Table2[[#This Row],[Close Price]])-1</f>
        <v>8.4519042344721962E-2</v>
      </c>
      <c r="AI691">
        <v>50.975547414160303</v>
      </c>
      <c r="AJ691">
        <v>9.6915887850467204</v>
      </c>
      <c r="AK691" t="str">
        <f>IF(AND(Table2[[#This Row],[20D EMA]]&gt;Table2[[#This Row],[50D EMA]],Table2[[#This Row],[50D EMA]]&gt;Table2[[#This Row],[200D EMA]]),"Uptrend","Downtrend/NoTrend")</f>
        <v>Downtrend/NoTrend</v>
      </c>
      <c r="AL691">
        <v>-0.08</v>
      </c>
      <c r="AM691" t="s">
        <v>3153</v>
      </c>
      <c r="AN691">
        <v>2.46</v>
      </c>
      <c r="AO691" t="s">
        <v>3154</v>
      </c>
      <c r="AQ691">
        <f>(Table2[[#This Row],[Sharpe Ratio]]-AVERAGE(Table2[Sharpe Ratio]))/_xlfn.STDEV.P(Table2[Sharpe Ratio])</f>
        <v>-0.66967619071070472</v>
      </c>
      <c r="AR6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1">
        <f>_xlfn.RANK.AVG(Table2[[#This Row],[1Y Return vs Nifty Z-Score]],Table2[1Y Return vs Nifty Z-Score])</f>
        <v>709</v>
      </c>
      <c r="AT691">
        <f>_xlfn.RANK.AVG(Table2[[#This Row],[6M Return vs Nifty Z-Score]],Table2[6M Return vs Nifty Z-Score])</f>
        <v>625</v>
      </c>
      <c r="AU691">
        <f>_xlfn.RANK.AVG(Table2[[#This Row],[Sharpe Ratio Z-Score]],Table2[Sharpe Ratio Z-Score])</f>
        <v>539</v>
      </c>
      <c r="AV691">
        <f>(Table2[[#This Row],[Rank 1Y]]+Table2[[#This Row],[Rank 6M]]+Table2[[#This Row],[Rank Sharpe]])/3</f>
        <v>624.33333333333337</v>
      </c>
    </row>
    <row r="692" spans="1:48" hidden="1" x14ac:dyDescent="0.3">
      <c r="A692" t="s">
        <v>881</v>
      </c>
      <c r="B692" t="s">
        <v>882</v>
      </c>
      <c r="C692" t="s">
        <v>3117</v>
      </c>
      <c r="D692" t="s">
        <v>605</v>
      </c>
      <c r="E692">
        <v>16485.584918100001</v>
      </c>
      <c r="F692">
        <v>1282.6500000000001</v>
      </c>
      <c r="G692">
        <v>-37.404284075776197</v>
      </c>
      <c r="H692">
        <f>(Table2[[#This Row],[1Y Return vs Nifty]]-AVERAGE(Table2[1Y Return vs Nifty]))/_xlfn.STDEV.P(Table2[1Y Return vs Nifty])</f>
        <v>-1.0689360930550085</v>
      </c>
      <c r="I692">
        <v>-6.1329588379038702</v>
      </c>
      <c r="J692">
        <f>(Table2[[#This Row],[1M Return vs Nifty]]-AVERAGE(Table2[1M Return vs Nifty]))/_xlfn.STDEV.P(Table2[1M Return vs Nifty])</f>
        <v>-0.33760806852925557</v>
      </c>
      <c r="K692">
        <v>-10.0770887594564</v>
      </c>
      <c r="L692">
        <f>(Table2[[#This Row],[6M Return vs Nifty]]-AVERAGE(Table2[6M Return vs Nifty]))/_xlfn.STDEV.P(Table2[6M Return vs Nifty])</f>
        <v>-0.43355949402887745</v>
      </c>
      <c r="M692">
        <v>-1.0311643130375701</v>
      </c>
      <c r="N692">
        <f>(Table2[[#This Row],[1W Return vs Nifty]]-AVERAGE(Table2[1W Return vs Nifty]))/_xlfn.STDEV.P(Table2[1W Return vs Nifty])</f>
        <v>0.36665165327741023</v>
      </c>
      <c r="O692">
        <v>1343.26</v>
      </c>
      <c r="P692">
        <v>1382.7869699071</v>
      </c>
      <c r="Q692">
        <v>1443.9091871533601</v>
      </c>
      <c r="R692">
        <v>17.477983493950902</v>
      </c>
      <c r="S692" s="1">
        <f>(Table2[[#This Row],[Close Price]]-Table2[[#This Row],[20D EMA]])/Table2[[#This Row],[20D EMA]]</f>
        <v>-4.5121569912005048E-2</v>
      </c>
      <c r="T692" s="1">
        <f>(Table2[[#This Row],[Close Price]]-Table2[[#This Row],[50D EMA]])/Table2[[#This Row],[50D EMA]]</f>
        <v>-7.2416772855349823E-2</v>
      </c>
      <c r="U692" s="1">
        <f>(Table2[[#This Row],[Close Price]]-Table2[[#This Row],[200D EMA]])/Table2[[#This Row],[200D EMA]]</f>
        <v>-0.11168236104327273</v>
      </c>
      <c r="V692">
        <v>1.1457726566099999</v>
      </c>
      <c r="W692">
        <v>1280</v>
      </c>
      <c r="X692">
        <v>1305.6500000000001</v>
      </c>
      <c r="Y692">
        <v>1280</v>
      </c>
      <c r="Z692">
        <v>1306</v>
      </c>
      <c r="AA692">
        <v>1280</v>
      </c>
      <c r="AB692">
        <v>1370</v>
      </c>
      <c r="AC692" s="1">
        <f>(Table2[[#This Row],[Close Price]]/Table2[[#This Row],[Day Low]])-1</f>
        <v>2.0703125000001155E-3</v>
      </c>
      <c r="AD692" s="1">
        <f>(Table2[[#This Row],[Day High]]/Table2[[#This Row],[Close Price]])-1</f>
        <v>1.7931625930690309E-2</v>
      </c>
      <c r="AE692" s="1">
        <f>(Table2[[#This Row],[Close Price]]/Table2[[#This Row],[Current Week Low]])-1</f>
        <v>2.0703125000001155E-3</v>
      </c>
      <c r="AF692" s="1">
        <f>(Table2[[#This Row],[Current Week High]]/Table2[[#This Row],[Close Price]])-1</f>
        <v>1.8204498499200694E-2</v>
      </c>
      <c r="AG692" s="1">
        <f>(Table2[[#This Row],[Close Price]]/Table2[[#This Row],[Current Month Low]])-1</f>
        <v>2.0703125000001155E-3</v>
      </c>
      <c r="AH692" s="1">
        <f>(Table2[[#This Row],[Current Month High]]/Table2[[#This Row],[Close Price]])-1</f>
        <v>6.8101196741121806E-2</v>
      </c>
      <c r="AI692">
        <v>34.428721786925401</v>
      </c>
      <c r="AJ692">
        <v>1.07565011820331</v>
      </c>
      <c r="AK692" t="str">
        <f>IF(AND(Table2[[#This Row],[20D EMA]]&gt;Table2[[#This Row],[50D EMA]],Table2[[#This Row],[50D EMA]]&gt;Table2[[#This Row],[200D EMA]]),"Uptrend","Downtrend/NoTrend")</f>
        <v>Downtrend/NoTrend</v>
      </c>
      <c r="AL692">
        <v>-0.05</v>
      </c>
      <c r="AM692" t="s">
        <v>3153</v>
      </c>
      <c r="AN692">
        <v>-5.38</v>
      </c>
      <c r="AO692" t="s">
        <v>3153</v>
      </c>
      <c r="AP692">
        <v>-0.152433191091251</v>
      </c>
      <c r="AQ692">
        <f>(Table2[[#This Row],[Sharpe Ratio]]-AVERAGE(Table2[Sharpe Ratio]))/_xlfn.STDEV.P(Table2[Sharpe Ratio])</f>
        <v>-2.4507029443254602</v>
      </c>
      <c r="AR6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2">
        <f>_xlfn.RANK.AVG(Table2[[#This Row],[1Y Return vs Nifty Z-Score]],Table2[1Y Return vs Nifty Z-Score])</f>
        <v>670</v>
      </c>
      <c r="AT692">
        <f>_xlfn.RANK.AVG(Table2[[#This Row],[6M Return vs Nifty Z-Score]],Table2[6M Return vs Nifty Z-Score])</f>
        <v>468</v>
      </c>
      <c r="AU692">
        <f>_xlfn.RANK.AVG(Table2[[#This Row],[Sharpe Ratio Z-Score]],Table2[Sharpe Ratio Z-Score])</f>
        <v>736</v>
      </c>
      <c r="AV692">
        <f>(Table2[[#This Row],[Rank 1Y]]+Table2[[#This Row],[Rank 6M]]+Table2[[#This Row],[Rank Sharpe]])/3</f>
        <v>624.66666666666663</v>
      </c>
    </row>
    <row r="693" spans="1:48" hidden="1" x14ac:dyDescent="0.3">
      <c r="A693" t="s">
        <v>2039</v>
      </c>
      <c r="B693" t="s">
        <v>2040</v>
      </c>
      <c r="C693" t="s">
        <v>3108</v>
      </c>
      <c r="D693" t="s">
        <v>2041</v>
      </c>
      <c r="E693">
        <v>3088.8004404399999</v>
      </c>
      <c r="F693">
        <v>184.36</v>
      </c>
      <c r="G693">
        <v>-48.793809543559398</v>
      </c>
      <c r="H693">
        <f>(Table2[[#This Row],[1Y Return vs Nifty]]-AVERAGE(Table2[1Y Return vs Nifty]))/_xlfn.STDEV.P(Table2[1Y Return vs Nifty])</f>
        <v>-1.3041411654829766</v>
      </c>
      <c r="I693">
        <v>-8.2349236003221709</v>
      </c>
      <c r="J693">
        <f>(Table2[[#This Row],[1M Return vs Nifty]]-AVERAGE(Table2[1M Return vs Nifty]))/_xlfn.STDEV.P(Table2[1M Return vs Nifty])</f>
        <v>-0.56780566782706043</v>
      </c>
      <c r="K693">
        <v>-21.992491143644301</v>
      </c>
      <c r="L693">
        <f>(Table2[[#This Row],[6M Return vs Nifty]]-AVERAGE(Table2[6M Return vs Nifty]))/_xlfn.STDEV.P(Table2[6M Return vs Nifty])</f>
        <v>-0.84535052456590321</v>
      </c>
      <c r="M693">
        <v>-5.3782236693745302</v>
      </c>
      <c r="N693">
        <f>(Table2[[#This Row],[1W Return vs Nifty]]-AVERAGE(Table2[1W Return vs Nifty]))/_xlfn.STDEV.P(Table2[1W Return vs Nifty])</f>
        <v>-0.52710075921649413</v>
      </c>
      <c r="O693">
        <v>201.08</v>
      </c>
      <c r="P693">
        <v>211.779882737321</v>
      </c>
      <c r="Q693">
        <v>225.66067641395799</v>
      </c>
      <c r="R693">
        <v>18.128867518429601</v>
      </c>
      <c r="S693" s="1">
        <f>(Table2[[#This Row],[Close Price]]-Table2[[#This Row],[20D EMA]])/Table2[[#This Row],[20D EMA]]</f>
        <v>-8.3150984682713341E-2</v>
      </c>
      <c r="T693" s="1">
        <f>(Table2[[#This Row],[Close Price]]-Table2[[#This Row],[50D EMA]])/Table2[[#This Row],[50D EMA]]</f>
        <v>-0.12947350042369679</v>
      </c>
      <c r="U693" s="1">
        <f>(Table2[[#This Row],[Close Price]]-Table2[[#This Row],[200D EMA]])/Table2[[#This Row],[200D EMA]]</f>
        <v>-0.1830211495874226</v>
      </c>
      <c r="V693">
        <v>0.846477654836574</v>
      </c>
      <c r="W693">
        <v>182.05</v>
      </c>
      <c r="X693">
        <v>191.45</v>
      </c>
      <c r="Y693">
        <v>182.05</v>
      </c>
      <c r="Z693">
        <v>191.45</v>
      </c>
      <c r="AA693">
        <v>182.05</v>
      </c>
      <c r="AB693">
        <v>215</v>
      </c>
      <c r="AC693" s="1">
        <f>(Table2[[#This Row],[Close Price]]/Table2[[#This Row],[Day Low]])-1</f>
        <v>1.2688821752265822E-2</v>
      </c>
      <c r="AD693" s="1">
        <f>(Table2[[#This Row],[Day High]]/Table2[[#This Row],[Close Price]])-1</f>
        <v>3.8457366022998318E-2</v>
      </c>
      <c r="AE693" s="1">
        <f>(Table2[[#This Row],[Close Price]]/Table2[[#This Row],[Current Week Low]])-1</f>
        <v>1.2688821752265822E-2</v>
      </c>
      <c r="AF693" s="1">
        <f>(Table2[[#This Row],[Current Week High]]/Table2[[#This Row],[Close Price]])-1</f>
        <v>3.8457366022998318E-2</v>
      </c>
      <c r="AG693" s="1">
        <f>(Table2[[#This Row],[Close Price]]/Table2[[#This Row],[Current Month Low]])-1</f>
        <v>1.2688821752265822E-2</v>
      </c>
      <c r="AH693" s="1">
        <f>(Table2[[#This Row],[Current Month High]]/Table2[[#This Row],[Close Price]])-1</f>
        <v>0.16619657192449555</v>
      </c>
      <c r="AI693">
        <v>52.419179865480501</v>
      </c>
      <c r="AJ693">
        <v>1.26888217522658</v>
      </c>
      <c r="AK693" t="str">
        <f>IF(AND(Table2[[#This Row],[20D EMA]]&gt;Table2[[#This Row],[50D EMA]],Table2[[#This Row],[50D EMA]]&gt;Table2[[#This Row],[200D EMA]]),"Uptrend","Downtrend/NoTrend")</f>
        <v>Downtrend/NoTrend</v>
      </c>
      <c r="AL693">
        <v>-0.18</v>
      </c>
      <c r="AM693" t="s">
        <v>3153</v>
      </c>
      <c r="AN693">
        <v>-9.1</v>
      </c>
      <c r="AO693" t="s">
        <v>3153</v>
      </c>
      <c r="AQ693">
        <f>(Table2[[#This Row],[Sharpe Ratio]]-AVERAGE(Table2[Sharpe Ratio]))/_xlfn.STDEV.P(Table2[Sharpe Ratio])</f>
        <v>-0.66967619071070472</v>
      </c>
      <c r="AR6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3">
        <f>_xlfn.RANK.AVG(Table2[[#This Row],[1Y Return vs Nifty Z-Score]],Table2[1Y Return vs Nifty Z-Score])</f>
        <v>715</v>
      </c>
      <c r="AT693">
        <f>_xlfn.RANK.AVG(Table2[[#This Row],[6M Return vs Nifty Z-Score]],Table2[6M Return vs Nifty Z-Score])</f>
        <v>620</v>
      </c>
      <c r="AU693">
        <f>_xlfn.RANK.AVG(Table2[[#This Row],[Sharpe Ratio Z-Score]],Table2[Sharpe Ratio Z-Score])</f>
        <v>539</v>
      </c>
      <c r="AV693">
        <f>(Table2[[#This Row],[Rank 1Y]]+Table2[[#This Row],[Rank 6M]]+Table2[[#This Row],[Rank Sharpe]])/3</f>
        <v>624.66666666666663</v>
      </c>
    </row>
    <row r="694" spans="1:48" hidden="1" x14ac:dyDescent="0.3">
      <c r="A694" t="s">
        <v>1983</v>
      </c>
      <c r="B694" t="s">
        <v>1984</v>
      </c>
      <c r="C694" t="s">
        <v>3110</v>
      </c>
      <c r="D694" t="s">
        <v>220</v>
      </c>
      <c r="E694">
        <v>3329.9598640499999</v>
      </c>
      <c r="F694">
        <v>394.5</v>
      </c>
      <c r="G694">
        <v>-38.110892839147702</v>
      </c>
      <c r="H694">
        <f>(Table2[[#This Row],[1Y Return vs Nifty]]-AVERAGE(Table2[1Y Return vs Nifty]))/_xlfn.STDEV.P(Table2[1Y Return vs Nifty])</f>
        <v>-1.0835282695102213</v>
      </c>
      <c r="I694">
        <v>-4.4432908105573201</v>
      </c>
      <c r="J694">
        <f>(Table2[[#This Row],[1M Return vs Nifty]]-AVERAGE(Table2[1M Return vs Nifty]))/_xlfn.STDEV.P(Table2[1M Return vs Nifty])</f>
        <v>-0.15256332826541794</v>
      </c>
      <c r="K694">
        <v>-26.585041199222601</v>
      </c>
      <c r="L694">
        <f>(Table2[[#This Row],[6M Return vs Nifty]]-AVERAGE(Table2[6M Return vs Nifty]))/_xlfn.STDEV.P(Table2[6M Return vs Nifty])</f>
        <v>-1.0040670210133169</v>
      </c>
      <c r="M694">
        <v>-4.2749609179064603</v>
      </c>
      <c r="N694">
        <f>(Table2[[#This Row],[1W Return vs Nifty]]-AVERAGE(Table2[1W Return vs Nifty]))/_xlfn.STDEV.P(Table2[1W Return vs Nifty])</f>
        <v>-0.30027069665895456</v>
      </c>
      <c r="O694">
        <v>416.28</v>
      </c>
      <c r="P694">
        <v>438.10844232958198</v>
      </c>
      <c r="Q694">
        <v>478.93130801346598</v>
      </c>
      <c r="R694">
        <v>27.760418200873001</v>
      </c>
      <c r="S694" s="1">
        <f>(Table2[[#This Row],[Close Price]]-Table2[[#This Row],[20D EMA]])/Table2[[#This Row],[20D EMA]]</f>
        <v>-5.2320553473623459E-2</v>
      </c>
      <c r="T694" s="1">
        <f>(Table2[[#This Row],[Close Price]]-Table2[[#This Row],[50D EMA]])/Table2[[#This Row],[50D EMA]]</f>
        <v>-9.9538009579774406E-2</v>
      </c>
      <c r="U694" s="1">
        <f>(Table2[[#This Row],[Close Price]]-Table2[[#This Row],[200D EMA]])/Table2[[#This Row],[200D EMA]]</f>
        <v>-0.17629106011814966</v>
      </c>
      <c r="V694">
        <v>0.85807701063519004</v>
      </c>
      <c r="W694">
        <v>390.1</v>
      </c>
      <c r="X694">
        <v>401.9</v>
      </c>
      <c r="Y694">
        <v>385.5</v>
      </c>
      <c r="Z694">
        <v>401.9</v>
      </c>
      <c r="AA694">
        <v>382.35</v>
      </c>
      <c r="AB694">
        <v>439</v>
      </c>
      <c r="AC694" s="1">
        <f>(Table2[[#This Row],[Close Price]]/Table2[[#This Row],[Day Low]])-1</f>
        <v>1.127915918995126E-2</v>
      </c>
      <c r="AD694" s="1">
        <f>(Table2[[#This Row],[Day High]]/Table2[[#This Row],[Close Price]])-1</f>
        <v>1.8757921419518375E-2</v>
      </c>
      <c r="AE694" s="1">
        <f>(Table2[[#This Row],[Close Price]]/Table2[[#This Row],[Current Week Low]])-1</f>
        <v>2.3346303501945442E-2</v>
      </c>
      <c r="AF694" s="1">
        <f>(Table2[[#This Row],[Current Week High]]/Table2[[#This Row],[Close Price]])-1</f>
        <v>1.8757921419518375E-2</v>
      </c>
      <c r="AG694" s="1">
        <f>(Table2[[#This Row],[Close Price]]/Table2[[#This Row],[Current Month Low]])-1</f>
        <v>3.1777167516673144E-2</v>
      </c>
      <c r="AH694" s="1">
        <f>(Table2[[#This Row],[Current Month High]]/Table2[[#This Row],[Close Price]])-1</f>
        <v>0.11280101394169839</v>
      </c>
      <c r="AI694">
        <v>77.186311787072199</v>
      </c>
      <c r="AJ694">
        <v>3.1777167516673099</v>
      </c>
      <c r="AK694" t="str">
        <f>IF(AND(Table2[[#This Row],[20D EMA]]&gt;Table2[[#This Row],[50D EMA]],Table2[[#This Row],[50D EMA]]&gt;Table2[[#This Row],[200D EMA]]),"Uptrend","Downtrend/NoTrend")</f>
        <v>Downtrend/NoTrend</v>
      </c>
      <c r="AL694">
        <v>-0.15</v>
      </c>
      <c r="AM694" t="s">
        <v>3153</v>
      </c>
      <c r="AN694">
        <v>-4.88</v>
      </c>
      <c r="AO694" t="s">
        <v>3153</v>
      </c>
      <c r="AQ694">
        <f>(Table2[[#This Row],[Sharpe Ratio]]-AVERAGE(Table2[Sharpe Ratio]))/_xlfn.STDEV.P(Table2[Sharpe Ratio])</f>
        <v>-0.66967619071070472</v>
      </c>
      <c r="AR6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4">
        <f>_xlfn.RANK.AVG(Table2[[#This Row],[1Y Return vs Nifty Z-Score]],Table2[1Y Return vs Nifty Z-Score])</f>
        <v>671</v>
      </c>
      <c r="AT694">
        <f>_xlfn.RANK.AVG(Table2[[#This Row],[6M Return vs Nifty Z-Score]],Table2[6M Return vs Nifty Z-Score])</f>
        <v>665</v>
      </c>
      <c r="AU694">
        <f>_xlfn.RANK.AVG(Table2[[#This Row],[Sharpe Ratio Z-Score]],Table2[Sharpe Ratio Z-Score])</f>
        <v>539</v>
      </c>
      <c r="AV694">
        <f>(Table2[[#This Row],[Rank 1Y]]+Table2[[#This Row],[Rank 6M]]+Table2[[#This Row],[Rank Sharpe]])/3</f>
        <v>625</v>
      </c>
    </row>
    <row r="695" spans="1:48" hidden="1" x14ac:dyDescent="0.3">
      <c r="A695" t="s">
        <v>1112</v>
      </c>
      <c r="B695" t="s">
        <v>1113</v>
      </c>
      <c r="C695" t="s">
        <v>3107</v>
      </c>
      <c r="D695" t="s">
        <v>21</v>
      </c>
      <c r="E695">
        <v>11029.949646900001</v>
      </c>
      <c r="F695">
        <v>736.5</v>
      </c>
      <c r="G695">
        <v>-33.685415853031103</v>
      </c>
      <c r="H695">
        <f>(Table2[[#This Row],[1Y Return vs Nifty]]-AVERAGE(Table2[1Y Return vs Nifty]))/_xlfn.STDEV.P(Table2[1Y Return vs Nifty])</f>
        <v>-0.99213775126675519</v>
      </c>
      <c r="I695">
        <v>-3.6538367636646201</v>
      </c>
      <c r="J695">
        <f>(Table2[[#This Row],[1M Return vs Nifty]]-AVERAGE(Table2[1M Return vs Nifty]))/_xlfn.STDEV.P(Table2[1M Return vs Nifty])</f>
        <v>-6.6105919654268708E-2</v>
      </c>
      <c r="K695">
        <v>-13.426229136065199</v>
      </c>
      <c r="L695">
        <f>(Table2[[#This Row],[6M Return vs Nifty]]-AVERAGE(Table2[6M Return vs Nifty]))/_xlfn.STDEV.P(Table2[6M Return vs Nifty])</f>
        <v>-0.54930430252372675</v>
      </c>
      <c r="M695">
        <v>-3.9287394468387098</v>
      </c>
      <c r="N695">
        <f>(Table2[[#This Row],[1W Return vs Nifty]]-AVERAGE(Table2[1W Return vs Nifty]))/_xlfn.STDEV.P(Table2[1W Return vs Nifty])</f>
        <v>-0.22908780043902893</v>
      </c>
      <c r="O695">
        <v>762.29</v>
      </c>
      <c r="P695">
        <v>779.25451208670597</v>
      </c>
      <c r="Q695">
        <v>812.70610149678998</v>
      </c>
      <c r="R695">
        <v>35.486684601576599</v>
      </c>
      <c r="S695" s="1">
        <f>(Table2[[#This Row],[Close Price]]-Table2[[#This Row],[20D EMA]])/Table2[[#This Row],[20D EMA]]</f>
        <v>-3.3832268559209705E-2</v>
      </c>
      <c r="T695" s="1">
        <f>(Table2[[#This Row],[Close Price]]-Table2[[#This Row],[50D EMA]])/Table2[[#This Row],[50D EMA]]</f>
        <v>-5.4865915337746249E-2</v>
      </c>
      <c r="U695" s="1">
        <f>(Table2[[#This Row],[Close Price]]-Table2[[#This Row],[200D EMA]])/Table2[[#This Row],[200D EMA]]</f>
        <v>-9.3768339325173602E-2</v>
      </c>
      <c r="V695">
        <v>1.09545058501586</v>
      </c>
      <c r="W695">
        <v>723.45</v>
      </c>
      <c r="X695">
        <v>747.5</v>
      </c>
      <c r="Y695">
        <v>721.2</v>
      </c>
      <c r="Z695">
        <v>747.5</v>
      </c>
      <c r="AA695">
        <v>721.2</v>
      </c>
      <c r="AB695">
        <v>795</v>
      </c>
      <c r="AC695" s="1">
        <f>(Table2[[#This Row],[Close Price]]/Table2[[#This Row],[Day Low]])-1</f>
        <v>1.8038565208376545E-2</v>
      </c>
      <c r="AD695" s="1">
        <f>(Table2[[#This Row],[Day High]]/Table2[[#This Row],[Close Price]])-1</f>
        <v>1.4935505770536261E-2</v>
      </c>
      <c r="AE695" s="1">
        <f>(Table2[[#This Row],[Close Price]]/Table2[[#This Row],[Current Week Low]])-1</f>
        <v>2.1214642262895156E-2</v>
      </c>
      <c r="AF695" s="1">
        <f>(Table2[[#This Row],[Current Week High]]/Table2[[#This Row],[Close Price]])-1</f>
        <v>1.4935505770536261E-2</v>
      </c>
      <c r="AG695" s="1">
        <f>(Table2[[#This Row],[Close Price]]/Table2[[#This Row],[Current Month Low]])-1</f>
        <v>2.1214642262895156E-2</v>
      </c>
      <c r="AH695" s="1">
        <f>(Table2[[#This Row],[Current Month High]]/Table2[[#This Row],[Close Price]])-1</f>
        <v>7.9429735234215926E-2</v>
      </c>
      <c r="AI695">
        <v>30.482009504412702</v>
      </c>
      <c r="AJ695">
        <v>2.1214642262895098</v>
      </c>
      <c r="AK695" t="str">
        <f>IF(AND(Table2[[#This Row],[20D EMA]]&gt;Table2[[#This Row],[50D EMA]],Table2[[#This Row],[50D EMA]]&gt;Table2[[#This Row],[200D EMA]]),"Uptrend","Downtrend/NoTrend")</f>
        <v>Downtrend/NoTrend</v>
      </c>
      <c r="AL695">
        <v>-7.0000000000000007E-2</v>
      </c>
      <c r="AM695" t="s">
        <v>3153</v>
      </c>
      <c r="AN695">
        <v>-3.68</v>
      </c>
      <c r="AO695" t="s">
        <v>3153</v>
      </c>
      <c r="AP695">
        <v>-0.132922612447471</v>
      </c>
      <c r="AQ695">
        <f>(Table2[[#This Row],[Sharpe Ratio]]-AVERAGE(Table2[Sharpe Ratio]))/_xlfn.STDEV.P(Table2[Sharpe Ratio])</f>
        <v>-2.2227416827766207</v>
      </c>
      <c r="AR6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5">
        <f>_xlfn.RANK.AVG(Table2[[#This Row],[1Y Return vs Nifty Z-Score]],Table2[1Y Return vs Nifty Z-Score])</f>
        <v>652</v>
      </c>
      <c r="AT695">
        <f>_xlfn.RANK.AVG(Table2[[#This Row],[6M Return vs Nifty Z-Score]],Table2[6M Return vs Nifty Z-Score])</f>
        <v>502</v>
      </c>
      <c r="AU695">
        <f>_xlfn.RANK.AVG(Table2[[#This Row],[Sharpe Ratio Z-Score]],Table2[Sharpe Ratio Z-Score])</f>
        <v>733</v>
      </c>
      <c r="AV695">
        <f>(Table2[[#This Row],[Rank 1Y]]+Table2[[#This Row],[Rank 6M]]+Table2[[#This Row],[Rank Sharpe]])/3</f>
        <v>629</v>
      </c>
    </row>
    <row r="696" spans="1:48" hidden="1" x14ac:dyDescent="0.3">
      <c r="A696" t="s">
        <v>654</v>
      </c>
      <c r="B696" t="s">
        <v>655</v>
      </c>
      <c r="C696" t="s">
        <v>3108</v>
      </c>
      <c r="D696" t="s">
        <v>24</v>
      </c>
      <c r="E696">
        <v>27001.490378325001</v>
      </c>
      <c r="F696">
        <v>167.61</v>
      </c>
      <c r="G696">
        <v>-41.495136932798303</v>
      </c>
      <c r="H696">
        <f>(Table2[[#This Row],[1Y Return vs Nifty]]-AVERAGE(Table2[1Y Return vs Nifty]))/_xlfn.STDEV.P(Table2[1Y Return vs Nifty])</f>
        <v>-1.1534162889375961</v>
      </c>
      <c r="I696">
        <v>-8.0391980205255908</v>
      </c>
      <c r="J696">
        <f>(Table2[[#This Row],[1M Return vs Nifty]]-AVERAGE(Table2[1M Return vs Nifty]))/_xlfn.STDEV.P(Table2[1M Return vs Nifty])</f>
        <v>-0.54637069451261377</v>
      </c>
      <c r="K696">
        <v>-13.253151111053301</v>
      </c>
      <c r="L696">
        <f>(Table2[[#This Row],[6M Return vs Nifty]]-AVERAGE(Table2[6M Return vs Nifty]))/_xlfn.STDEV.P(Table2[6M Return vs Nifty])</f>
        <v>-0.54332280261420274</v>
      </c>
      <c r="M696">
        <v>-4.2175796530324696</v>
      </c>
      <c r="N696">
        <f>(Table2[[#This Row],[1W Return vs Nifty]]-AVERAGE(Table2[1W Return vs Nifty]))/_xlfn.STDEV.P(Table2[1W Return vs Nifty])</f>
        <v>-0.28847314808434854</v>
      </c>
      <c r="O696">
        <v>176.86</v>
      </c>
      <c r="P696">
        <v>185.46400255489101</v>
      </c>
      <c r="Q696">
        <v>198.27490689529</v>
      </c>
      <c r="R696">
        <v>35.220229073773602</v>
      </c>
      <c r="S696" s="1">
        <f>(Table2[[#This Row],[Close Price]]-Table2[[#This Row],[20D EMA]])/Table2[[#This Row],[20D EMA]]</f>
        <v>-5.2301255230125521E-2</v>
      </c>
      <c r="T696" s="1">
        <f>(Table2[[#This Row],[Close Price]]-Table2[[#This Row],[50D EMA]])/Table2[[#This Row],[50D EMA]]</f>
        <v>-9.6266673364858613E-2</v>
      </c>
      <c r="U696" s="1">
        <f>(Table2[[#This Row],[Close Price]]-Table2[[#This Row],[200D EMA]])/Table2[[#This Row],[200D EMA]]</f>
        <v>-0.15465853634965659</v>
      </c>
      <c r="V696">
        <v>0.50854287051809899</v>
      </c>
      <c r="W696">
        <v>166</v>
      </c>
      <c r="X696">
        <v>172.43</v>
      </c>
      <c r="Y696">
        <v>164.12</v>
      </c>
      <c r="Z696">
        <v>172.43</v>
      </c>
      <c r="AA696">
        <v>164.12</v>
      </c>
      <c r="AB696">
        <v>185.29</v>
      </c>
      <c r="AC696" s="1">
        <f>(Table2[[#This Row],[Close Price]]/Table2[[#This Row],[Day Low]])-1</f>
        <v>9.6987951807230299E-3</v>
      </c>
      <c r="AD696" s="1">
        <f>(Table2[[#This Row],[Day High]]/Table2[[#This Row],[Close Price]])-1</f>
        <v>2.8757234055247327E-2</v>
      </c>
      <c r="AE696" s="1">
        <f>(Table2[[#This Row],[Close Price]]/Table2[[#This Row],[Current Week Low]])-1</f>
        <v>2.1264928101389247E-2</v>
      </c>
      <c r="AF696" s="1">
        <f>(Table2[[#This Row],[Current Week High]]/Table2[[#This Row],[Close Price]])-1</f>
        <v>2.8757234055247327E-2</v>
      </c>
      <c r="AG696" s="1">
        <f>(Table2[[#This Row],[Close Price]]/Table2[[#This Row],[Current Month Low]])-1</f>
        <v>2.1264928101389247E-2</v>
      </c>
      <c r="AH696" s="1">
        <f>(Table2[[#This Row],[Current Month High]]/Table2[[#This Row],[Close Price]])-1</f>
        <v>0.10548296641011867</v>
      </c>
      <c r="AI696">
        <v>56.9715410775013</v>
      </c>
      <c r="AJ696">
        <v>2.1264928101389202</v>
      </c>
      <c r="AK696" t="str">
        <f>IF(AND(Table2[[#This Row],[20D EMA]]&gt;Table2[[#This Row],[50D EMA]],Table2[[#This Row],[50D EMA]]&gt;Table2[[#This Row],[200D EMA]]),"Uptrend","Downtrend/NoTrend")</f>
        <v>Downtrend/NoTrend</v>
      </c>
      <c r="AL696">
        <v>-0.15</v>
      </c>
      <c r="AM696" t="s">
        <v>3153</v>
      </c>
      <c r="AN696">
        <v>-8.01</v>
      </c>
      <c r="AO696" t="s">
        <v>3153</v>
      </c>
      <c r="AP696">
        <v>-9.2787663842398005E-2</v>
      </c>
      <c r="AQ696">
        <f>(Table2[[#This Row],[Sharpe Ratio]]-AVERAGE(Table2[Sharpe Ratio]))/_xlfn.STDEV.P(Table2[Sharpe Ratio])</f>
        <v>-1.7538056412960135</v>
      </c>
      <c r="AR6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6">
        <f>_xlfn.RANK.AVG(Table2[[#This Row],[1Y Return vs Nifty Z-Score]],Table2[1Y Return vs Nifty Z-Score])</f>
        <v>690</v>
      </c>
      <c r="AT696">
        <f>_xlfn.RANK.AVG(Table2[[#This Row],[6M Return vs Nifty Z-Score]],Table2[6M Return vs Nifty Z-Score])</f>
        <v>501</v>
      </c>
      <c r="AU696">
        <f>_xlfn.RANK.AVG(Table2[[#This Row],[Sharpe Ratio Z-Score]],Table2[Sharpe Ratio Z-Score])</f>
        <v>705</v>
      </c>
      <c r="AV696">
        <f>(Table2[[#This Row],[Rank 1Y]]+Table2[[#This Row],[Rank 6M]]+Table2[[#This Row],[Rank Sharpe]])/3</f>
        <v>632</v>
      </c>
    </row>
    <row r="697" spans="1:48" hidden="1" x14ac:dyDescent="0.3">
      <c r="A697" t="s">
        <v>680</v>
      </c>
      <c r="B697" t="s">
        <v>681</v>
      </c>
      <c r="C697" t="s">
        <v>3118</v>
      </c>
      <c r="D697" t="s">
        <v>460</v>
      </c>
      <c r="E697">
        <v>25544.158539975</v>
      </c>
      <c r="F697">
        <v>344.25</v>
      </c>
      <c r="G697">
        <v>-36.432793020857901</v>
      </c>
      <c r="H697">
        <f>(Table2[[#This Row],[1Y Return vs Nifty]]-AVERAGE(Table2[1Y Return vs Nifty]))/_xlfn.STDEV.P(Table2[1Y Return vs Nifty])</f>
        <v>-1.0488738328158507</v>
      </c>
      <c r="I697">
        <v>-12.179545953316101</v>
      </c>
      <c r="J697">
        <f>(Table2[[#This Row],[1M Return vs Nifty]]-AVERAGE(Table2[1M Return vs Nifty]))/_xlfn.STDEV.P(Table2[1M Return vs Nifty])</f>
        <v>-0.99980272697421868</v>
      </c>
      <c r="K697">
        <v>-15.9702126684313</v>
      </c>
      <c r="L697">
        <f>(Table2[[#This Row],[6M Return vs Nifty]]-AVERAGE(Table2[6M Return vs Nifty]))/_xlfn.STDEV.P(Table2[6M Return vs Nifty])</f>
        <v>-0.63722324698610122</v>
      </c>
      <c r="M697">
        <v>-2.3794517998838902</v>
      </c>
      <c r="N697">
        <f>(Table2[[#This Row],[1W Return vs Nifty]]-AVERAGE(Table2[1W Return vs Nifty]))/_xlfn.STDEV.P(Table2[1W Return vs Nifty])</f>
        <v>8.9444673725223439E-2</v>
      </c>
      <c r="O697">
        <v>354.57</v>
      </c>
      <c r="P697">
        <v>378.389160390847</v>
      </c>
      <c r="Q697">
        <v>404.40586871516598</v>
      </c>
      <c r="R697">
        <v>46.0945416969451</v>
      </c>
      <c r="S697" s="1">
        <f>(Table2[[#This Row],[Close Price]]-Table2[[#This Row],[20D EMA]])/Table2[[#This Row],[20D EMA]]</f>
        <v>-2.9105677299263878E-2</v>
      </c>
      <c r="T697" s="1">
        <f>(Table2[[#This Row],[Close Price]]-Table2[[#This Row],[50D EMA]])/Table2[[#This Row],[50D EMA]]</f>
        <v>-9.02223529753967E-2</v>
      </c>
      <c r="U697" s="1">
        <f>(Table2[[#This Row],[Close Price]]-Table2[[#This Row],[200D EMA]])/Table2[[#This Row],[200D EMA]]</f>
        <v>-0.14875122585704953</v>
      </c>
      <c r="V697">
        <v>1.0149425596644599</v>
      </c>
      <c r="W697">
        <v>327.3</v>
      </c>
      <c r="X697">
        <v>352.95</v>
      </c>
      <c r="Y697">
        <v>325.5</v>
      </c>
      <c r="Z697">
        <v>352.95</v>
      </c>
      <c r="AA697">
        <v>325.5</v>
      </c>
      <c r="AB697">
        <v>367</v>
      </c>
      <c r="AC697" s="1">
        <f>(Table2[[#This Row],[Close Price]]/Table2[[#This Row],[Day Low]])-1</f>
        <v>5.1787351054078723E-2</v>
      </c>
      <c r="AD697" s="1">
        <f>(Table2[[#This Row],[Day High]]/Table2[[#This Row],[Close Price]])-1</f>
        <v>2.527233115468408E-2</v>
      </c>
      <c r="AE697" s="1">
        <f>(Table2[[#This Row],[Close Price]]/Table2[[#This Row],[Current Week Low]])-1</f>
        <v>5.7603686635944618E-2</v>
      </c>
      <c r="AF697" s="1">
        <f>(Table2[[#This Row],[Current Week High]]/Table2[[#This Row],[Close Price]])-1</f>
        <v>2.527233115468408E-2</v>
      </c>
      <c r="AG697" s="1">
        <f>(Table2[[#This Row],[Close Price]]/Table2[[#This Row],[Current Month Low]])-1</f>
        <v>5.7603686635944618E-2</v>
      </c>
      <c r="AH697" s="1">
        <f>(Table2[[#This Row],[Current Month High]]/Table2[[#This Row],[Close Price]])-1</f>
        <v>6.6085693536674039E-2</v>
      </c>
      <c r="AI697">
        <v>41.757443718227996</v>
      </c>
      <c r="AJ697">
        <v>5.76036866359446</v>
      </c>
      <c r="AK697" t="str">
        <f>IF(AND(Table2[[#This Row],[20D EMA]]&gt;Table2[[#This Row],[50D EMA]],Table2[[#This Row],[50D EMA]]&gt;Table2[[#This Row],[200D EMA]]),"Uptrend","Downtrend/NoTrend")</f>
        <v>Downtrend/NoTrend</v>
      </c>
      <c r="AL697">
        <v>-0.08</v>
      </c>
      <c r="AM697" t="s">
        <v>3153</v>
      </c>
      <c r="AN697">
        <v>-3.33</v>
      </c>
      <c r="AO697" t="s">
        <v>3153</v>
      </c>
      <c r="AP697">
        <v>-8.3684965848094997E-2</v>
      </c>
      <c r="AQ697">
        <f>(Table2[[#This Row],[Sharpe Ratio]]-AVERAGE(Table2[Sharpe Ratio]))/_xlfn.STDEV.P(Table2[Sharpe Ratio])</f>
        <v>-1.6474498762433489</v>
      </c>
      <c r="AR6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7">
        <f>_xlfn.RANK.AVG(Table2[[#This Row],[1Y Return vs Nifty Z-Score]],Table2[1Y Return vs Nifty Z-Score])</f>
        <v>664</v>
      </c>
      <c r="AT697">
        <f>_xlfn.RANK.AVG(Table2[[#This Row],[6M Return vs Nifty Z-Score]],Table2[6M Return vs Nifty Z-Score])</f>
        <v>538</v>
      </c>
      <c r="AU697">
        <f>_xlfn.RANK.AVG(Table2[[#This Row],[Sharpe Ratio Z-Score]],Table2[Sharpe Ratio Z-Score])</f>
        <v>700</v>
      </c>
      <c r="AV697">
        <f>(Table2[[#This Row],[Rank 1Y]]+Table2[[#This Row],[Rank 6M]]+Table2[[#This Row],[Rank Sharpe]])/3</f>
        <v>634</v>
      </c>
    </row>
    <row r="698" spans="1:48" hidden="1" x14ac:dyDescent="0.3">
      <c r="A698" t="s">
        <v>100</v>
      </c>
      <c r="B698" t="s">
        <v>101</v>
      </c>
      <c r="C698" t="s">
        <v>3120</v>
      </c>
      <c r="D698" t="s">
        <v>102</v>
      </c>
      <c r="E698">
        <v>244184.33010165999</v>
      </c>
      <c r="F698">
        <v>3752.45</v>
      </c>
      <c r="G698">
        <v>-19.000422681793498</v>
      </c>
      <c r="H698">
        <f>(Table2[[#This Row],[1Y Return vs Nifty]]-AVERAGE(Table2[1Y Return vs Nifty]))/_xlfn.STDEV.P(Table2[1Y Return vs Nifty])</f>
        <v>-0.68887798050499549</v>
      </c>
      <c r="I698">
        <v>-0.93380400684881404</v>
      </c>
      <c r="J698">
        <f>(Table2[[#This Row],[1M Return vs Nifty]]-AVERAGE(Table2[1M Return vs Nifty]))/_xlfn.STDEV.P(Table2[1M Return vs Nifty])</f>
        <v>0.23177966902230432</v>
      </c>
      <c r="K698">
        <v>-24.556799094453801</v>
      </c>
      <c r="L698">
        <f>(Table2[[#This Row],[6M Return vs Nifty]]-AVERAGE(Table2[6M Return vs Nifty]))/_xlfn.STDEV.P(Table2[6M Return vs Nifty])</f>
        <v>-0.93397187193050601</v>
      </c>
      <c r="M698">
        <v>-0.799953204237837</v>
      </c>
      <c r="N698">
        <f>(Table2[[#This Row],[1W Return vs Nifty]]-AVERAGE(Table2[1W Return vs Nifty]))/_xlfn.STDEV.P(Table2[1W Return vs Nifty])</f>
        <v>0.41418849815253556</v>
      </c>
      <c r="O698">
        <v>3958.75</v>
      </c>
      <c r="P698">
        <v>4300.6450095697201</v>
      </c>
      <c r="Q698">
        <v>4475.8528736932103</v>
      </c>
      <c r="R698">
        <v>26.901734860849398</v>
      </c>
      <c r="S698" s="1">
        <f>(Table2[[#This Row],[Close Price]]-Table2[[#This Row],[20D EMA]])/Table2[[#This Row],[20D EMA]]</f>
        <v>-5.2112409220082145E-2</v>
      </c>
      <c r="T698" s="1">
        <f>(Table2[[#This Row],[Close Price]]-Table2[[#This Row],[50D EMA]])/Table2[[#This Row],[50D EMA]]</f>
        <v>-0.12746809103050502</v>
      </c>
      <c r="U698" s="1">
        <f>(Table2[[#This Row],[Close Price]]-Table2[[#This Row],[200D EMA]])/Table2[[#This Row],[200D EMA]]</f>
        <v>-0.16162347023178647</v>
      </c>
      <c r="V698">
        <v>0.73872137096603097</v>
      </c>
      <c r="W698">
        <v>3737.65</v>
      </c>
      <c r="X698">
        <v>3794.55</v>
      </c>
      <c r="Y698">
        <v>3737.65</v>
      </c>
      <c r="Z698">
        <v>3948</v>
      </c>
      <c r="AA698">
        <v>3737.65</v>
      </c>
      <c r="AB698">
        <v>4010</v>
      </c>
      <c r="AC698" s="1">
        <f>(Table2[[#This Row],[Close Price]]/Table2[[#This Row],[Day Low]])-1</f>
        <v>3.9597073027168861E-3</v>
      </c>
      <c r="AD698" s="1">
        <f>(Table2[[#This Row],[Day High]]/Table2[[#This Row],[Close Price]])-1</f>
        <v>1.1219336700022842E-2</v>
      </c>
      <c r="AE698" s="1">
        <f>(Table2[[#This Row],[Close Price]]/Table2[[#This Row],[Current Week Low]])-1</f>
        <v>3.9597073027168861E-3</v>
      </c>
      <c r="AF698" s="1">
        <f>(Table2[[#This Row],[Current Week High]]/Table2[[#This Row],[Close Price]])-1</f>
        <v>5.2112619755093403E-2</v>
      </c>
      <c r="AG698" s="1">
        <f>(Table2[[#This Row],[Close Price]]/Table2[[#This Row],[Current Month Low]])-1</f>
        <v>3.9597073027168861E-3</v>
      </c>
      <c r="AH698" s="1">
        <f>(Table2[[#This Row],[Current Month High]]/Table2[[#This Row],[Close Price]])-1</f>
        <v>6.8635158363202775E-2</v>
      </c>
      <c r="AI698">
        <v>46.1671707817559</v>
      </c>
      <c r="AJ698">
        <v>2.96764810800427</v>
      </c>
      <c r="AK698" t="str">
        <f>IF(AND(Table2[[#This Row],[20D EMA]]&gt;Table2[[#This Row],[50D EMA]],Table2[[#This Row],[50D EMA]]&gt;Table2[[#This Row],[200D EMA]]),"Uptrend","Downtrend/NoTrend")</f>
        <v>Downtrend/NoTrend</v>
      </c>
      <c r="AL698">
        <v>-0.18</v>
      </c>
      <c r="AM698" t="s">
        <v>3153</v>
      </c>
      <c r="AN698">
        <v>-4.53</v>
      </c>
      <c r="AO698" t="s">
        <v>3153</v>
      </c>
      <c r="AP698">
        <v>-7.5539859414651994E-2</v>
      </c>
      <c r="AQ698">
        <f>(Table2[[#This Row],[Sharpe Ratio]]-AVERAGE(Table2[Sharpe Ratio]))/_xlfn.STDEV.P(Table2[Sharpe Ratio])</f>
        <v>-1.5522825943334821</v>
      </c>
      <c r="AR6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8">
        <f>_xlfn.RANK.AVG(Table2[[#This Row],[1Y Return vs Nifty Z-Score]],Table2[1Y Return vs Nifty Z-Score])</f>
        <v>563</v>
      </c>
      <c r="AT698">
        <f>_xlfn.RANK.AVG(Table2[[#This Row],[6M Return vs Nifty Z-Score]],Table2[6M Return vs Nifty Z-Score])</f>
        <v>647</v>
      </c>
      <c r="AU698">
        <f>_xlfn.RANK.AVG(Table2[[#This Row],[Sharpe Ratio Z-Score]],Table2[Sharpe Ratio Z-Score])</f>
        <v>693</v>
      </c>
      <c r="AV698">
        <f>(Table2[[#This Row],[Rank 1Y]]+Table2[[#This Row],[Rank 6M]]+Table2[[#This Row],[Rank Sharpe]])/3</f>
        <v>634.33333333333337</v>
      </c>
    </row>
    <row r="699" spans="1:48" hidden="1" x14ac:dyDescent="0.3">
      <c r="A699" t="s">
        <v>1385</v>
      </c>
      <c r="B699" t="s">
        <v>1386</v>
      </c>
      <c r="C699" t="s">
        <v>3111</v>
      </c>
      <c r="D699" t="s">
        <v>48</v>
      </c>
      <c r="E699">
        <v>7691.0441666999996</v>
      </c>
      <c r="F699">
        <v>299.8</v>
      </c>
      <c r="G699">
        <v>-25.6483213610387</v>
      </c>
      <c r="H699">
        <f>(Table2[[#This Row],[1Y Return vs Nifty]]-AVERAGE(Table2[1Y Return vs Nifty]))/_xlfn.STDEV.P(Table2[1Y Return vs Nifty])</f>
        <v>-0.82616372561953677</v>
      </c>
      <c r="I699">
        <v>-23.8295844890574</v>
      </c>
      <c r="J699">
        <f>(Table2[[#This Row],[1M Return vs Nifty]]-AVERAGE(Table2[1M Return vs Nifty]))/_xlfn.STDEV.P(Table2[1M Return vs Nifty])</f>
        <v>-2.275661842504372</v>
      </c>
      <c r="K699">
        <v>-38.816101886401597</v>
      </c>
      <c r="L699">
        <f>(Table2[[#This Row],[6M Return vs Nifty]]-AVERAGE(Table2[6M Return vs Nifty]))/_xlfn.STDEV.P(Table2[6M Return vs Nifty])</f>
        <v>-1.426767062735627</v>
      </c>
      <c r="M699">
        <v>-5.7439374796346803</v>
      </c>
      <c r="N699">
        <f>(Table2[[#This Row],[1W Return vs Nifty]]-AVERAGE(Table2[1W Return vs Nifty]))/_xlfn.STDEV.P(Table2[1W Return vs Nifty])</f>
        <v>-0.60229126696188928</v>
      </c>
      <c r="O699">
        <v>330.36</v>
      </c>
      <c r="P699">
        <v>376.00214254334998</v>
      </c>
      <c r="Q699">
        <v>418.33214413035603</v>
      </c>
      <c r="R699">
        <v>30.0564143629807</v>
      </c>
      <c r="S699" s="1">
        <f>(Table2[[#This Row],[Close Price]]-Table2[[#This Row],[20D EMA]])/Table2[[#This Row],[20D EMA]]</f>
        <v>-9.2505145901440849E-2</v>
      </c>
      <c r="T699" s="1">
        <f>(Table2[[#This Row],[Close Price]]-Table2[[#This Row],[50D EMA]])/Table2[[#This Row],[50D EMA]]</f>
        <v>-0.20266411789013802</v>
      </c>
      <c r="U699" s="1">
        <f>(Table2[[#This Row],[Close Price]]-Table2[[#This Row],[200D EMA]])/Table2[[#This Row],[200D EMA]]</f>
        <v>-0.28334457629777632</v>
      </c>
      <c r="V699">
        <v>0.60059876654139999</v>
      </c>
      <c r="W699">
        <v>296.3</v>
      </c>
      <c r="X699">
        <v>306.8</v>
      </c>
      <c r="Y699">
        <v>290.05</v>
      </c>
      <c r="Z699">
        <v>309.89999999999998</v>
      </c>
      <c r="AA699">
        <v>290.05</v>
      </c>
      <c r="AB699">
        <v>334.45</v>
      </c>
      <c r="AC699" s="1">
        <f>(Table2[[#This Row],[Close Price]]/Table2[[#This Row],[Day Low]])-1</f>
        <v>1.1812352345595745E-2</v>
      </c>
      <c r="AD699" s="1">
        <f>(Table2[[#This Row],[Day High]]/Table2[[#This Row],[Close Price]])-1</f>
        <v>2.3348899266177447E-2</v>
      </c>
      <c r="AE699" s="1">
        <f>(Table2[[#This Row],[Close Price]]/Table2[[#This Row],[Current Week Low]])-1</f>
        <v>3.3614893983795913E-2</v>
      </c>
      <c r="AF699" s="1">
        <f>(Table2[[#This Row],[Current Week High]]/Table2[[#This Row],[Close Price]])-1</f>
        <v>3.3689126084055943E-2</v>
      </c>
      <c r="AG699" s="1">
        <f>(Table2[[#This Row],[Close Price]]/Table2[[#This Row],[Current Month Low]])-1</f>
        <v>3.3614893983795913E-2</v>
      </c>
      <c r="AH699" s="1">
        <f>(Table2[[#This Row],[Current Month High]]/Table2[[#This Row],[Close Price]])-1</f>
        <v>0.11557705136757823</v>
      </c>
      <c r="AI699">
        <v>91.727818545697104</v>
      </c>
      <c r="AJ699">
        <v>3.3614893983795899</v>
      </c>
      <c r="AK699" t="str">
        <f>IF(AND(Table2[[#This Row],[20D EMA]]&gt;Table2[[#This Row],[50D EMA]],Table2[[#This Row],[50D EMA]]&gt;Table2[[#This Row],[200D EMA]]),"Uptrend","Downtrend/NoTrend")</f>
        <v>Downtrend/NoTrend</v>
      </c>
      <c r="AL699">
        <v>-0.25</v>
      </c>
      <c r="AM699" t="s">
        <v>3153</v>
      </c>
      <c r="AN699">
        <v>-5.77</v>
      </c>
      <c r="AO699" t="s">
        <v>3153</v>
      </c>
      <c r="AP699">
        <v>-8.0586343340470004E-3</v>
      </c>
      <c r="AQ699">
        <f>(Table2[[#This Row],[Sharpe Ratio]]-AVERAGE(Table2[Sharpe Ratio]))/_xlfn.STDEV.P(Table2[Sharpe Ratio])</f>
        <v>-0.76383313411513842</v>
      </c>
      <c r="AR6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9">
        <f>_xlfn.RANK.AVG(Table2[[#This Row],[1Y Return vs Nifty Z-Score]],Table2[1Y Return vs Nifty Z-Score])</f>
        <v>602</v>
      </c>
      <c r="AT699">
        <f>_xlfn.RANK.AVG(Table2[[#This Row],[6M Return vs Nifty Z-Score]],Table2[6M Return vs Nifty Z-Score])</f>
        <v>720</v>
      </c>
      <c r="AU699">
        <f>_xlfn.RANK.AVG(Table2[[#This Row],[Sharpe Ratio Z-Score]],Table2[Sharpe Ratio Z-Score])</f>
        <v>583</v>
      </c>
      <c r="AV699">
        <f>(Table2[[#This Row],[Rank 1Y]]+Table2[[#This Row],[Rank 6M]]+Table2[[#This Row],[Rank Sharpe]])/3</f>
        <v>635</v>
      </c>
    </row>
    <row r="700" spans="1:48" hidden="1" x14ac:dyDescent="0.3">
      <c r="A700" t="s">
        <v>2309</v>
      </c>
      <c r="B700" t="s">
        <v>2310</v>
      </c>
      <c r="C700" t="s">
        <v>3118</v>
      </c>
      <c r="D700" t="s">
        <v>460</v>
      </c>
      <c r="E700">
        <v>2266.01842459</v>
      </c>
      <c r="F700">
        <v>426.95</v>
      </c>
      <c r="G700">
        <v>-43.627864760276097</v>
      </c>
      <c r="H700">
        <f>(Table2[[#This Row],[1Y Return vs Nifty]]-AVERAGE(Table2[1Y Return vs Nifty]))/_xlfn.STDEV.P(Table2[1Y Return vs Nifty])</f>
        <v>-1.1974592479309256</v>
      </c>
      <c r="I700">
        <v>-1.6348314546851499</v>
      </c>
      <c r="J700">
        <f>(Table2[[#This Row],[1M Return vs Nifty]]-AVERAGE(Table2[1M Return vs Nifty]))/_xlfn.STDEV.P(Table2[1M Return vs Nifty])</f>
        <v>0.15500633846079168</v>
      </c>
      <c r="K700">
        <v>-21.5137067796806</v>
      </c>
      <c r="L700">
        <f>(Table2[[#This Row],[6M Return vs Nifty]]-AVERAGE(Table2[6M Return vs Nifty]))/_xlfn.STDEV.P(Table2[6M Return vs Nifty])</f>
        <v>-0.82880394894179643</v>
      </c>
      <c r="M700">
        <v>-1.13844183943274</v>
      </c>
      <c r="N700">
        <f>(Table2[[#This Row],[1W Return vs Nifty]]-AVERAGE(Table2[1W Return vs Nifty]))/_xlfn.STDEV.P(Table2[1W Return vs Nifty])</f>
        <v>0.34459546766717869</v>
      </c>
      <c r="O700">
        <v>443.47</v>
      </c>
      <c r="P700">
        <v>455.13759657404</v>
      </c>
      <c r="Q700">
        <v>480.26167421702399</v>
      </c>
      <c r="R700">
        <v>35.949277360664396</v>
      </c>
      <c r="S700" s="1">
        <f>(Table2[[#This Row],[Close Price]]-Table2[[#This Row],[20D EMA]])/Table2[[#This Row],[20D EMA]]</f>
        <v>-3.7251674295893829E-2</v>
      </c>
      <c r="T700" s="1">
        <f>(Table2[[#This Row],[Close Price]]-Table2[[#This Row],[50D EMA]])/Table2[[#This Row],[50D EMA]]</f>
        <v>-6.193203283186597E-2</v>
      </c>
      <c r="U700" s="1">
        <f>(Table2[[#This Row],[Close Price]]-Table2[[#This Row],[200D EMA]])/Table2[[#This Row],[200D EMA]]</f>
        <v>-0.11100547280592112</v>
      </c>
      <c r="V700">
        <v>0.41810924083093698</v>
      </c>
      <c r="W700">
        <v>425</v>
      </c>
      <c r="X700">
        <v>435.95</v>
      </c>
      <c r="Y700">
        <v>417</v>
      </c>
      <c r="Z700">
        <v>435.95</v>
      </c>
      <c r="AA700">
        <v>406.4</v>
      </c>
      <c r="AB700">
        <v>469.9</v>
      </c>
      <c r="AC700" s="1">
        <f>(Table2[[#This Row],[Close Price]]/Table2[[#This Row],[Day Low]])-1</f>
        <v>4.5882352941175597E-3</v>
      </c>
      <c r="AD700" s="1">
        <f>(Table2[[#This Row],[Day High]]/Table2[[#This Row],[Close Price]])-1</f>
        <v>2.1079751727368645E-2</v>
      </c>
      <c r="AE700" s="1">
        <f>(Table2[[#This Row],[Close Price]]/Table2[[#This Row],[Current Week Low]])-1</f>
        <v>2.3860911270983109E-2</v>
      </c>
      <c r="AF700" s="1">
        <f>(Table2[[#This Row],[Current Week High]]/Table2[[#This Row],[Close Price]])-1</f>
        <v>2.1079751727368645E-2</v>
      </c>
      <c r="AG700" s="1">
        <f>(Table2[[#This Row],[Close Price]]/Table2[[#This Row],[Current Month Low]])-1</f>
        <v>5.0565944881889813E-2</v>
      </c>
      <c r="AH700" s="1">
        <f>(Table2[[#This Row],[Current Month High]]/Table2[[#This Row],[Close Price]])-1</f>
        <v>0.1005972596322755</v>
      </c>
      <c r="AI700">
        <v>36.3157278369832</v>
      </c>
      <c r="AJ700">
        <v>5.0565944881889804</v>
      </c>
      <c r="AK700" t="str">
        <f>IF(AND(Table2[[#This Row],[20D EMA]]&gt;Table2[[#This Row],[50D EMA]],Table2[[#This Row],[50D EMA]]&gt;Table2[[#This Row],[200D EMA]]),"Uptrend","Downtrend/NoTrend")</f>
        <v>Downtrend/NoTrend</v>
      </c>
      <c r="AL700">
        <v>0</v>
      </c>
      <c r="AM700" t="s">
        <v>3155</v>
      </c>
      <c r="AN700">
        <v>-6.18</v>
      </c>
      <c r="AO700" t="s">
        <v>3153</v>
      </c>
      <c r="AP700">
        <v>-1.547409709739E-2</v>
      </c>
      <c r="AQ700">
        <f>(Table2[[#This Row],[Sharpe Ratio]]-AVERAGE(Table2[Sharpe Ratio]))/_xlfn.STDEV.P(Table2[Sharpe Ratio])</f>
        <v>-0.85047527207341089</v>
      </c>
      <c r="AR7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0">
        <f>_xlfn.RANK.AVG(Table2[[#This Row],[1Y Return vs Nifty Z-Score]],Table2[1Y Return vs Nifty Z-Score])</f>
        <v>702</v>
      </c>
      <c r="AT700">
        <f>_xlfn.RANK.AVG(Table2[[#This Row],[6M Return vs Nifty Z-Score]],Table2[6M Return vs Nifty Z-Score])</f>
        <v>613</v>
      </c>
      <c r="AU700">
        <f>_xlfn.RANK.AVG(Table2[[#This Row],[Sharpe Ratio Z-Score]],Table2[Sharpe Ratio Z-Score])</f>
        <v>598</v>
      </c>
      <c r="AV700">
        <f>(Table2[[#This Row],[Rank 1Y]]+Table2[[#This Row],[Rank 6M]]+Table2[[#This Row],[Rank Sharpe]])/3</f>
        <v>637.66666666666663</v>
      </c>
    </row>
    <row r="701" spans="1:48" hidden="1" x14ac:dyDescent="0.3">
      <c r="A701" t="s">
        <v>1302</v>
      </c>
      <c r="B701" t="s">
        <v>1303</v>
      </c>
      <c r="C701" t="s">
        <v>3110</v>
      </c>
      <c r="D701" t="s">
        <v>201</v>
      </c>
      <c r="E701">
        <v>8578.6019984600007</v>
      </c>
      <c r="F701">
        <v>264.10000000000002</v>
      </c>
      <c r="G701">
        <v>-33.9370350161754</v>
      </c>
      <c r="H701">
        <f>(Table2[[#This Row],[1Y Return vs Nifty]]-AVERAGE(Table2[1Y Return vs Nifty]))/_xlfn.STDEV.P(Table2[1Y Return vs Nifty])</f>
        <v>-0.99733393820702976</v>
      </c>
      <c r="I701">
        <v>-24.112635324932299</v>
      </c>
      <c r="J701">
        <f>(Table2[[#This Row],[1M Return vs Nifty]]-AVERAGE(Table2[1M Return vs Nifty]))/_xlfn.STDEV.P(Table2[1M Return vs Nifty])</f>
        <v>-2.3066602798058016</v>
      </c>
      <c r="K701">
        <v>-42.081692725337099</v>
      </c>
      <c r="L701">
        <f>(Table2[[#This Row],[6M Return vs Nifty]]-AVERAGE(Table2[6M Return vs Nifty]))/_xlfn.STDEV.P(Table2[6M Return vs Nifty])</f>
        <v>-1.5396244362022615</v>
      </c>
      <c r="M701">
        <v>-20.449305713778202</v>
      </c>
      <c r="N701">
        <f>(Table2[[#This Row],[1W Return vs Nifty]]-AVERAGE(Table2[1W Return vs Nifty]))/_xlfn.STDEV.P(Table2[1W Return vs Nifty])</f>
        <v>-3.6257048572819173</v>
      </c>
      <c r="O701">
        <v>373.13</v>
      </c>
      <c r="P701">
        <v>411.17753398769298</v>
      </c>
      <c r="Q701">
        <v>430.00087040497101</v>
      </c>
      <c r="R701">
        <v>8.1159458582542499</v>
      </c>
      <c r="S701" s="1">
        <f>(Table2[[#This Row],[Close Price]]-Table2[[#This Row],[20D EMA]])/Table2[[#This Row],[20D EMA]]</f>
        <v>-0.29220378956395887</v>
      </c>
      <c r="T701" s="1">
        <f>(Table2[[#This Row],[Close Price]]-Table2[[#This Row],[50D EMA]])/Table2[[#This Row],[50D EMA]]</f>
        <v>-0.35769837072882282</v>
      </c>
      <c r="U701" s="1">
        <f>(Table2[[#This Row],[Close Price]]-Table2[[#This Row],[200D EMA]])/Table2[[#This Row],[200D EMA]]</f>
        <v>-0.38581519671978109</v>
      </c>
      <c r="V701">
        <v>0.63095806133376098</v>
      </c>
      <c r="W701">
        <v>242.35</v>
      </c>
      <c r="X701">
        <v>270</v>
      </c>
      <c r="Y701">
        <v>242.35</v>
      </c>
      <c r="Z701">
        <v>309</v>
      </c>
      <c r="AA701">
        <v>242.35</v>
      </c>
      <c r="AB701">
        <v>403</v>
      </c>
      <c r="AC701" s="1">
        <f>(Table2[[#This Row],[Close Price]]/Table2[[#This Row],[Day Low]])-1</f>
        <v>8.9746234784402912E-2</v>
      </c>
      <c r="AD701" s="1">
        <f>(Table2[[#This Row],[Day High]]/Table2[[#This Row],[Close Price]])-1</f>
        <v>2.2340022718666974E-2</v>
      </c>
      <c r="AE701" s="1">
        <f>(Table2[[#This Row],[Close Price]]/Table2[[#This Row],[Current Week Low]])-1</f>
        <v>8.9746234784402912E-2</v>
      </c>
      <c r="AF701" s="1">
        <f>(Table2[[#This Row],[Current Week High]]/Table2[[#This Row],[Close Price]])-1</f>
        <v>0.17001135933358569</v>
      </c>
      <c r="AG701" s="1">
        <f>(Table2[[#This Row],[Close Price]]/Table2[[#This Row],[Current Month Low]])-1</f>
        <v>8.9746234784402912E-2</v>
      </c>
      <c r="AH701" s="1">
        <f>(Table2[[#This Row],[Current Month High]]/Table2[[#This Row],[Close Price]])-1</f>
        <v>0.52593714502082523</v>
      </c>
      <c r="AI701">
        <v>107.118515713744</v>
      </c>
      <c r="AJ701">
        <v>8.9746234784402894</v>
      </c>
      <c r="AK701" t="str">
        <f>IF(AND(Table2[[#This Row],[20D EMA]]&gt;Table2[[#This Row],[50D EMA]],Table2[[#This Row],[50D EMA]]&gt;Table2[[#This Row],[200D EMA]]),"Uptrend","Downtrend/NoTrend")</f>
        <v>Downtrend/NoTrend</v>
      </c>
      <c r="AL701">
        <v>-0.46</v>
      </c>
      <c r="AM701" t="s">
        <v>3153</v>
      </c>
      <c r="AN701">
        <v>-33</v>
      </c>
      <c r="AO701" t="s">
        <v>3153</v>
      </c>
      <c r="AQ701">
        <f>(Table2[[#This Row],[Sharpe Ratio]]-AVERAGE(Table2[Sharpe Ratio]))/_xlfn.STDEV.P(Table2[Sharpe Ratio])</f>
        <v>-0.66967619071070472</v>
      </c>
      <c r="AR7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1">
        <f>_xlfn.RANK.AVG(Table2[[#This Row],[1Y Return vs Nifty Z-Score]],Table2[1Y Return vs Nifty Z-Score])</f>
        <v>655</v>
      </c>
      <c r="AT701">
        <f>_xlfn.RANK.AVG(Table2[[#This Row],[6M Return vs Nifty Z-Score]],Table2[6M Return vs Nifty Z-Score])</f>
        <v>730</v>
      </c>
      <c r="AU701">
        <f>_xlfn.RANK.AVG(Table2[[#This Row],[Sharpe Ratio Z-Score]],Table2[Sharpe Ratio Z-Score])</f>
        <v>539</v>
      </c>
      <c r="AV701">
        <f>(Table2[[#This Row],[Rank 1Y]]+Table2[[#This Row],[Rank 6M]]+Table2[[#This Row],[Rank Sharpe]])/3</f>
        <v>641.33333333333337</v>
      </c>
    </row>
    <row r="702" spans="1:48" hidden="1" x14ac:dyDescent="0.3">
      <c r="A702" t="s">
        <v>1810</v>
      </c>
      <c r="B702" t="s">
        <v>1811</v>
      </c>
      <c r="C702" t="s">
        <v>3118</v>
      </c>
      <c r="D702" t="s">
        <v>460</v>
      </c>
      <c r="E702">
        <v>4165.5306607319999</v>
      </c>
      <c r="F702">
        <v>83.37</v>
      </c>
      <c r="G702">
        <v>-40.424446121555398</v>
      </c>
      <c r="H702">
        <f>(Table2[[#This Row],[1Y Return vs Nifty]]-AVERAGE(Table2[1Y Return vs Nifty]))/_xlfn.STDEV.P(Table2[1Y Return vs Nifty])</f>
        <v>-1.1313054546874171</v>
      </c>
      <c r="I702">
        <v>2.5383912657904699</v>
      </c>
      <c r="J702">
        <f>(Table2[[#This Row],[1M Return vs Nifty]]-AVERAGE(Table2[1M Return vs Nifty]))/_xlfn.STDEV.P(Table2[1M Return vs Nifty])</f>
        <v>0.61203866781501948</v>
      </c>
      <c r="K702">
        <v>-26.307288016556299</v>
      </c>
      <c r="L702">
        <f>(Table2[[#This Row],[6M Return vs Nifty]]-AVERAGE(Table2[6M Return vs Nifty]))/_xlfn.STDEV.P(Table2[6M Return vs Nifty])</f>
        <v>-0.99446799400295949</v>
      </c>
      <c r="M702">
        <v>-4.3345509628674401</v>
      </c>
      <c r="N702">
        <f>(Table2[[#This Row],[1W Return vs Nifty]]-AVERAGE(Table2[1W Return vs Nifty]))/_xlfn.STDEV.P(Table2[1W Return vs Nifty])</f>
        <v>-0.31252236889960561</v>
      </c>
      <c r="O702">
        <v>86.16</v>
      </c>
      <c r="P702">
        <v>89.535711039573997</v>
      </c>
      <c r="Q702">
        <v>96.240398773231902</v>
      </c>
      <c r="R702">
        <v>34.670502249442002</v>
      </c>
      <c r="S702" s="1">
        <f>(Table2[[#This Row],[Close Price]]-Table2[[#This Row],[20D EMA]])/Table2[[#This Row],[20D EMA]]</f>
        <v>-3.23816155988857E-2</v>
      </c>
      <c r="T702" s="1">
        <f>(Table2[[#This Row],[Close Price]]-Table2[[#This Row],[50D EMA]])/Table2[[#This Row],[50D EMA]]</f>
        <v>-6.8863149328749984E-2</v>
      </c>
      <c r="U702" s="1">
        <f>(Table2[[#This Row],[Close Price]]-Table2[[#This Row],[200D EMA]])/Table2[[#This Row],[200D EMA]]</f>
        <v>-0.13373176895866773</v>
      </c>
      <c r="V702">
        <v>0.64999901521055903</v>
      </c>
      <c r="W702">
        <v>83.01</v>
      </c>
      <c r="X702">
        <v>85.49</v>
      </c>
      <c r="Y702">
        <v>82.1</v>
      </c>
      <c r="Z702">
        <v>85.49</v>
      </c>
      <c r="AA702">
        <v>82.1</v>
      </c>
      <c r="AB702">
        <v>90.5</v>
      </c>
      <c r="AC702" s="1">
        <f>(Table2[[#This Row],[Close Price]]/Table2[[#This Row],[Day Low]])-1</f>
        <v>4.3368268883265948E-3</v>
      </c>
      <c r="AD702" s="1">
        <f>(Table2[[#This Row],[Day High]]/Table2[[#This Row],[Close Price]])-1</f>
        <v>2.5428811323017664E-2</v>
      </c>
      <c r="AE702" s="1">
        <f>(Table2[[#This Row],[Close Price]]/Table2[[#This Row],[Current Week Low]])-1</f>
        <v>1.5468940316686997E-2</v>
      </c>
      <c r="AF702" s="1">
        <f>(Table2[[#This Row],[Current Week High]]/Table2[[#This Row],[Close Price]])-1</f>
        <v>2.5428811323017664E-2</v>
      </c>
      <c r="AG702" s="1">
        <f>(Table2[[#This Row],[Close Price]]/Table2[[#This Row],[Current Month Low]])-1</f>
        <v>1.5468940316686997E-2</v>
      </c>
      <c r="AH702" s="1">
        <f>(Table2[[#This Row],[Current Month High]]/Table2[[#This Row],[Close Price]])-1</f>
        <v>8.5522370157130823E-2</v>
      </c>
      <c r="AI702">
        <v>45.795849826076498</v>
      </c>
      <c r="AJ702">
        <v>2.9132205900506101</v>
      </c>
      <c r="AK702" t="str">
        <f>IF(AND(Table2[[#This Row],[20D EMA]]&gt;Table2[[#This Row],[50D EMA]],Table2[[#This Row],[50D EMA]]&gt;Table2[[#This Row],[200D EMA]]),"Uptrend","Downtrend/NoTrend")</f>
        <v>Downtrend/NoTrend</v>
      </c>
      <c r="AL702">
        <v>-0.06</v>
      </c>
      <c r="AM702" t="s">
        <v>3153</v>
      </c>
      <c r="AN702">
        <v>-5.2</v>
      </c>
      <c r="AO702" t="s">
        <v>3153</v>
      </c>
      <c r="AP702">
        <v>-7.1099904056619997E-3</v>
      </c>
      <c r="AQ702">
        <f>(Table2[[#This Row],[Sharpe Ratio]]-AVERAGE(Table2[Sharpe Ratio]))/_xlfn.STDEV.P(Table2[Sharpe Ratio])</f>
        <v>-0.75274919495456227</v>
      </c>
      <c r="AR7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2">
        <f>_xlfn.RANK.AVG(Table2[[#This Row],[1Y Return vs Nifty Z-Score]],Table2[1Y Return vs Nifty Z-Score])</f>
        <v>683</v>
      </c>
      <c r="AT702">
        <f>_xlfn.RANK.AVG(Table2[[#This Row],[6M Return vs Nifty Z-Score]],Table2[6M Return vs Nifty Z-Score])</f>
        <v>661</v>
      </c>
      <c r="AU702">
        <f>_xlfn.RANK.AVG(Table2[[#This Row],[Sharpe Ratio Z-Score]],Table2[Sharpe Ratio Z-Score])</f>
        <v>580</v>
      </c>
      <c r="AV702">
        <f>(Table2[[#This Row],[Rank 1Y]]+Table2[[#This Row],[Rank 6M]]+Table2[[#This Row],[Rank Sharpe]])/3</f>
        <v>641.33333333333337</v>
      </c>
    </row>
    <row r="703" spans="1:48" hidden="1" x14ac:dyDescent="0.3">
      <c r="A703" t="s">
        <v>2159</v>
      </c>
      <c r="B703" t="s">
        <v>2160</v>
      </c>
      <c r="C703" t="s">
        <v>3121</v>
      </c>
      <c r="D703" t="s">
        <v>142</v>
      </c>
      <c r="E703">
        <v>2720.9578422</v>
      </c>
      <c r="F703">
        <v>358</v>
      </c>
      <c r="G703">
        <v>-55.853214474849203</v>
      </c>
      <c r="H703">
        <f>(Table2[[#This Row],[1Y Return vs Nifty]]-AVERAGE(Table2[1Y Return vs Nifty]))/_xlfn.STDEV.P(Table2[1Y Return vs Nifty])</f>
        <v>-1.4499249255578859</v>
      </c>
      <c r="I703">
        <v>-6.7175430920763697</v>
      </c>
      <c r="J703">
        <f>(Table2[[#This Row],[1M Return vs Nifty]]-AVERAGE(Table2[1M Return vs Nifty]))/_xlfn.STDEV.P(Table2[1M Return vs Nifty])</f>
        <v>-0.40162907130904774</v>
      </c>
      <c r="K703">
        <v>-36.248162933363801</v>
      </c>
      <c r="L703">
        <f>(Table2[[#This Row],[6M Return vs Nifty]]-AVERAGE(Table2[6M Return vs Nifty]))/_xlfn.STDEV.P(Table2[6M Return vs Nifty])</f>
        <v>-1.3380202295417369</v>
      </c>
      <c r="M703">
        <v>-4.0181588205648202</v>
      </c>
      <c r="N703">
        <f>(Table2[[#This Row],[1W Return vs Nifty]]-AVERAGE(Table2[1W Return vs Nifty]))/_xlfn.STDEV.P(Table2[1W Return vs Nifty])</f>
        <v>-0.24747236214852181</v>
      </c>
      <c r="O703">
        <v>367.46</v>
      </c>
      <c r="P703">
        <v>382.10595068754401</v>
      </c>
      <c r="Q703">
        <v>420.77863726904599</v>
      </c>
      <c r="R703">
        <v>42.2565283911945</v>
      </c>
      <c r="S703" s="1">
        <f>(Table2[[#This Row],[Close Price]]-Table2[[#This Row],[20D EMA]])/Table2[[#This Row],[20D EMA]]</f>
        <v>-2.5744298699178089E-2</v>
      </c>
      <c r="T703" s="1">
        <f>(Table2[[#This Row],[Close Price]]-Table2[[#This Row],[50D EMA]])/Table2[[#This Row],[50D EMA]]</f>
        <v>-6.3087085255199141E-2</v>
      </c>
      <c r="U703" s="1">
        <f>(Table2[[#This Row],[Close Price]]-Table2[[#This Row],[200D EMA]])/Table2[[#This Row],[200D EMA]]</f>
        <v>-0.14919635102317541</v>
      </c>
      <c r="V703">
        <v>0.57388031628269498</v>
      </c>
      <c r="W703">
        <v>352</v>
      </c>
      <c r="X703">
        <v>364.25</v>
      </c>
      <c r="Y703">
        <v>347.1</v>
      </c>
      <c r="Z703">
        <v>364.25</v>
      </c>
      <c r="AA703">
        <v>347.1</v>
      </c>
      <c r="AB703">
        <v>393.7</v>
      </c>
      <c r="AC703" s="1">
        <f>(Table2[[#This Row],[Close Price]]/Table2[[#This Row],[Day Low]])-1</f>
        <v>1.7045454545454586E-2</v>
      </c>
      <c r="AD703" s="1">
        <f>(Table2[[#This Row],[Day High]]/Table2[[#This Row],[Close Price]])-1</f>
        <v>1.7458100558659151E-2</v>
      </c>
      <c r="AE703" s="1">
        <f>(Table2[[#This Row],[Close Price]]/Table2[[#This Row],[Current Week Low]])-1</f>
        <v>3.1403053874963893E-2</v>
      </c>
      <c r="AF703" s="1">
        <f>(Table2[[#This Row],[Current Week High]]/Table2[[#This Row],[Close Price]])-1</f>
        <v>1.7458100558659151E-2</v>
      </c>
      <c r="AG703" s="1">
        <f>(Table2[[#This Row],[Close Price]]/Table2[[#This Row],[Current Month Low]])-1</f>
        <v>3.1403053874963893E-2</v>
      </c>
      <c r="AH703" s="1">
        <f>(Table2[[#This Row],[Current Month High]]/Table2[[#This Row],[Close Price]])-1</f>
        <v>9.9720670391061361E-2</v>
      </c>
      <c r="AI703">
        <v>63.407821229050199</v>
      </c>
      <c r="AJ703">
        <v>3.7681159420289898</v>
      </c>
      <c r="AK703" t="str">
        <f>IF(AND(Table2[[#This Row],[20D EMA]]&gt;Table2[[#This Row],[50D EMA]],Table2[[#This Row],[50D EMA]]&gt;Table2[[#This Row],[200D EMA]]),"Uptrend","Downtrend/NoTrend")</f>
        <v>Downtrend/NoTrend</v>
      </c>
      <c r="AL703">
        <v>-0.11</v>
      </c>
      <c r="AM703" t="s">
        <v>3153</v>
      </c>
      <c r="AN703">
        <v>-2.56</v>
      </c>
      <c r="AO703" t="s">
        <v>3153</v>
      </c>
      <c r="AP703">
        <v>1.0789307919782999E-2</v>
      </c>
      <c r="AQ703">
        <f>(Table2[[#This Row],[Sharpe Ratio]]-AVERAGE(Table2[Sharpe Ratio]))/_xlfn.STDEV.P(Table2[Sharpe Ratio])</f>
        <v>-0.54361410462200122</v>
      </c>
      <c r="AR7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3">
        <f>_xlfn.RANK.AVG(Table2[[#This Row],[1Y Return vs Nifty Z-Score]],Table2[1Y Return vs Nifty Z-Score])</f>
        <v>726</v>
      </c>
      <c r="AT703">
        <f>_xlfn.RANK.AVG(Table2[[#This Row],[6M Return vs Nifty Z-Score]],Table2[6M Return vs Nifty Z-Score])</f>
        <v>714</v>
      </c>
      <c r="AU703">
        <f>_xlfn.RANK.AVG(Table2[[#This Row],[Sharpe Ratio Z-Score]],Table2[Sharpe Ratio Z-Score])</f>
        <v>484</v>
      </c>
      <c r="AV703">
        <f>(Table2[[#This Row],[Rank 1Y]]+Table2[[#This Row],[Rank 6M]]+Table2[[#This Row],[Rank Sharpe]])/3</f>
        <v>641.33333333333337</v>
      </c>
    </row>
    <row r="704" spans="1:48" hidden="1" x14ac:dyDescent="0.3">
      <c r="A704" t="s">
        <v>1501</v>
      </c>
      <c r="B704" t="s">
        <v>1502</v>
      </c>
      <c r="C704" t="s">
        <v>3117</v>
      </c>
      <c r="D704" t="s">
        <v>436</v>
      </c>
      <c r="E704">
        <v>6534.0387424800001</v>
      </c>
      <c r="F704">
        <v>460.1</v>
      </c>
      <c r="G704">
        <v>-42.938792574533899</v>
      </c>
      <c r="H704">
        <f>(Table2[[#This Row],[1Y Return vs Nifty]]-AVERAGE(Table2[1Y Return vs Nifty]))/_xlfn.STDEV.P(Table2[1Y Return vs Nifty])</f>
        <v>-1.1832292193126097</v>
      </c>
      <c r="I704">
        <v>-6.0422209505558202</v>
      </c>
      <c r="J704">
        <f>(Table2[[#This Row],[1M Return vs Nifty]]-AVERAGE(Table2[1M Return vs Nifty]))/_xlfn.STDEV.P(Table2[1M Return vs Nifty])</f>
        <v>-0.32767086872156487</v>
      </c>
      <c r="K704">
        <v>-17.106371459841299</v>
      </c>
      <c r="L704">
        <f>(Table2[[#This Row],[6M Return vs Nifty]]-AVERAGE(Table2[6M Return vs Nifty]))/_xlfn.STDEV.P(Table2[6M Return vs Nifty])</f>
        <v>-0.67648839175278475</v>
      </c>
      <c r="M704">
        <v>0.375290480039768</v>
      </c>
      <c r="N704">
        <f>(Table2[[#This Row],[1W Return vs Nifty]]-AVERAGE(Table2[1W Return vs Nifty]))/_xlfn.STDEV.P(Table2[1W Return vs Nifty])</f>
        <v>0.65581779096634041</v>
      </c>
      <c r="O704">
        <v>478.52</v>
      </c>
      <c r="P704">
        <v>491.06826504707601</v>
      </c>
      <c r="Q704">
        <v>513.56150024449096</v>
      </c>
      <c r="R704">
        <v>35.024569557885599</v>
      </c>
      <c r="S704" s="1">
        <f>(Table2[[#This Row],[Close Price]]-Table2[[#This Row],[20D EMA]])/Table2[[#This Row],[20D EMA]]</f>
        <v>-3.8493688874028167E-2</v>
      </c>
      <c r="T704" s="1">
        <f>(Table2[[#This Row],[Close Price]]-Table2[[#This Row],[50D EMA]])/Table2[[#This Row],[50D EMA]]</f>
        <v>-6.3063055080757935E-2</v>
      </c>
      <c r="U704" s="1">
        <f>(Table2[[#This Row],[Close Price]]-Table2[[#This Row],[200D EMA]])/Table2[[#This Row],[200D EMA]]</f>
        <v>-0.10409950944344455</v>
      </c>
      <c r="V704">
        <v>0.30720207256061999</v>
      </c>
      <c r="W704">
        <v>456.95</v>
      </c>
      <c r="X704">
        <v>469.9</v>
      </c>
      <c r="Y704">
        <v>456.95</v>
      </c>
      <c r="Z704">
        <v>472.7</v>
      </c>
      <c r="AA704">
        <v>456.95</v>
      </c>
      <c r="AB704">
        <v>489.8</v>
      </c>
      <c r="AC704" s="1">
        <f>(Table2[[#This Row],[Close Price]]/Table2[[#This Row],[Day Low]])-1</f>
        <v>6.8935332093227331E-3</v>
      </c>
      <c r="AD704" s="1">
        <f>(Table2[[#This Row],[Day High]]/Table2[[#This Row],[Close Price]])-1</f>
        <v>2.1299717452727629E-2</v>
      </c>
      <c r="AE704" s="1">
        <f>(Table2[[#This Row],[Close Price]]/Table2[[#This Row],[Current Week Low]])-1</f>
        <v>6.8935332093227331E-3</v>
      </c>
      <c r="AF704" s="1">
        <f>(Table2[[#This Row],[Current Week High]]/Table2[[#This Row],[Close Price]])-1</f>
        <v>2.7385351010649872E-2</v>
      </c>
      <c r="AG704" s="1">
        <f>(Table2[[#This Row],[Close Price]]/Table2[[#This Row],[Current Month Low]])-1</f>
        <v>6.8935332093227331E-3</v>
      </c>
      <c r="AH704" s="1">
        <f>(Table2[[#This Row],[Current Month High]]/Table2[[#This Row],[Close Price]])-1</f>
        <v>6.4551184525103222E-2</v>
      </c>
      <c r="AI704">
        <v>45.1423603564442</v>
      </c>
      <c r="AJ704">
        <v>7.3745624270711696</v>
      </c>
      <c r="AK704" t="str">
        <f>IF(AND(Table2[[#This Row],[20D EMA]]&gt;Table2[[#This Row],[50D EMA]],Table2[[#This Row],[50D EMA]]&gt;Table2[[#This Row],[200D EMA]]),"Uptrend","Downtrend/NoTrend")</f>
        <v>Downtrend/NoTrend</v>
      </c>
      <c r="AL704">
        <v>0.06</v>
      </c>
      <c r="AM704" t="s">
        <v>3154</v>
      </c>
      <c r="AN704">
        <v>-3.71</v>
      </c>
      <c r="AO704" t="s">
        <v>3153</v>
      </c>
      <c r="AP704">
        <v>-5.4598299971095998E-2</v>
      </c>
      <c r="AQ704">
        <f>(Table2[[#This Row],[Sharpe Ratio]]-AVERAGE(Table2[Sharpe Ratio]))/_xlfn.STDEV.P(Table2[Sharpe Ratio])</f>
        <v>-1.3076017780074658</v>
      </c>
      <c r="AR7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4">
        <f>_xlfn.RANK.AVG(Table2[[#This Row],[1Y Return vs Nifty Z-Score]],Table2[1Y Return vs Nifty Z-Score])</f>
        <v>700</v>
      </c>
      <c r="AT704">
        <f>_xlfn.RANK.AVG(Table2[[#This Row],[6M Return vs Nifty Z-Score]],Table2[6M Return vs Nifty Z-Score])</f>
        <v>555</v>
      </c>
      <c r="AU704">
        <f>_xlfn.RANK.AVG(Table2[[#This Row],[Sharpe Ratio Z-Score]],Table2[Sharpe Ratio Z-Score])</f>
        <v>672</v>
      </c>
      <c r="AV704">
        <f>(Table2[[#This Row],[Rank 1Y]]+Table2[[#This Row],[Rank 6M]]+Table2[[#This Row],[Rank Sharpe]])/3</f>
        <v>642.33333333333337</v>
      </c>
    </row>
    <row r="705" spans="1:48" hidden="1" x14ac:dyDescent="0.3">
      <c r="A705" t="s">
        <v>1842</v>
      </c>
      <c r="B705" t="s">
        <v>1843</v>
      </c>
      <c r="C705" t="s">
        <v>3114</v>
      </c>
      <c r="D705" t="s">
        <v>211</v>
      </c>
      <c r="E705">
        <v>3997.951955085</v>
      </c>
      <c r="F705">
        <v>100.21</v>
      </c>
      <c r="G705">
        <v>-26.414676865704301</v>
      </c>
      <c r="H705">
        <f>(Table2[[#This Row],[1Y Return vs Nifty]]-AVERAGE(Table2[1Y Return vs Nifty]))/_xlfn.STDEV.P(Table2[1Y Return vs Nifty])</f>
        <v>-0.84198973193475224</v>
      </c>
      <c r="I705">
        <v>-8.1200576437771197</v>
      </c>
      <c r="J705">
        <f>(Table2[[#This Row],[1M Return vs Nifty]]-AVERAGE(Table2[1M Return vs Nifty]))/_xlfn.STDEV.P(Table2[1M Return vs Nifty])</f>
        <v>-0.55522607186499706</v>
      </c>
      <c r="K705">
        <v>-29.484565745041401</v>
      </c>
      <c r="L705">
        <f>(Table2[[#This Row],[6M Return vs Nifty]]-AVERAGE(Table2[6M Return vs Nifty]))/_xlfn.STDEV.P(Table2[6M Return vs Nifty])</f>
        <v>-1.1042733054754006</v>
      </c>
      <c r="M705">
        <v>-4.5421273543951104</v>
      </c>
      <c r="N705">
        <f>(Table2[[#This Row],[1W Return vs Nifty]]-AVERAGE(Table2[1W Return vs Nifty]))/_xlfn.STDEV.P(Table2[1W Return vs Nifty])</f>
        <v>-0.35519993216641227</v>
      </c>
      <c r="O705">
        <v>108.8</v>
      </c>
      <c r="P705">
        <v>114.341878105597</v>
      </c>
      <c r="Q705">
        <v>120.44271425338999</v>
      </c>
      <c r="R705">
        <v>20.3820878054484</v>
      </c>
      <c r="S705" s="1">
        <f>(Table2[[#This Row],[Close Price]]-Table2[[#This Row],[20D EMA]])/Table2[[#This Row],[20D EMA]]</f>
        <v>-7.895220588235298E-2</v>
      </c>
      <c r="T705" s="1">
        <f>(Table2[[#This Row],[Close Price]]-Table2[[#This Row],[50D EMA]])/Table2[[#This Row],[50D EMA]]</f>
        <v>-0.1235931955966819</v>
      </c>
      <c r="U705" s="1">
        <f>(Table2[[#This Row],[Close Price]]-Table2[[#This Row],[200D EMA]])/Table2[[#This Row],[200D EMA]]</f>
        <v>-0.16798620305769577</v>
      </c>
      <c r="V705">
        <v>0.48902442911641902</v>
      </c>
      <c r="W705">
        <v>99.15</v>
      </c>
      <c r="X705">
        <v>104.28</v>
      </c>
      <c r="Y705">
        <v>99.15</v>
      </c>
      <c r="Z705">
        <v>104.28</v>
      </c>
      <c r="AA705">
        <v>99.15</v>
      </c>
      <c r="AB705">
        <v>114.4</v>
      </c>
      <c r="AC705" s="1">
        <f>(Table2[[#This Row],[Close Price]]/Table2[[#This Row],[Day Low]])-1</f>
        <v>1.0690872415531905E-2</v>
      </c>
      <c r="AD705" s="1">
        <f>(Table2[[#This Row],[Day High]]/Table2[[#This Row],[Close Price]])-1</f>
        <v>4.0614709110867286E-2</v>
      </c>
      <c r="AE705" s="1">
        <f>(Table2[[#This Row],[Close Price]]/Table2[[#This Row],[Current Week Low]])-1</f>
        <v>1.0690872415531905E-2</v>
      </c>
      <c r="AF705" s="1">
        <f>(Table2[[#This Row],[Current Week High]]/Table2[[#This Row],[Close Price]])-1</f>
        <v>4.0614709110867286E-2</v>
      </c>
      <c r="AG705" s="1">
        <f>(Table2[[#This Row],[Close Price]]/Table2[[#This Row],[Current Month Low]])-1</f>
        <v>1.0690872415531905E-2</v>
      </c>
      <c r="AH705" s="1">
        <f>(Table2[[#This Row],[Current Month High]]/Table2[[#This Row],[Close Price]])-1</f>
        <v>0.14160263446761823</v>
      </c>
      <c r="AI705">
        <v>49.346372617503199</v>
      </c>
      <c r="AJ705">
        <v>1.06908724155319</v>
      </c>
      <c r="AK705" t="str">
        <f>IF(AND(Table2[[#This Row],[20D EMA]]&gt;Table2[[#This Row],[50D EMA]],Table2[[#This Row],[50D EMA]]&gt;Table2[[#This Row],[200D EMA]]),"Uptrend","Downtrend/NoTrend")</f>
        <v>Downtrend/NoTrend</v>
      </c>
      <c r="AL705">
        <v>-0.11</v>
      </c>
      <c r="AM705" t="s">
        <v>3153</v>
      </c>
      <c r="AN705">
        <v>-10.66</v>
      </c>
      <c r="AO705" t="s">
        <v>3153</v>
      </c>
      <c r="AP705">
        <v>-3.7939182910531E-2</v>
      </c>
      <c r="AQ705">
        <f>(Table2[[#This Row],[Sharpe Ratio]]-AVERAGE(Table2[Sharpe Ratio]))/_xlfn.STDEV.P(Table2[Sharpe Ratio])</f>
        <v>-1.112956944004714</v>
      </c>
      <c r="AR7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5">
        <f>_xlfn.RANK.AVG(Table2[[#This Row],[1Y Return vs Nifty Z-Score]],Table2[1Y Return vs Nifty Z-Score])</f>
        <v>611</v>
      </c>
      <c r="AT705">
        <f>_xlfn.RANK.AVG(Table2[[#This Row],[6M Return vs Nifty Z-Score]],Table2[6M Return vs Nifty Z-Score])</f>
        <v>687</v>
      </c>
      <c r="AU705">
        <f>_xlfn.RANK.AVG(Table2[[#This Row],[Sharpe Ratio Z-Score]],Table2[Sharpe Ratio Z-Score])</f>
        <v>637</v>
      </c>
      <c r="AV705">
        <f>(Table2[[#This Row],[Rank 1Y]]+Table2[[#This Row],[Rank 6M]]+Table2[[#This Row],[Rank Sharpe]])/3</f>
        <v>645</v>
      </c>
    </row>
    <row r="706" spans="1:48" hidden="1" x14ac:dyDescent="0.3">
      <c r="A706" t="s">
        <v>1004</v>
      </c>
      <c r="B706" t="s">
        <v>1005</v>
      </c>
      <c r="C706" t="s">
        <v>3120</v>
      </c>
      <c r="D706" t="s">
        <v>111</v>
      </c>
      <c r="E706">
        <v>13569.325333299999</v>
      </c>
      <c r="F706">
        <v>2242</v>
      </c>
      <c r="G706">
        <v>-33.642668731729003</v>
      </c>
      <c r="H706">
        <f>(Table2[[#This Row],[1Y Return vs Nifty]]-AVERAGE(Table2[1Y Return vs Nifty]))/_xlfn.STDEV.P(Table2[1Y Return vs Nifty])</f>
        <v>-0.99125498053233019</v>
      </c>
      <c r="I706">
        <v>-15.7593926677275</v>
      </c>
      <c r="J706">
        <f>(Table2[[#This Row],[1M Return vs Nifty]]-AVERAGE(Table2[1M Return vs Nifty]))/_xlfn.STDEV.P(Table2[1M Return vs Nifty])</f>
        <v>-1.3918512209573184</v>
      </c>
      <c r="K706">
        <v>-18.230803455133199</v>
      </c>
      <c r="L706">
        <f>(Table2[[#This Row],[6M Return vs Nifty]]-AVERAGE(Table2[6M Return vs Nifty]))/_xlfn.STDEV.P(Table2[6M Return vs Nifty])</f>
        <v>-0.71534826363797699</v>
      </c>
      <c r="M706">
        <v>-4.1507332656054796</v>
      </c>
      <c r="N706">
        <f>(Table2[[#This Row],[1W Return vs Nifty]]-AVERAGE(Table2[1W Return vs Nifty]))/_xlfn.STDEV.P(Table2[1W Return vs Nifty])</f>
        <v>-0.27472957682570398</v>
      </c>
      <c r="O706">
        <v>2451.09</v>
      </c>
      <c r="P706">
        <v>2658.0352554225801</v>
      </c>
      <c r="Q706">
        <v>2735.0347201766399</v>
      </c>
      <c r="R706">
        <v>23.3646430902647</v>
      </c>
      <c r="S706" s="1">
        <f>(Table2[[#This Row],[Close Price]]-Table2[[#This Row],[20D EMA]])/Table2[[#This Row],[20D EMA]]</f>
        <v>-8.5304905164641093E-2</v>
      </c>
      <c r="T706" s="1">
        <f>(Table2[[#This Row],[Close Price]]-Table2[[#This Row],[50D EMA]])/Table2[[#This Row],[50D EMA]]</f>
        <v>-0.15651984095163476</v>
      </c>
      <c r="U706" s="1">
        <f>(Table2[[#This Row],[Close Price]]-Table2[[#This Row],[200D EMA]])/Table2[[#This Row],[200D EMA]]</f>
        <v>-0.18026634782347395</v>
      </c>
      <c r="V706">
        <v>0.65319594192450603</v>
      </c>
      <c r="W706">
        <v>2245.0500000000002</v>
      </c>
      <c r="X706">
        <v>2312</v>
      </c>
      <c r="Y706">
        <v>2234.15</v>
      </c>
      <c r="Z706">
        <v>2312</v>
      </c>
      <c r="AA706">
        <v>2234.15</v>
      </c>
      <c r="AB706">
        <v>2578.85</v>
      </c>
      <c r="AC706" s="1">
        <f>(Table2[[#This Row],[Close Price]]/Table2[[#This Row],[Day Low]])-1</f>
        <v>-1.3585443531325403E-3</v>
      </c>
      <c r="AD706" s="1">
        <f>(Table2[[#This Row],[Day High]]/Table2[[#This Row],[Close Price]])-1</f>
        <v>3.1222123104371002E-2</v>
      </c>
      <c r="AE706" s="1">
        <f>(Table2[[#This Row],[Close Price]]/Table2[[#This Row],[Current Week Low]])-1</f>
        <v>3.5136405344313726E-3</v>
      </c>
      <c r="AF706" s="1">
        <f>(Table2[[#This Row],[Current Week High]]/Table2[[#This Row],[Close Price]])-1</f>
        <v>3.1222123104371002E-2</v>
      </c>
      <c r="AG706" s="1">
        <f>(Table2[[#This Row],[Close Price]]/Table2[[#This Row],[Current Month Low]])-1</f>
        <v>3.5136405344313726E-3</v>
      </c>
      <c r="AH706" s="1">
        <f>(Table2[[#This Row],[Current Month High]]/Table2[[#This Row],[Close Price]])-1</f>
        <v>0.15024531668153429</v>
      </c>
      <c r="AI706">
        <v>42.658340767172099</v>
      </c>
      <c r="AJ706">
        <v>0.538116591928261</v>
      </c>
      <c r="AK706" t="str">
        <f>IF(AND(Table2[[#This Row],[20D EMA]]&gt;Table2[[#This Row],[50D EMA]],Table2[[#This Row],[50D EMA]]&gt;Table2[[#This Row],[200D EMA]]),"Uptrend","Downtrend/NoTrend")</f>
        <v>Downtrend/NoTrend</v>
      </c>
      <c r="AL706">
        <v>-0.23</v>
      </c>
      <c r="AM706" t="s">
        <v>3153</v>
      </c>
      <c r="AN706">
        <v>-9.4700000000000006</v>
      </c>
      <c r="AO706" t="s">
        <v>3153</v>
      </c>
      <c r="AP706">
        <v>-9.8743254879494993E-2</v>
      </c>
      <c r="AQ706">
        <f>(Table2[[#This Row],[Sharpe Ratio]]-AVERAGE(Table2[Sharpe Ratio]))/_xlfn.STDEV.P(Table2[Sharpe Ratio])</f>
        <v>-1.8233906633946999</v>
      </c>
      <c r="AR7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6">
        <f>_xlfn.RANK.AVG(Table2[[#This Row],[1Y Return vs Nifty Z-Score]],Table2[1Y Return vs Nifty Z-Score])</f>
        <v>651</v>
      </c>
      <c r="AT706">
        <f>_xlfn.RANK.AVG(Table2[[#This Row],[6M Return vs Nifty Z-Score]],Table2[6M Return vs Nifty Z-Score])</f>
        <v>576</v>
      </c>
      <c r="AU706">
        <f>_xlfn.RANK.AVG(Table2[[#This Row],[Sharpe Ratio Z-Score]],Table2[Sharpe Ratio Z-Score])</f>
        <v>711</v>
      </c>
      <c r="AV706">
        <f>(Table2[[#This Row],[Rank 1Y]]+Table2[[#This Row],[Rank 6M]]+Table2[[#This Row],[Rank Sharpe]])/3</f>
        <v>646</v>
      </c>
    </row>
    <row r="707" spans="1:48" hidden="1" x14ac:dyDescent="0.3">
      <c r="A707" t="s">
        <v>103</v>
      </c>
      <c r="B707" t="s">
        <v>104</v>
      </c>
      <c r="C707" t="s">
        <v>3117</v>
      </c>
      <c r="D707" t="s">
        <v>105</v>
      </c>
      <c r="E707">
        <v>238112.86963628899</v>
      </c>
      <c r="F707">
        <v>2483.6999999999998</v>
      </c>
      <c r="G707">
        <v>-39.848554452834101</v>
      </c>
      <c r="H707">
        <f>(Table2[[#This Row],[1Y Return vs Nifty]]-AVERAGE(Table2[1Y Return vs Nifty]))/_xlfn.STDEV.P(Table2[1Y Return vs Nifty])</f>
        <v>-1.1194127167471577</v>
      </c>
      <c r="I707">
        <v>-11.797185638101899</v>
      </c>
      <c r="J707">
        <f>(Table2[[#This Row],[1M Return vs Nifty]]-AVERAGE(Table2[1M Return vs Nifty]))/_xlfn.STDEV.P(Table2[1M Return vs Nifty])</f>
        <v>-0.95792836818249638</v>
      </c>
      <c r="K707">
        <v>-17.203699853932601</v>
      </c>
      <c r="L707">
        <f>(Table2[[#This Row],[6M Return vs Nifty]]-AVERAGE(Table2[6M Return vs Nifty]))/_xlfn.STDEV.P(Table2[6M Return vs Nifty])</f>
        <v>-0.67985201795785166</v>
      </c>
      <c r="M707">
        <v>-0.28711047848600701</v>
      </c>
      <c r="N707">
        <f>(Table2[[#This Row],[1W Return vs Nifty]]-AVERAGE(Table2[1W Return vs Nifty]))/_xlfn.STDEV.P(Table2[1W Return vs Nifty])</f>
        <v>0.51962860968505409</v>
      </c>
      <c r="O707">
        <v>2747.71</v>
      </c>
      <c r="P707">
        <v>2925.3441939792401</v>
      </c>
      <c r="Q707">
        <v>3010.7362955407202</v>
      </c>
      <c r="R707">
        <v>9.5509629465575792</v>
      </c>
      <c r="S707" s="1">
        <f>(Table2[[#This Row],[Close Price]]-Table2[[#This Row],[20D EMA]])/Table2[[#This Row],[20D EMA]]</f>
        <v>-9.6083647837653982E-2</v>
      </c>
      <c r="T707" s="1">
        <f>(Table2[[#This Row],[Close Price]]-Table2[[#This Row],[50D EMA]])/Table2[[#This Row],[50D EMA]]</f>
        <v>-0.15097170271047239</v>
      </c>
      <c r="U707" s="1">
        <f>(Table2[[#This Row],[Close Price]]-Table2[[#This Row],[200D EMA]])/Table2[[#This Row],[200D EMA]]</f>
        <v>-0.17505229412530335</v>
      </c>
      <c r="V707">
        <v>1.91203388814645</v>
      </c>
      <c r="W707">
        <v>2472.35</v>
      </c>
      <c r="X707">
        <v>2503.1999999999998</v>
      </c>
      <c r="Y707">
        <v>2470.8000000000002</v>
      </c>
      <c r="Z707">
        <v>2520</v>
      </c>
      <c r="AA707">
        <v>2451.1</v>
      </c>
      <c r="AB707">
        <v>2965.75</v>
      </c>
      <c r="AC707" s="1">
        <f>(Table2[[#This Row],[Close Price]]/Table2[[#This Row],[Day Low]])-1</f>
        <v>4.5907739599975184E-3</v>
      </c>
      <c r="AD707" s="1">
        <f>(Table2[[#This Row],[Day High]]/Table2[[#This Row],[Close Price]])-1</f>
        <v>7.851189757217103E-3</v>
      </c>
      <c r="AE707" s="1">
        <f>(Table2[[#This Row],[Close Price]]/Table2[[#This Row],[Current Week Low]])-1</f>
        <v>5.2209810587662275E-3</v>
      </c>
      <c r="AF707" s="1">
        <f>(Table2[[#This Row],[Current Week High]]/Table2[[#This Row],[Close Price]])-1</f>
        <v>1.461529170189646E-2</v>
      </c>
      <c r="AG707" s="1">
        <f>(Table2[[#This Row],[Close Price]]/Table2[[#This Row],[Current Month Low]])-1</f>
        <v>1.3300150952633372E-2</v>
      </c>
      <c r="AH707" s="1">
        <f>(Table2[[#This Row],[Current Month High]]/Table2[[#This Row],[Close Price]])-1</f>
        <v>0.19408543704956327</v>
      </c>
      <c r="AI707">
        <v>37.816563997262101</v>
      </c>
      <c r="AJ707">
        <v>1.3300150952633301</v>
      </c>
      <c r="AK707" t="str">
        <f>IF(AND(Table2[[#This Row],[20D EMA]]&gt;Table2[[#This Row],[50D EMA]],Table2[[#This Row],[50D EMA]]&gt;Table2[[#This Row],[200D EMA]]),"Uptrend","Downtrend/NoTrend")</f>
        <v>Downtrend/NoTrend</v>
      </c>
      <c r="AL707">
        <v>-0.1</v>
      </c>
      <c r="AM707" t="s">
        <v>3153</v>
      </c>
      <c r="AN707">
        <v>-15.4</v>
      </c>
      <c r="AO707" t="s">
        <v>3153</v>
      </c>
      <c r="AP707">
        <v>-0.106411396425315</v>
      </c>
      <c r="AQ707">
        <f>(Table2[[#This Row],[Sharpe Ratio]]-AVERAGE(Table2[Sharpe Ratio]))/_xlfn.STDEV.P(Table2[Sharpe Ratio])</f>
        <v>-1.9129850958528818</v>
      </c>
      <c r="AR7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7">
        <f>_xlfn.RANK.AVG(Table2[[#This Row],[1Y Return vs Nifty Z-Score]],Table2[1Y Return vs Nifty Z-Score])</f>
        <v>677</v>
      </c>
      <c r="AT707">
        <f>_xlfn.RANK.AVG(Table2[[#This Row],[6M Return vs Nifty Z-Score]],Table2[6M Return vs Nifty Z-Score])</f>
        <v>557</v>
      </c>
      <c r="AU707">
        <f>_xlfn.RANK.AVG(Table2[[#This Row],[Sharpe Ratio Z-Score]],Table2[Sharpe Ratio Z-Score])</f>
        <v>714</v>
      </c>
      <c r="AV707">
        <f>(Table2[[#This Row],[Rank 1Y]]+Table2[[#This Row],[Rank 6M]]+Table2[[#This Row],[Rank Sharpe]])/3</f>
        <v>649.33333333333337</v>
      </c>
    </row>
    <row r="708" spans="1:48" hidden="1" x14ac:dyDescent="0.3">
      <c r="A708" t="s">
        <v>1639</v>
      </c>
      <c r="B708" t="s">
        <v>1640</v>
      </c>
      <c r="C708" t="s">
        <v>3119</v>
      </c>
      <c r="D708" t="s">
        <v>270</v>
      </c>
      <c r="E708">
        <v>5439.3745317599996</v>
      </c>
      <c r="F708">
        <v>1210.05</v>
      </c>
      <c r="G708">
        <v>-42.396621559301501</v>
      </c>
      <c r="H708">
        <f>(Table2[[#This Row],[1Y Return vs Nifty]]-AVERAGE(Table2[1Y Return vs Nifty]))/_xlfn.STDEV.P(Table2[1Y Return vs Nifty])</f>
        <v>-1.1720328465342362</v>
      </c>
      <c r="I708">
        <v>-11.3324971026345</v>
      </c>
      <c r="J708">
        <f>(Table2[[#This Row],[1M Return vs Nifty]]-AVERAGE(Table2[1M Return vs Nifty]))/_xlfn.STDEV.P(Table2[1M Return vs Nifty])</f>
        <v>-0.90703779798914108</v>
      </c>
      <c r="K708">
        <v>-17.771214520731998</v>
      </c>
      <c r="L708">
        <f>(Table2[[#This Row],[6M Return vs Nifty]]-AVERAGE(Table2[6M Return vs Nifty]))/_xlfn.STDEV.P(Table2[6M Return vs Nifty])</f>
        <v>-0.69946507356026466</v>
      </c>
      <c r="M708">
        <v>-2.9614019874992201</v>
      </c>
      <c r="N708">
        <f>(Table2[[#This Row],[1W Return vs Nifty]]-AVERAGE(Table2[1W Return vs Nifty]))/_xlfn.STDEV.P(Table2[1W Return vs Nifty])</f>
        <v>-3.0203884414263013E-2</v>
      </c>
      <c r="O708">
        <v>1316.22</v>
      </c>
      <c r="P708">
        <v>1366.7002239672699</v>
      </c>
      <c r="Q708">
        <v>1403.70401803347</v>
      </c>
      <c r="R708">
        <v>10.0564679310356</v>
      </c>
      <c r="S708" s="1">
        <f>(Table2[[#This Row],[Close Price]]-Table2[[#This Row],[20D EMA]])/Table2[[#This Row],[20D EMA]]</f>
        <v>-8.0662807129507283E-2</v>
      </c>
      <c r="T708" s="1">
        <f>(Table2[[#This Row],[Close Price]]-Table2[[#This Row],[50D EMA]])/Table2[[#This Row],[50D EMA]]</f>
        <v>-0.11461930072166396</v>
      </c>
      <c r="U708" s="1">
        <f>(Table2[[#This Row],[Close Price]]-Table2[[#This Row],[200D EMA]])/Table2[[#This Row],[200D EMA]]</f>
        <v>-0.13795929593816447</v>
      </c>
      <c r="V708">
        <v>0.622417796648984</v>
      </c>
      <c r="W708">
        <v>1206.45</v>
      </c>
      <c r="X708">
        <v>1224.75</v>
      </c>
      <c r="Y708">
        <v>1205</v>
      </c>
      <c r="Z708">
        <v>1242.55</v>
      </c>
      <c r="AA708">
        <v>1205</v>
      </c>
      <c r="AB708">
        <v>1410</v>
      </c>
      <c r="AC708" s="1">
        <f>(Table2[[#This Row],[Close Price]]/Table2[[#This Row],[Day Low]])-1</f>
        <v>2.9839612085043044E-3</v>
      </c>
      <c r="AD708" s="1">
        <f>(Table2[[#This Row],[Day High]]/Table2[[#This Row],[Close Price]])-1</f>
        <v>1.2148258336432516E-2</v>
      </c>
      <c r="AE708" s="1">
        <f>(Table2[[#This Row],[Close Price]]/Table2[[#This Row],[Current Week Low]])-1</f>
        <v>4.1908713692946353E-3</v>
      </c>
      <c r="AF708" s="1">
        <f>(Table2[[#This Row],[Current Week High]]/Table2[[#This Row],[Close Price]])-1</f>
        <v>2.685839428122816E-2</v>
      </c>
      <c r="AG708" s="1">
        <f>(Table2[[#This Row],[Close Price]]/Table2[[#This Row],[Current Month Low]])-1</f>
        <v>4.1908713692946353E-3</v>
      </c>
      <c r="AH708" s="1">
        <f>(Table2[[#This Row],[Current Month High]]/Table2[[#This Row],[Close Price]])-1</f>
        <v>0.16524110573943229</v>
      </c>
      <c r="AI708">
        <v>37.465393991983802</v>
      </c>
      <c r="AJ708">
        <v>5.8568804129122496</v>
      </c>
      <c r="AK708" t="str">
        <f>IF(AND(Table2[[#This Row],[20D EMA]]&gt;Table2[[#This Row],[50D EMA]],Table2[[#This Row],[50D EMA]]&gt;Table2[[#This Row],[200D EMA]]),"Uptrend","Downtrend/NoTrend")</f>
        <v>Downtrend/NoTrend</v>
      </c>
      <c r="AL708">
        <v>-0.01</v>
      </c>
      <c r="AM708" t="s">
        <v>3153</v>
      </c>
      <c r="AN708">
        <v>-13.56</v>
      </c>
      <c r="AO708" t="s">
        <v>3153</v>
      </c>
      <c r="AP708">
        <v>-6.6091614386184994E-2</v>
      </c>
      <c r="AQ708">
        <f>(Table2[[#This Row],[Sharpe Ratio]]-AVERAGE(Table2[Sharpe Ratio]))/_xlfn.STDEV.P(Table2[Sharpe Ratio])</f>
        <v>-1.4418894637433481</v>
      </c>
      <c r="AR7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8">
        <f>_xlfn.RANK.AVG(Table2[[#This Row],[1Y Return vs Nifty Z-Score]],Table2[1Y Return vs Nifty Z-Score])</f>
        <v>696</v>
      </c>
      <c r="AT708">
        <f>_xlfn.RANK.AVG(Table2[[#This Row],[6M Return vs Nifty Z-Score]],Table2[6M Return vs Nifty Z-Score])</f>
        <v>567</v>
      </c>
      <c r="AU708">
        <f>_xlfn.RANK.AVG(Table2[[#This Row],[Sharpe Ratio Z-Score]],Table2[Sharpe Ratio Z-Score])</f>
        <v>685</v>
      </c>
      <c r="AV708">
        <f>(Table2[[#This Row],[Rank 1Y]]+Table2[[#This Row],[Rank 6M]]+Table2[[#This Row],[Rank Sharpe]])/3</f>
        <v>649.33333333333337</v>
      </c>
    </row>
    <row r="709" spans="1:48" hidden="1" x14ac:dyDescent="0.3">
      <c r="A709" t="s">
        <v>905</v>
      </c>
      <c r="B709" t="s">
        <v>906</v>
      </c>
      <c r="C709" t="s">
        <v>572</v>
      </c>
      <c r="D709" t="s">
        <v>572</v>
      </c>
      <c r="E709">
        <v>16037.52206121</v>
      </c>
      <c r="F709">
        <v>31.87</v>
      </c>
      <c r="G709">
        <v>-33.736308478912399</v>
      </c>
      <c r="H709">
        <f>(Table2[[#This Row],[1Y Return vs Nifty]]-AVERAGE(Table2[1Y Return vs Nifty]))/_xlfn.STDEV.P(Table2[1Y Return vs Nifty])</f>
        <v>-0.99318873480336689</v>
      </c>
      <c r="I709">
        <v>-4.4203645735741404</v>
      </c>
      <c r="J709">
        <f>(Table2[[#This Row],[1M Return vs Nifty]]-AVERAGE(Table2[1M Return vs Nifty]))/_xlfn.STDEV.P(Table2[1M Return vs Nifty])</f>
        <v>-0.15005255129673617</v>
      </c>
      <c r="K709">
        <v>-20.757399400525099</v>
      </c>
      <c r="L709">
        <f>(Table2[[#This Row],[6M Return vs Nifty]]-AVERAGE(Table2[6M Return vs Nifty]))/_xlfn.STDEV.P(Table2[6M Return vs Nifty])</f>
        <v>-0.80266630079333845</v>
      </c>
      <c r="M709">
        <v>-2.4755630515539502</v>
      </c>
      <c r="N709">
        <f>(Table2[[#This Row],[1W Return vs Nifty]]-AVERAGE(Table2[1W Return vs Nifty]))/_xlfn.STDEV.P(Table2[1W Return vs Nifty])</f>
        <v>6.9684266515070217E-2</v>
      </c>
      <c r="O709">
        <v>33.21</v>
      </c>
      <c r="P709">
        <v>34.483574191233501</v>
      </c>
      <c r="Q709">
        <v>36.799441772227802</v>
      </c>
      <c r="R709">
        <v>31.496654057621502</v>
      </c>
      <c r="S709" s="1">
        <f>(Table2[[#This Row],[Close Price]]-Table2[[#This Row],[20D EMA]])/Table2[[#This Row],[20D EMA]]</f>
        <v>-4.0349292381812701E-2</v>
      </c>
      <c r="T709" s="1">
        <f>(Table2[[#This Row],[Close Price]]-Table2[[#This Row],[50D EMA]])/Table2[[#This Row],[50D EMA]]</f>
        <v>-7.5791858951150412E-2</v>
      </c>
      <c r="U709" s="1">
        <f>(Table2[[#This Row],[Close Price]]-Table2[[#This Row],[200D EMA]])/Table2[[#This Row],[200D EMA]]</f>
        <v>-0.13395425405469072</v>
      </c>
      <c r="V709">
        <v>0.78332360324815897</v>
      </c>
      <c r="W709">
        <v>31.63</v>
      </c>
      <c r="X709">
        <v>32.14</v>
      </c>
      <c r="Y709">
        <v>31.32</v>
      </c>
      <c r="Z709">
        <v>32.35</v>
      </c>
      <c r="AA709">
        <v>31.32</v>
      </c>
      <c r="AB709">
        <v>35.47</v>
      </c>
      <c r="AC709" s="1">
        <f>(Table2[[#This Row],[Close Price]]/Table2[[#This Row],[Day Low]])-1</f>
        <v>7.5877331647171697E-3</v>
      </c>
      <c r="AD709" s="1">
        <f>(Table2[[#This Row],[Day High]]/Table2[[#This Row],[Close Price]])-1</f>
        <v>8.4719171634766166E-3</v>
      </c>
      <c r="AE709" s="1">
        <f>(Table2[[#This Row],[Close Price]]/Table2[[#This Row],[Current Week Low]])-1</f>
        <v>1.7560664112388213E-2</v>
      </c>
      <c r="AF709" s="1">
        <f>(Table2[[#This Row],[Current Week High]]/Table2[[#This Row],[Close Price]])-1</f>
        <v>1.5061186068402899E-2</v>
      </c>
      <c r="AG709" s="1">
        <f>(Table2[[#This Row],[Close Price]]/Table2[[#This Row],[Current Month Low]])-1</f>
        <v>1.7560664112388213E-2</v>
      </c>
      <c r="AH709" s="1">
        <f>(Table2[[#This Row],[Current Month High]]/Table2[[#This Row],[Close Price]])-1</f>
        <v>0.11295889551302163</v>
      </c>
      <c r="AI709">
        <v>65.986821462190093</v>
      </c>
      <c r="AJ709">
        <v>1.75606641123882</v>
      </c>
      <c r="AK709" t="str">
        <f>IF(AND(Table2[[#This Row],[20D EMA]]&gt;Table2[[#This Row],[50D EMA]],Table2[[#This Row],[50D EMA]]&gt;Table2[[#This Row],[200D EMA]]),"Uptrend","Downtrend/NoTrend")</f>
        <v>Downtrend/NoTrend</v>
      </c>
      <c r="AL709">
        <v>-7.0000000000000007E-2</v>
      </c>
      <c r="AM709" t="s">
        <v>3153</v>
      </c>
      <c r="AN709">
        <v>-7.97</v>
      </c>
      <c r="AO709" t="s">
        <v>3153</v>
      </c>
      <c r="AP709">
        <v>-8.3799062820507003E-2</v>
      </c>
      <c r="AQ709">
        <f>(Table2[[#This Row],[Sharpe Ratio]]-AVERAGE(Table2[Sharpe Ratio]))/_xlfn.STDEV.P(Table2[Sharpe Ratio])</f>
        <v>-1.648782983284653</v>
      </c>
      <c r="AR7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9">
        <f>_xlfn.RANK.AVG(Table2[[#This Row],[1Y Return vs Nifty Z-Score]],Table2[1Y Return vs Nifty Z-Score])</f>
        <v>653</v>
      </c>
      <c r="AT709">
        <f>_xlfn.RANK.AVG(Table2[[#This Row],[6M Return vs Nifty Z-Score]],Table2[6M Return vs Nifty Z-Score])</f>
        <v>601</v>
      </c>
      <c r="AU709">
        <f>_xlfn.RANK.AVG(Table2[[#This Row],[Sharpe Ratio Z-Score]],Table2[Sharpe Ratio Z-Score])</f>
        <v>701</v>
      </c>
      <c r="AV709">
        <f>(Table2[[#This Row],[Rank 1Y]]+Table2[[#This Row],[Rank 6M]]+Table2[[#This Row],[Rank Sharpe]])/3</f>
        <v>651.66666666666663</v>
      </c>
    </row>
    <row r="710" spans="1:48" hidden="1" x14ac:dyDescent="0.3">
      <c r="A710" t="s">
        <v>2307</v>
      </c>
      <c r="B710" t="s">
        <v>2308</v>
      </c>
      <c r="C710" t="s">
        <v>3106</v>
      </c>
      <c r="D710" t="s">
        <v>467</v>
      </c>
      <c r="E710">
        <v>2293.1276787860002</v>
      </c>
      <c r="F710">
        <v>69.02</v>
      </c>
      <c r="G710">
        <v>-38.231030760386403</v>
      </c>
      <c r="H710">
        <f>(Table2[[#This Row],[1Y Return vs Nifty]]-AVERAGE(Table2[1Y Return vs Nifty]))/_xlfn.STDEV.P(Table2[1Y Return vs Nifty])</f>
        <v>-1.0860092375317796</v>
      </c>
      <c r="I710">
        <v>-11.234859235518901</v>
      </c>
      <c r="J710">
        <f>(Table2[[#This Row],[1M Return vs Nifty]]-AVERAGE(Table2[1M Return vs Nifty]))/_xlfn.STDEV.P(Table2[1M Return vs Nifty])</f>
        <v>-0.89634494384980212</v>
      </c>
      <c r="K710">
        <v>-26.832538442025001</v>
      </c>
      <c r="L710">
        <f>(Table2[[#This Row],[6M Return vs Nifty]]-AVERAGE(Table2[6M Return vs Nifty]))/_xlfn.STDEV.P(Table2[6M Return vs Nifty])</f>
        <v>-1.0126204161385977</v>
      </c>
      <c r="M710">
        <v>-9.1701261544559003</v>
      </c>
      <c r="N710">
        <f>(Table2[[#This Row],[1W Return vs Nifty]]-AVERAGE(Table2[1W Return vs Nifty]))/_xlfn.STDEV.P(Table2[1W Return vs Nifty])</f>
        <v>-1.3067133009782559</v>
      </c>
      <c r="O710">
        <v>75.430000000000007</v>
      </c>
      <c r="P710">
        <v>79.750034424925701</v>
      </c>
      <c r="Q710">
        <v>84.125045674679001</v>
      </c>
      <c r="R710">
        <v>25.064057510245799</v>
      </c>
      <c r="S710" s="1">
        <f>(Table2[[#This Row],[Close Price]]-Table2[[#This Row],[20D EMA]])/Table2[[#This Row],[20D EMA]]</f>
        <v>-8.4979451146758714E-2</v>
      </c>
      <c r="T710" s="1">
        <f>(Table2[[#This Row],[Close Price]]-Table2[[#This Row],[50D EMA]])/Table2[[#This Row],[50D EMA]]</f>
        <v>-0.13454582812784413</v>
      </c>
      <c r="U710" s="1">
        <f>(Table2[[#This Row],[Close Price]]-Table2[[#This Row],[200D EMA]])/Table2[[#This Row],[200D EMA]]</f>
        <v>-0.17955468022082166</v>
      </c>
      <c r="V710">
        <v>0.39508214273957998</v>
      </c>
      <c r="W710">
        <v>67.59</v>
      </c>
      <c r="X710">
        <v>70.98</v>
      </c>
      <c r="Y710">
        <v>66.55</v>
      </c>
      <c r="Z710">
        <v>70.98</v>
      </c>
      <c r="AA710">
        <v>66.55</v>
      </c>
      <c r="AB710">
        <v>79.8</v>
      </c>
      <c r="AC710" s="1">
        <f>(Table2[[#This Row],[Close Price]]/Table2[[#This Row],[Day Low]])-1</f>
        <v>2.1156975884006446E-2</v>
      </c>
      <c r="AD710" s="1">
        <f>(Table2[[#This Row],[Day High]]/Table2[[#This Row],[Close Price]])-1</f>
        <v>2.8397565922920975E-2</v>
      </c>
      <c r="AE710" s="1">
        <f>(Table2[[#This Row],[Close Price]]/Table2[[#This Row],[Current Week Low]])-1</f>
        <v>3.711495116453789E-2</v>
      </c>
      <c r="AF710" s="1">
        <f>(Table2[[#This Row],[Current Week High]]/Table2[[#This Row],[Close Price]])-1</f>
        <v>2.8397565922920975E-2</v>
      </c>
      <c r="AG710" s="1">
        <f>(Table2[[#This Row],[Close Price]]/Table2[[#This Row],[Current Month Low]])-1</f>
        <v>3.711495116453789E-2</v>
      </c>
      <c r="AH710" s="1">
        <f>(Table2[[#This Row],[Current Month High]]/Table2[[#This Row],[Close Price]])-1</f>
        <v>0.15618661257606492</v>
      </c>
      <c r="AI710">
        <v>73.862648507678898</v>
      </c>
      <c r="AJ710">
        <v>10.343725019983999</v>
      </c>
      <c r="AK710" t="str">
        <f>IF(AND(Table2[[#This Row],[20D EMA]]&gt;Table2[[#This Row],[50D EMA]],Table2[[#This Row],[50D EMA]]&gt;Table2[[#This Row],[200D EMA]]),"Uptrend","Downtrend/NoTrend")</f>
        <v>Downtrend/NoTrend</v>
      </c>
      <c r="AL710">
        <v>-0.09</v>
      </c>
      <c r="AM710" t="s">
        <v>3153</v>
      </c>
      <c r="AN710">
        <v>-11.34</v>
      </c>
      <c r="AO710" t="s">
        <v>3153</v>
      </c>
      <c r="AP710">
        <v>-2.6594521730006999E-2</v>
      </c>
      <c r="AQ710">
        <f>(Table2[[#This Row],[Sharpe Ratio]]-AVERAGE(Table2[Sharpe Ratio]))/_xlfn.STDEV.P(Table2[Sharpe Ratio])</f>
        <v>-0.98040612007613426</v>
      </c>
      <c r="AR7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0">
        <f>_xlfn.RANK.AVG(Table2[[#This Row],[1Y Return vs Nifty Z-Score]],Table2[1Y Return vs Nifty Z-Score])</f>
        <v>672</v>
      </c>
      <c r="AT710">
        <f>_xlfn.RANK.AVG(Table2[[#This Row],[6M Return vs Nifty Z-Score]],Table2[6M Return vs Nifty Z-Score])</f>
        <v>668</v>
      </c>
      <c r="AU710">
        <f>_xlfn.RANK.AVG(Table2[[#This Row],[Sharpe Ratio Z-Score]],Table2[Sharpe Ratio Z-Score])</f>
        <v>619</v>
      </c>
      <c r="AV710">
        <f>(Table2[[#This Row],[Rank 1Y]]+Table2[[#This Row],[Rank 6M]]+Table2[[#This Row],[Rank Sharpe]])/3</f>
        <v>653</v>
      </c>
    </row>
    <row r="711" spans="1:48" hidden="1" x14ac:dyDescent="0.3">
      <c r="A711" t="s">
        <v>2436</v>
      </c>
      <c r="B711" t="s">
        <v>2437</v>
      </c>
      <c r="C711" t="s">
        <v>3108</v>
      </c>
      <c r="D711" t="s">
        <v>24</v>
      </c>
      <c r="E711">
        <v>2024.195050368</v>
      </c>
      <c r="F711">
        <v>39.31</v>
      </c>
      <c r="G711">
        <v>-63.468930762965002</v>
      </c>
      <c r="H711">
        <f>(Table2[[#This Row],[1Y Return vs Nifty]]-AVERAGE(Table2[1Y Return vs Nifty]))/_xlfn.STDEV.P(Table2[1Y Return vs Nifty])</f>
        <v>-1.607197070583062</v>
      </c>
      <c r="I711">
        <v>-12.0893919583567</v>
      </c>
      <c r="J711">
        <f>(Table2[[#This Row],[1M Return vs Nifty]]-AVERAGE(Table2[1M Return vs Nifty]))/_xlfn.STDEV.P(Table2[1M Return vs Nifty])</f>
        <v>-0.98992947239934936</v>
      </c>
      <c r="K711">
        <v>-32.101388559359897</v>
      </c>
      <c r="L711">
        <f>(Table2[[#This Row],[6M Return vs Nifty]]-AVERAGE(Table2[6M Return vs Nifty]))/_xlfn.STDEV.P(Table2[6M Return vs Nifty])</f>
        <v>-1.1947095432705255</v>
      </c>
      <c r="M711">
        <v>-10.3316236576145</v>
      </c>
      <c r="N711">
        <f>(Table2[[#This Row],[1W Return vs Nifty]]-AVERAGE(Table2[1W Return vs Nifty]))/_xlfn.STDEV.P(Table2[1W Return vs Nifty])</f>
        <v>-1.545516388412606</v>
      </c>
      <c r="O711">
        <v>43.02</v>
      </c>
      <c r="P711">
        <v>45.3522289938767</v>
      </c>
      <c r="Q711">
        <v>54.138490540208103</v>
      </c>
      <c r="R711">
        <v>23.600374495202502</v>
      </c>
      <c r="S711" s="1">
        <f>(Table2[[#This Row],[Close Price]]-Table2[[#This Row],[20D EMA]])/Table2[[#This Row],[20D EMA]]</f>
        <v>-8.623895862389587E-2</v>
      </c>
      <c r="T711" s="1">
        <f>(Table2[[#This Row],[Close Price]]-Table2[[#This Row],[50D EMA]])/Table2[[#This Row],[50D EMA]]</f>
        <v>-0.13322893114454196</v>
      </c>
      <c r="U711" s="1">
        <f>(Table2[[#This Row],[Close Price]]-Table2[[#This Row],[200D EMA]])/Table2[[#This Row],[200D EMA]]</f>
        <v>-0.27389922386541482</v>
      </c>
      <c r="V711">
        <v>0.80608733012495304</v>
      </c>
      <c r="W711">
        <v>38.57</v>
      </c>
      <c r="X711">
        <v>39.47</v>
      </c>
      <c r="Y711">
        <v>37.9</v>
      </c>
      <c r="Z711">
        <v>39.47</v>
      </c>
      <c r="AA711">
        <v>37.9</v>
      </c>
      <c r="AB711">
        <v>46.02</v>
      </c>
      <c r="AC711" s="1">
        <f>(Table2[[#This Row],[Close Price]]/Table2[[#This Row],[Day Low]])-1</f>
        <v>1.9185895773917494E-2</v>
      </c>
      <c r="AD711" s="1">
        <f>(Table2[[#This Row],[Day High]]/Table2[[#This Row],[Close Price]])-1</f>
        <v>4.0702111422028509E-3</v>
      </c>
      <c r="AE711" s="1">
        <f>(Table2[[#This Row],[Close Price]]/Table2[[#This Row],[Current Week Low]])-1</f>
        <v>3.7203166226912998E-2</v>
      </c>
      <c r="AF711" s="1">
        <f>(Table2[[#This Row],[Current Week High]]/Table2[[#This Row],[Close Price]])-1</f>
        <v>4.0702111422028509E-3</v>
      </c>
      <c r="AG711" s="1">
        <f>(Table2[[#This Row],[Close Price]]/Table2[[#This Row],[Current Month Low]])-1</f>
        <v>3.7203166226912998E-2</v>
      </c>
      <c r="AH711" s="1">
        <f>(Table2[[#This Row],[Current Month High]]/Table2[[#This Row],[Close Price]])-1</f>
        <v>0.1706944797761385</v>
      </c>
      <c r="AI711">
        <v>109.615873823454</v>
      </c>
      <c r="AJ711">
        <v>3.7203166226912998</v>
      </c>
      <c r="AK711" t="str">
        <f>IF(AND(Table2[[#This Row],[20D EMA]]&gt;Table2[[#This Row],[50D EMA]],Table2[[#This Row],[50D EMA]]&gt;Table2[[#This Row],[200D EMA]]),"Uptrend","Downtrend/NoTrend")</f>
        <v>Downtrend/NoTrend</v>
      </c>
      <c r="AL711">
        <v>-0.22</v>
      </c>
      <c r="AM711" t="s">
        <v>3153</v>
      </c>
      <c r="AN711">
        <v>-11.6</v>
      </c>
      <c r="AO711" t="s">
        <v>3153</v>
      </c>
      <c r="AQ711">
        <f>(Table2[[#This Row],[Sharpe Ratio]]-AVERAGE(Table2[Sharpe Ratio]))/_xlfn.STDEV.P(Table2[Sharpe Ratio])</f>
        <v>-0.66967619071070472</v>
      </c>
      <c r="AR7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1">
        <f>_xlfn.RANK.AVG(Table2[[#This Row],[1Y Return vs Nifty Z-Score]],Table2[1Y Return vs Nifty Z-Score])</f>
        <v>730</v>
      </c>
      <c r="AT711">
        <f>_xlfn.RANK.AVG(Table2[[#This Row],[6M Return vs Nifty Z-Score]],Table2[6M Return vs Nifty Z-Score])</f>
        <v>696</v>
      </c>
      <c r="AU711">
        <f>_xlfn.RANK.AVG(Table2[[#This Row],[Sharpe Ratio Z-Score]],Table2[Sharpe Ratio Z-Score])</f>
        <v>539</v>
      </c>
      <c r="AV711">
        <f>(Table2[[#This Row],[Rank 1Y]]+Table2[[#This Row],[Rank 6M]]+Table2[[#This Row],[Rank Sharpe]])/3</f>
        <v>655</v>
      </c>
    </row>
    <row r="712" spans="1:48" hidden="1" x14ac:dyDescent="0.3">
      <c r="A712" t="s">
        <v>1613</v>
      </c>
      <c r="B712" t="s">
        <v>1614</v>
      </c>
      <c r="C712" t="s">
        <v>3109</v>
      </c>
      <c r="D712" t="s">
        <v>637</v>
      </c>
      <c r="E712">
        <v>5635.2221873600001</v>
      </c>
      <c r="F712">
        <v>115.52</v>
      </c>
      <c r="G712">
        <v>-43.237285258753701</v>
      </c>
      <c r="H712">
        <f>(Table2[[#This Row],[1Y Return vs Nifty]]-AVERAGE(Table2[1Y Return vs Nifty]))/_xlfn.STDEV.P(Table2[1Y Return vs Nifty])</f>
        <v>-1.1893933912625059</v>
      </c>
      <c r="I712">
        <v>-0.82159620373443998</v>
      </c>
      <c r="J712">
        <f>(Table2[[#This Row],[1M Return vs Nifty]]-AVERAGE(Table2[1M Return vs Nifty]))/_xlfn.STDEV.P(Table2[1M Return vs Nifty])</f>
        <v>0.2440681561374225</v>
      </c>
      <c r="K712">
        <v>-16.880247210883901</v>
      </c>
      <c r="L712">
        <f>(Table2[[#This Row],[6M Return vs Nifty]]-AVERAGE(Table2[6M Return vs Nifty]))/_xlfn.STDEV.P(Table2[6M Return vs Nifty])</f>
        <v>-0.66867363783132716</v>
      </c>
      <c r="M712">
        <v>-3.11262405361866</v>
      </c>
      <c r="N712">
        <f>(Table2[[#This Row],[1W Return vs Nifty]]-AVERAGE(Table2[1W Return vs Nifty]))/_xlfn.STDEV.P(Table2[1W Return vs Nifty])</f>
        <v>-6.1295037153996992E-2</v>
      </c>
      <c r="O712">
        <v>119.45</v>
      </c>
      <c r="P712">
        <v>122.862951169553</v>
      </c>
      <c r="Q712">
        <v>132.23049780498701</v>
      </c>
      <c r="R712">
        <v>37.320652245559501</v>
      </c>
      <c r="S712" s="1">
        <f>(Table2[[#This Row],[Close Price]]-Table2[[#This Row],[20D EMA]])/Table2[[#This Row],[20D EMA]]</f>
        <v>-3.2900795311846018E-2</v>
      </c>
      <c r="T712" s="1">
        <f>(Table2[[#This Row],[Close Price]]-Table2[[#This Row],[50D EMA]])/Table2[[#This Row],[50D EMA]]</f>
        <v>-5.9765381668389232E-2</v>
      </c>
      <c r="U712" s="1">
        <f>(Table2[[#This Row],[Close Price]]-Table2[[#This Row],[200D EMA]])/Table2[[#This Row],[200D EMA]]</f>
        <v>-0.12637400662010354</v>
      </c>
      <c r="V712">
        <v>1.2924517826984201</v>
      </c>
      <c r="W712">
        <v>115</v>
      </c>
      <c r="X712">
        <v>117.95</v>
      </c>
      <c r="Y712">
        <v>115</v>
      </c>
      <c r="Z712">
        <v>119</v>
      </c>
      <c r="AA712">
        <v>115</v>
      </c>
      <c r="AB712">
        <v>130.75</v>
      </c>
      <c r="AC712" s="1">
        <f>(Table2[[#This Row],[Close Price]]/Table2[[#This Row],[Day Low]])-1</f>
        <v>4.5217391304348542E-3</v>
      </c>
      <c r="AD712" s="1">
        <f>(Table2[[#This Row],[Day High]]/Table2[[#This Row],[Close Price]])-1</f>
        <v>2.103531855955687E-2</v>
      </c>
      <c r="AE712" s="1">
        <f>(Table2[[#This Row],[Close Price]]/Table2[[#This Row],[Current Week Low]])-1</f>
        <v>4.5217391304348542E-3</v>
      </c>
      <c r="AF712" s="1">
        <f>(Table2[[#This Row],[Current Week High]]/Table2[[#This Row],[Close Price]])-1</f>
        <v>3.0124653739612262E-2</v>
      </c>
      <c r="AG712" s="1">
        <f>(Table2[[#This Row],[Close Price]]/Table2[[#This Row],[Current Month Low]])-1</f>
        <v>4.5217391304348542E-3</v>
      </c>
      <c r="AH712" s="1">
        <f>(Table2[[#This Row],[Current Month High]]/Table2[[#This Row],[Close Price]])-1</f>
        <v>0.13183864265927991</v>
      </c>
      <c r="AI712">
        <v>37.551939058171698</v>
      </c>
      <c r="AJ712">
        <v>5.4977168949771498</v>
      </c>
      <c r="AK712" t="str">
        <f>IF(AND(Table2[[#This Row],[20D EMA]]&gt;Table2[[#This Row],[50D EMA]],Table2[[#This Row],[50D EMA]]&gt;Table2[[#This Row],[200D EMA]]),"Uptrend","Downtrend/NoTrend")</f>
        <v>Downtrend/NoTrend</v>
      </c>
      <c r="AL712">
        <v>-0.05</v>
      </c>
      <c r="AM712" t="s">
        <v>3153</v>
      </c>
      <c r="AN712">
        <v>-2.42</v>
      </c>
      <c r="AO712" t="s">
        <v>3153</v>
      </c>
      <c r="AP712">
        <v>-0.106588071086653</v>
      </c>
      <c r="AQ712">
        <f>(Table2[[#This Row],[Sharpe Ratio]]-AVERAGE(Table2[Sharpe Ratio]))/_xlfn.STDEV.P(Table2[Sharpe Ratio])</f>
        <v>-1.9150493595232556</v>
      </c>
      <c r="AR7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2">
        <f>_xlfn.RANK.AVG(Table2[[#This Row],[1Y Return vs Nifty Z-Score]],Table2[1Y Return vs Nifty Z-Score])</f>
        <v>701</v>
      </c>
      <c r="AT712">
        <f>_xlfn.RANK.AVG(Table2[[#This Row],[6M Return vs Nifty Z-Score]],Table2[6M Return vs Nifty Z-Score])</f>
        <v>551</v>
      </c>
      <c r="AU712">
        <f>_xlfn.RANK.AVG(Table2[[#This Row],[Sharpe Ratio Z-Score]],Table2[Sharpe Ratio Z-Score])</f>
        <v>715</v>
      </c>
      <c r="AV712">
        <f>(Table2[[#This Row],[Rank 1Y]]+Table2[[#This Row],[Rank 6M]]+Table2[[#This Row],[Rank Sharpe]])/3</f>
        <v>655.66666666666663</v>
      </c>
    </row>
    <row r="713" spans="1:48" hidden="1" x14ac:dyDescent="0.3">
      <c r="A713" t="s">
        <v>1866</v>
      </c>
      <c r="B713" t="s">
        <v>1867</v>
      </c>
      <c r="C713" t="s">
        <v>3108</v>
      </c>
      <c r="D713" t="s">
        <v>402</v>
      </c>
      <c r="E713">
        <v>3895.8827837849999</v>
      </c>
      <c r="F713">
        <v>35.369999999999997</v>
      </c>
      <c r="G713">
        <v>-48.259998736448097</v>
      </c>
      <c r="H713">
        <f>(Table2[[#This Row],[1Y Return vs Nifty]]-AVERAGE(Table2[1Y Return vs Nifty]))/_xlfn.STDEV.P(Table2[1Y Return vs Nifty])</f>
        <v>-1.2931174393492941</v>
      </c>
      <c r="I713">
        <v>-11.500355596507699</v>
      </c>
      <c r="J713">
        <f>(Table2[[#This Row],[1M Return vs Nifty]]-AVERAGE(Table2[1M Return vs Nifty]))/_xlfn.STDEV.P(Table2[1M Return vs Nifty])</f>
        <v>-0.92542089508107317</v>
      </c>
      <c r="K713">
        <v>-37.180313046599103</v>
      </c>
      <c r="L713">
        <f>(Table2[[#This Row],[6M Return vs Nifty]]-AVERAGE(Table2[6M Return vs Nifty]))/_xlfn.STDEV.P(Table2[6M Return vs Nifty])</f>
        <v>-1.3702349247209573</v>
      </c>
      <c r="M713">
        <v>-7.5287788755347398</v>
      </c>
      <c r="N713">
        <f>(Table2[[#This Row],[1W Return vs Nifty]]-AVERAGE(Table2[1W Return vs Nifty]))/_xlfn.STDEV.P(Table2[1W Return vs Nifty])</f>
        <v>-0.96925342982705498</v>
      </c>
      <c r="O713">
        <v>39.54</v>
      </c>
      <c r="P713">
        <v>42.638221341374397</v>
      </c>
      <c r="Q713">
        <v>48.1167253091213</v>
      </c>
      <c r="R713">
        <v>24.516934289666299</v>
      </c>
      <c r="S713" s="1">
        <f>(Table2[[#This Row],[Close Price]]-Table2[[#This Row],[20D EMA]])/Table2[[#This Row],[20D EMA]]</f>
        <v>-0.10546282245827016</v>
      </c>
      <c r="T713" s="1">
        <f>(Table2[[#This Row],[Close Price]]-Table2[[#This Row],[50D EMA]])/Table2[[#This Row],[50D EMA]]</f>
        <v>-0.17046258292959357</v>
      </c>
      <c r="U713" s="1">
        <f>(Table2[[#This Row],[Close Price]]-Table2[[#This Row],[200D EMA]])/Table2[[#This Row],[200D EMA]]</f>
        <v>-0.26491256890886039</v>
      </c>
      <c r="V713">
        <v>1.2546979963437299</v>
      </c>
      <c r="W713">
        <v>35.200000000000003</v>
      </c>
      <c r="X713">
        <v>36.65</v>
      </c>
      <c r="Y713">
        <v>35.200000000000003</v>
      </c>
      <c r="Z713">
        <v>36.65</v>
      </c>
      <c r="AA713">
        <v>34.909999999999997</v>
      </c>
      <c r="AB713">
        <v>42.98</v>
      </c>
      <c r="AC713" s="1">
        <f>(Table2[[#This Row],[Close Price]]/Table2[[#This Row],[Day Low]])-1</f>
        <v>4.8295454545452809E-3</v>
      </c>
      <c r="AD713" s="1">
        <f>(Table2[[#This Row],[Day High]]/Table2[[#This Row],[Close Price]])-1</f>
        <v>3.6188860616341634E-2</v>
      </c>
      <c r="AE713" s="1">
        <f>(Table2[[#This Row],[Close Price]]/Table2[[#This Row],[Current Week Low]])-1</f>
        <v>4.8295454545452809E-3</v>
      </c>
      <c r="AF713" s="1">
        <f>(Table2[[#This Row],[Current Week High]]/Table2[[#This Row],[Close Price]])-1</f>
        <v>3.6188860616341634E-2</v>
      </c>
      <c r="AG713" s="1">
        <f>(Table2[[#This Row],[Close Price]]/Table2[[#This Row],[Current Month Low]])-1</f>
        <v>1.3176740189057679E-2</v>
      </c>
      <c r="AH713" s="1">
        <f>(Table2[[#This Row],[Current Month High]]/Table2[[#This Row],[Close Price]])-1</f>
        <v>0.21515408538309311</v>
      </c>
      <c r="AI713">
        <v>93.101498445009895</v>
      </c>
      <c r="AJ713">
        <v>1.3176740189057601</v>
      </c>
      <c r="AK713" t="str">
        <f>IF(AND(Table2[[#This Row],[20D EMA]]&gt;Table2[[#This Row],[50D EMA]],Table2[[#This Row],[50D EMA]]&gt;Table2[[#This Row],[200D EMA]]),"Uptrend","Downtrend/NoTrend")</f>
        <v>Downtrend/NoTrend</v>
      </c>
      <c r="AL713">
        <v>-0.27</v>
      </c>
      <c r="AM713" t="s">
        <v>3153</v>
      </c>
      <c r="AN713">
        <v>-14.63</v>
      </c>
      <c r="AO713" t="s">
        <v>3153</v>
      </c>
      <c r="AQ713">
        <f>(Table2[[#This Row],[Sharpe Ratio]]-AVERAGE(Table2[Sharpe Ratio]))/_xlfn.STDEV.P(Table2[Sharpe Ratio])</f>
        <v>-0.66967619071070472</v>
      </c>
      <c r="AR7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3">
        <f>_xlfn.RANK.AVG(Table2[[#This Row],[1Y Return vs Nifty Z-Score]],Table2[1Y Return vs Nifty Z-Score])</f>
        <v>713</v>
      </c>
      <c r="AT713">
        <f>_xlfn.RANK.AVG(Table2[[#This Row],[6M Return vs Nifty Z-Score]],Table2[6M Return vs Nifty Z-Score])</f>
        <v>715</v>
      </c>
      <c r="AU713">
        <f>_xlfn.RANK.AVG(Table2[[#This Row],[Sharpe Ratio Z-Score]],Table2[Sharpe Ratio Z-Score])</f>
        <v>539</v>
      </c>
      <c r="AV713">
        <f>(Table2[[#This Row],[Rank 1Y]]+Table2[[#This Row],[Rank 6M]]+Table2[[#This Row],[Rank Sharpe]])/3</f>
        <v>655.66666666666663</v>
      </c>
    </row>
    <row r="714" spans="1:48" hidden="1" x14ac:dyDescent="0.3">
      <c r="A714" t="s">
        <v>652</v>
      </c>
      <c r="B714" t="s">
        <v>653</v>
      </c>
      <c r="C714" t="s">
        <v>3108</v>
      </c>
      <c r="D714" t="s">
        <v>40</v>
      </c>
      <c r="E714">
        <v>27151.502539010002</v>
      </c>
      <c r="F714">
        <v>462.1</v>
      </c>
      <c r="G714">
        <v>-34.673398001036198</v>
      </c>
      <c r="H714">
        <f>(Table2[[#This Row],[1Y Return vs Nifty]]-AVERAGE(Table2[1Y Return vs Nifty]))/_xlfn.STDEV.P(Table2[1Y Return vs Nifty])</f>
        <v>-1.0125405690431755</v>
      </c>
      <c r="I714">
        <v>-11.1600932875065</v>
      </c>
      <c r="J714">
        <f>(Table2[[#This Row],[1M Return vs Nifty]]-AVERAGE(Table2[1M Return vs Nifty]))/_xlfn.STDEV.P(Table2[1M Return vs Nifty])</f>
        <v>-0.88815691803252916</v>
      </c>
      <c r="K714">
        <v>-19.3980283998843</v>
      </c>
      <c r="L714">
        <f>(Table2[[#This Row],[6M Return vs Nifty]]-AVERAGE(Table2[6M Return vs Nifty]))/_xlfn.STDEV.P(Table2[6M Return vs Nifty])</f>
        <v>-0.75568704090876559</v>
      </c>
      <c r="M714">
        <v>-0.93038850049952104</v>
      </c>
      <c r="N714">
        <f>(Table2[[#This Row],[1W Return vs Nifty]]-AVERAGE(Table2[1W Return vs Nifty]))/_xlfn.STDEV.P(Table2[1W Return vs Nifty])</f>
        <v>0.38737109099238332</v>
      </c>
      <c r="O714">
        <v>498.31</v>
      </c>
      <c r="P714">
        <v>535.73694650420202</v>
      </c>
      <c r="Q714">
        <v>562.78928027091001</v>
      </c>
      <c r="R714">
        <v>26.184083151109</v>
      </c>
      <c r="S714" s="1">
        <f>(Table2[[#This Row],[Close Price]]-Table2[[#This Row],[20D EMA]])/Table2[[#This Row],[20D EMA]]</f>
        <v>-7.2665609760992109E-2</v>
      </c>
      <c r="T714" s="1">
        <f>(Table2[[#This Row],[Close Price]]-Table2[[#This Row],[50D EMA]])/Table2[[#This Row],[50D EMA]]</f>
        <v>-0.13744981932774808</v>
      </c>
      <c r="U714" s="1">
        <f>(Table2[[#This Row],[Close Price]]-Table2[[#This Row],[200D EMA]])/Table2[[#This Row],[200D EMA]]</f>
        <v>-0.17891115520615666</v>
      </c>
      <c r="V714">
        <v>1.0613325072100701</v>
      </c>
      <c r="W714">
        <v>452.7</v>
      </c>
      <c r="X714">
        <v>464.5</v>
      </c>
      <c r="Y714">
        <v>452.7</v>
      </c>
      <c r="Z714">
        <v>474.7</v>
      </c>
      <c r="AA714">
        <v>452.7</v>
      </c>
      <c r="AB714">
        <v>518.95000000000005</v>
      </c>
      <c r="AC714" s="1">
        <f>(Table2[[#This Row],[Close Price]]/Table2[[#This Row],[Day Low]])-1</f>
        <v>2.0764303070466061E-2</v>
      </c>
      <c r="AD714" s="1">
        <f>(Table2[[#This Row],[Day High]]/Table2[[#This Row],[Close Price]])-1</f>
        <v>5.1936810214239237E-3</v>
      </c>
      <c r="AE714" s="1">
        <f>(Table2[[#This Row],[Close Price]]/Table2[[#This Row],[Current Week Low]])-1</f>
        <v>2.0764303070466061E-2</v>
      </c>
      <c r="AF714" s="1">
        <f>(Table2[[#This Row],[Current Week High]]/Table2[[#This Row],[Close Price]])-1</f>
        <v>2.7266825362475489E-2</v>
      </c>
      <c r="AG714" s="1">
        <f>(Table2[[#This Row],[Close Price]]/Table2[[#This Row],[Current Month Low]])-1</f>
        <v>2.0764303070466061E-2</v>
      </c>
      <c r="AH714" s="1">
        <f>(Table2[[#This Row],[Current Month High]]/Table2[[#This Row],[Close Price]])-1</f>
        <v>0.1230253191949795</v>
      </c>
      <c r="AI714">
        <v>40.012984202553497</v>
      </c>
      <c r="AJ714">
        <v>2.0764303070465999</v>
      </c>
      <c r="AK714" t="str">
        <f>IF(AND(Table2[[#This Row],[20D EMA]]&gt;Table2[[#This Row],[50D EMA]],Table2[[#This Row],[50D EMA]]&gt;Table2[[#This Row],[200D EMA]]),"Uptrend","Downtrend/NoTrend")</f>
        <v>Downtrend/NoTrend</v>
      </c>
      <c r="AL714">
        <v>-0.26</v>
      </c>
      <c r="AM714" t="s">
        <v>3153</v>
      </c>
      <c r="AN714">
        <v>-8.3000000000000007</v>
      </c>
      <c r="AO714" t="s">
        <v>3153</v>
      </c>
      <c r="AP714">
        <v>-0.111092093972693</v>
      </c>
      <c r="AQ714">
        <f>(Table2[[#This Row],[Sharpe Ratio]]-AVERAGE(Table2[Sharpe Ratio]))/_xlfn.STDEV.P(Table2[Sharpe Ratio])</f>
        <v>-1.96767428459045</v>
      </c>
      <c r="AR7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4">
        <f>_xlfn.RANK.AVG(Table2[[#This Row],[1Y Return vs Nifty Z-Score]],Table2[1Y Return vs Nifty Z-Score])</f>
        <v>659</v>
      </c>
      <c r="AT714">
        <f>_xlfn.RANK.AVG(Table2[[#This Row],[6M Return vs Nifty Z-Score]],Table2[6M Return vs Nifty Z-Score])</f>
        <v>590</v>
      </c>
      <c r="AU714">
        <f>_xlfn.RANK.AVG(Table2[[#This Row],[Sharpe Ratio Z-Score]],Table2[Sharpe Ratio Z-Score])</f>
        <v>719</v>
      </c>
      <c r="AV714">
        <f>(Table2[[#This Row],[Rank 1Y]]+Table2[[#This Row],[Rank 6M]]+Table2[[#This Row],[Rank Sharpe]])/3</f>
        <v>656</v>
      </c>
    </row>
    <row r="715" spans="1:48" hidden="1" x14ac:dyDescent="0.3">
      <c r="A715" t="s">
        <v>1651</v>
      </c>
      <c r="B715" t="s">
        <v>1652</v>
      </c>
      <c r="C715" t="s">
        <v>3119</v>
      </c>
      <c r="D715" t="s">
        <v>270</v>
      </c>
      <c r="E715">
        <v>5362.3194990299999</v>
      </c>
      <c r="F715">
        <v>1743.3</v>
      </c>
      <c r="G715">
        <v>-45.802817839603101</v>
      </c>
      <c r="H715">
        <f>(Table2[[#This Row],[1Y Return vs Nifty]]-AVERAGE(Table2[1Y Return vs Nifty]))/_xlfn.STDEV.P(Table2[1Y Return vs Nifty])</f>
        <v>-1.2423742005334337</v>
      </c>
      <c r="I715">
        <v>1.2615518096484799</v>
      </c>
      <c r="J715">
        <f>(Table2[[#This Row],[1M Return vs Nifty]]-AVERAGE(Table2[1M Return vs Nifty]))/_xlfn.STDEV.P(Table2[1M Return vs Nifty])</f>
        <v>0.47220503085412141</v>
      </c>
      <c r="K715">
        <v>-21.688912099545298</v>
      </c>
      <c r="L715">
        <f>(Table2[[#This Row],[6M Return vs Nifty]]-AVERAGE(Table2[6M Return vs Nifty]))/_xlfn.STDEV.P(Table2[6M Return vs Nifty])</f>
        <v>-0.83485896721951702</v>
      </c>
      <c r="M715">
        <v>1.3140055728182001</v>
      </c>
      <c r="N715">
        <f>(Table2[[#This Row],[1W Return vs Nifty]]-AVERAGE(Table2[1W Return vs Nifty]))/_xlfn.STDEV.P(Table2[1W Return vs Nifty])</f>
        <v>0.848816968120923</v>
      </c>
      <c r="O715">
        <v>1636.06</v>
      </c>
      <c r="P715">
        <v>1682.98559000929</v>
      </c>
      <c r="Q715">
        <v>1829.76155984821</v>
      </c>
      <c r="R715">
        <v>71.008663602743596</v>
      </c>
      <c r="S715" s="1">
        <f>(Table2[[#This Row],[Close Price]]-Table2[[#This Row],[20D EMA]])/Table2[[#This Row],[20D EMA]]</f>
        <v>6.5547718298839902E-2</v>
      </c>
      <c r="T715" s="1">
        <f>(Table2[[#This Row],[Close Price]]-Table2[[#This Row],[50D EMA]])/Table2[[#This Row],[50D EMA]]</f>
        <v>3.583774593719307E-2</v>
      </c>
      <c r="U715" s="1">
        <f>(Table2[[#This Row],[Close Price]]-Table2[[#This Row],[200D EMA]])/Table2[[#This Row],[200D EMA]]</f>
        <v>-4.7252910841225994E-2</v>
      </c>
      <c r="V715">
        <v>1.30281478286319</v>
      </c>
      <c r="W715">
        <v>1619.3</v>
      </c>
      <c r="X715">
        <v>1775</v>
      </c>
      <c r="Y715">
        <v>1557</v>
      </c>
      <c r="Z715">
        <v>1775</v>
      </c>
      <c r="AA715">
        <v>1530.55</v>
      </c>
      <c r="AB715">
        <v>1775</v>
      </c>
      <c r="AC715" s="1">
        <f>(Table2[[#This Row],[Close Price]]/Table2[[#This Row],[Day Low]])-1</f>
        <v>7.6576298400543363E-2</v>
      </c>
      <c r="AD715" s="1">
        <f>(Table2[[#This Row],[Day High]]/Table2[[#This Row],[Close Price]])-1</f>
        <v>1.8183904089944303E-2</v>
      </c>
      <c r="AE715" s="1">
        <f>(Table2[[#This Row],[Close Price]]/Table2[[#This Row],[Current Week Low]])-1</f>
        <v>0.11965317919075136</v>
      </c>
      <c r="AF715" s="1">
        <f>(Table2[[#This Row],[Current Week High]]/Table2[[#This Row],[Close Price]])-1</f>
        <v>1.8183904089944303E-2</v>
      </c>
      <c r="AG715" s="1">
        <f>(Table2[[#This Row],[Close Price]]/Table2[[#This Row],[Current Month Low]])-1</f>
        <v>0.13900231942765684</v>
      </c>
      <c r="AH715" s="1">
        <f>(Table2[[#This Row],[Current Month High]]/Table2[[#This Row],[Close Price]])-1</f>
        <v>1.8183904089944303E-2</v>
      </c>
      <c r="AI715">
        <v>34.876383869672402</v>
      </c>
      <c r="AJ715">
        <v>16.577504346663002</v>
      </c>
      <c r="AK715" t="str">
        <f>IF(AND(Table2[[#This Row],[20D EMA]]&gt;Table2[[#This Row],[50D EMA]],Table2[[#This Row],[50D EMA]]&gt;Table2[[#This Row],[200D EMA]]),"Uptrend","Downtrend/NoTrend")</f>
        <v>Downtrend/NoTrend</v>
      </c>
      <c r="AL715">
        <v>7.0000000000000007E-2</v>
      </c>
      <c r="AM715" t="s">
        <v>3154</v>
      </c>
      <c r="AN715">
        <v>4.34</v>
      </c>
      <c r="AO715" t="s">
        <v>3154</v>
      </c>
      <c r="AP715">
        <v>-4.2798686045642999E-2</v>
      </c>
      <c r="AQ715">
        <f>(Table2[[#This Row],[Sharpe Ratio]]-AVERAGE(Table2[Sharpe Ratio]))/_xlfn.STDEV.P(Table2[Sharpe Ratio])</f>
        <v>-1.169735294119606</v>
      </c>
      <c r="AR7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5">
        <f>_xlfn.RANK.AVG(Table2[[#This Row],[1Y Return vs Nifty Z-Score]],Table2[1Y Return vs Nifty Z-Score])</f>
        <v>706</v>
      </c>
      <c r="AT715">
        <f>_xlfn.RANK.AVG(Table2[[#This Row],[6M Return vs Nifty Z-Score]],Table2[6M Return vs Nifty Z-Score])</f>
        <v>615</v>
      </c>
      <c r="AU715">
        <f>_xlfn.RANK.AVG(Table2[[#This Row],[Sharpe Ratio Z-Score]],Table2[Sharpe Ratio Z-Score])</f>
        <v>647</v>
      </c>
      <c r="AV715">
        <f>(Table2[[#This Row],[Rank 1Y]]+Table2[[#This Row],[Rank 6M]]+Table2[[#This Row],[Rank Sharpe]])/3</f>
        <v>656</v>
      </c>
    </row>
    <row r="716" spans="1:48" hidden="1" x14ac:dyDescent="0.3">
      <c r="A716" t="s">
        <v>1300</v>
      </c>
      <c r="B716" t="s">
        <v>1301</v>
      </c>
      <c r="C716" t="s">
        <v>3116</v>
      </c>
      <c r="D716" t="s">
        <v>75</v>
      </c>
      <c r="E716">
        <v>8581.8608964149898</v>
      </c>
      <c r="F716">
        <v>1114.45</v>
      </c>
      <c r="G716">
        <v>-33.394764647511103</v>
      </c>
      <c r="H716">
        <f>(Table2[[#This Row],[1Y Return vs Nifty]]-AVERAGE(Table2[1Y Return vs Nifty]))/_xlfn.STDEV.P(Table2[1Y Return vs Nifty])</f>
        <v>-0.98613551368109109</v>
      </c>
      <c r="I716">
        <v>-3.8514029454713201</v>
      </c>
      <c r="J716">
        <f>(Table2[[#This Row],[1M Return vs Nifty]]-AVERAGE(Table2[1M Return vs Nifty]))/_xlfn.STDEV.P(Table2[1M Return vs Nifty])</f>
        <v>-8.774246731076335E-2</v>
      </c>
      <c r="K716">
        <v>-27.798825382388401</v>
      </c>
      <c r="L716">
        <f>(Table2[[#This Row],[6M Return vs Nifty]]-AVERAGE(Table2[6M Return vs Nifty]))/_xlfn.STDEV.P(Table2[6M Return vs Nifty])</f>
        <v>-1.0460148649483794</v>
      </c>
      <c r="M716">
        <v>-0.94103507314149204</v>
      </c>
      <c r="N716">
        <f>(Table2[[#This Row],[1W Return vs Nifty]]-AVERAGE(Table2[1W Return vs Nifty]))/_xlfn.STDEV.P(Table2[1W Return vs Nifty])</f>
        <v>0.38518216298299646</v>
      </c>
      <c r="O716">
        <v>1147.08</v>
      </c>
      <c r="P716">
        <v>1211.5484535309799</v>
      </c>
      <c r="Q716">
        <v>1339.4533774312699</v>
      </c>
      <c r="R716">
        <v>41.182163169312503</v>
      </c>
      <c r="S716" s="1">
        <f>(Table2[[#This Row],[Close Price]]-Table2[[#This Row],[20D EMA]])/Table2[[#This Row],[20D EMA]]</f>
        <v>-2.844614150713105E-2</v>
      </c>
      <c r="T716" s="1">
        <f>(Table2[[#This Row],[Close Price]]-Table2[[#This Row],[50D EMA]])/Table2[[#This Row],[50D EMA]]</f>
        <v>-8.0144094318302092E-2</v>
      </c>
      <c r="U716" s="1">
        <f>(Table2[[#This Row],[Close Price]]-Table2[[#This Row],[200D EMA]])/Table2[[#This Row],[200D EMA]]</f>
        <v>-0.1679814924672996</v>
      </c>
      <c r="V716">
        <v>0.67876891712740095</v>
      </c>
      <c r="W716">
        <v>1102.55</v>
      </c>
      <c r="X716">
        <v>1127</v>
      </c>
      <c r="Y716">
        <v>1077</v>
      </c>
      <c r="Z716">
        <v>1128</v>
      </c>
      <c r="AA716">
        <v>1077</v>
      </c>
      <c r="AB716">
        <v>1203.1500000000001</v>
      </c>
      <c r="AC716" s="1">
        <f>(Table2[[#This Row],[Close Price]]/Table2[[#This Row],[Day Low]])-1</f>
        <v>1.079316130787733E-2</v>
      </c>
      <c r="AD716" s="1">
        <f>(Table2[[#This Row],[Day High]]/Table2[[#This Row],[Close Price]])-1</f>
        <v>1.1261160213558163E-2</v>
      </c>
      <c r="AE716" s="1">
        <f>(Table2[[#This Row],[Close Price]]/Table2[[#This Row],[Current Week Low]])-1</f>
        <v>3.477251624883948E-2</v>
      </c>
      <c r="AF716" s="1">
        <f>(Table2[[#This Row],[Current Week High]]/Table2[[#This Row],[Close Price]])-1</f>
        <v>1.2158463816232201E-2</v>
      </c>
      <c r="AG716" s="1">
        <f>(Table2[[#This Row],[Close Price]]/Table2[[#This Row],[Current Month Low]])-1</f>
        <v>3.477251624883948E-2</v>
      </c>
      <c r="AH716" s="1">
        <f>(Table2[[#This Row],[Current Month High]]/Table2[[#This Row],[Close Price]])-1</f>
        <v>7.9590829557180776E-2</v>
      </c>
      <c r="AI716">
        <v>61.694109201848399</v>
      </c>
      <c r="AJ716">
        <v>3.47725162488394</v>
      </c>
      <c r="AK716" t="str">
        <f>IF(AND(Table2[[#This Row],[20D EMA]]&gt;Table2[[#This Row],[50D EMA]],Table2[[#This Row],[50D EMA]]&gt;Table2[[#This Row],[200D EMA]]),"Uptrend","Downtrend/NoTrend")</f>
        <v>Downtrend/NoTrend</v>
      </c>
      <c r="AL716">
        <v>-0.06</v>
      </c>
      <c r="AM716" t="s">
        <v>3153</v>
      </c>
      <c r="AN716">
        <v>-4.59</v>
      </c>
      <c r="AO716" t="s">
        <v>3153</v>
      </c>
      <c r="AP716">
        <v>-4.3357397958162E-2</v>
      </c>
      <c r="AQ716">
        <f>(Table2[[#This Row],[Sharpe Ratio]]-AVERAGE(Table2[Sharpe Ratio]))/_xlfn.STDEV.P(Table2[Sharpe Ratio])</f>
        <v>-1.1762632743884434</v>
      </c>
      <c r="AR7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6">
        <f>_xlfn.RANK.AVG(Table2[[#This Row],[1Y Return vs Nifty Z-Score]],Table2[1Y Return vs Nifty Z-Score])</f>
        <v>649</v>
      </c>
      <c r="AT716">
        <f>_xlfn.RANK.AVG(Table2[[#This Row],[6M Return vs Nifty Z-Score]],Table2[6M Return vs Nifty Z-Score])</f>
        <v>674</v>
      </c>
      <c r="AU716">
        <f>_xlfn.RANK.AVG(Table2[[#This Row],[Sharpe Ratio Z-Score]],Table2[Sharpe Ratio Z-Score])</f>
        <v>650</v>
      </c>
      <c r="AV716">
        <f>(Table2[[#This Row],[Rank 1Y]]+Table2[[#This Row],[Rank 6M]]+Table2[[#This Row],[Rank Sharpe]])/3</f>
        <v>657.66666666666663</v>
      </c>
    </row>
    <row r="717" spans="1:48" hidden="1" x14ac:dyDescent="0.3">
      <c r="A717" t="s">
        <v>1659</v>
      </c>
      <c r="B717" t="s">
        <v>1660</v>
      </c>
      <c r="C717" t="s">
        <v>3118</v>
      </c>
      <c r="D717" t="s">
        <v>460</v>
      </c>
      <c r="E717">
        <v>5322.7478319359998</v>
      </c>
      <c r="F717">
        <v>54.16</v>
      </c>
      <c r="G717">
        <v>-41.890811642237701</v>
      </c>
      <c r="H717">
        <f>(Table2[[#This Row],[1Y Return vs Nifty]]-AVERAGE(Table2[1Y Return vs Nifty]))/_xlfn.STDEV.P(Table2[1Y Return vs Nifty])</f>
        <v>-1.1615873667366541</v>
      </c>
      <c r="I717">
        <v>-6.56856627997354</v>
      </c>
      <c r="J717">
        <f>(Table2[[#This Row],[1M Return vs Nifty]]-AVERAGE(Table2[1M Return vs Nifty]))/_xlfn.STDEV.P(Table2[1M Return vs Nifty])</f>
        <v>-0.38531380993537162</v>
      </c>
      <c r="K717">
        <v>-28.068054127458499</v>
      </c>
      <c r="L717">
        <f>(Table2[[#This Row],[6M Return vs Nifty]]-AVERAGE(Table2[6M Return vs Nifty]))/_xlfn.STDEV.P(Table2[6M Return vs Nifty])</f>
        <v>-1.0553192911698328</v>
      </c>
      <c r="M717">
        <v>-1.7290550554499799</v>
      </c>
      <c r="N717">
        <f>(Table2[[#This Row],[1W Return vs Nifty]]-AVERAGE(Table2[1W Return vs Nifty]))/_xlfn.STDEV.P(Table2[1W Return vs Nifty])</f>
        <v>0.22316579684920454</v>
      </c>
      <c r="O717">
        <v>56.1</v>
      </c>
      <c r="P717">
        <v>59.416557947365199</v>
      </c>
      <c r="Q717">
        <v>65.488687868575795</v>
      </c>
      <c r="R717">
        <v>40.0226885013074</v>
      </c>
      <c r="S717" s="1">
        <f>(Table2[[#This Row],[Close Price]]-Table2[[#This Row],[20D EMA]])/Table2[[#This Row],[20D EMA]]</f>
        <v>-3.4581105169340549E-2</v>
      </c>
      <c r="T717" s="1">
        <f>(Table2[[#This Row],[Close Price]]-Table2[[#This Row],[50D EMA]])/Table2[[#This Row],[50D EMA]]</f>
        <v>-8.8469580348659385E-2</v>
      </c>
      <c r="U717" s="1">
        <f>(Table2[[#This Row],[Close Price]]-Table2[[#This Row],[200D EMA]])/Table2[[#This Row],[200D EMA]]</f>
        <v>-0.17298694228399369</v>
      </c>
      <c r="V717">
        <v>0.33697583763821998</v>
      </c>
      <c r="W717">
        <v>53.79</v>
      </c>
      <c r="X717">
        <v>55.36</v>
      </c>
      <c r="Y717">
        <v>52.91</v>
      </c>
      <c r="Z717">
        <v>55.36</v>
      </c>
      <c r="AA717">
        <v>52.3</v>
      </c>
      <c r="AB717">
        <v>58.3</v>
      </c>
      <c r="AC717" s="1">
        <f>(Table2[[#This Row],[Close Price]]/Table2[[#This Row],[Day Low]])-1</f>
        <v>6.8786019706263968E-3</v>
      </c>
      <c r="AD717" s="1">
        <f>(Table2[[#This Row],[Day High]]/Table2[[#This Row],[Close Price]])-1</f>
        <v>2.215657311669128E-2</v>
      </c>
      <c r="AE717" s="1">
        <f>(Table2[[#This Row],[Close Price]]/Table2[[#This Row],[Current Week Low]])-1</f>
        <v>2.3625023625023722E-2</v>
      </c>
      <c r="AF717" s="1">
        <f>(Table2[[#This Row],[Current Week High]]/Table2[[#This Row],[Close Price]])-1</f>
        <v>2.215657311669128E-2</v>
      </c>
      <c r="AG717" s="1">
        <f>(Table2[[#This Row],[Close Price]]/Table2[[#This Row],[Current Month Low]])-1</f>
        <v>3.5564053537284979E-2</v>
      </c>
      <c r="AH717" s="1">
        <f>(Table2[[#This Row],[Current Month High]]/Table2[[#This Row],[Close Price]])-1</f>
        <v>7.6440177252584895E-2</v>
      </c>
      <c r="AI717">
        <v>80.945347119645504</v>
      </c>
      <c r="AJ717">
        <v>3.5564053537284899</v>
      </c>
      <c r="AK717" t="str">
        <f>IF(AND(Table2[[#This Row],[20D EMA]]&gt;Table2[[#This Row],[50D EMA]],Table2[[#This Row],[50D EMA]]&gt;Table2[[#This Row],[200D EMA]]),"Uptrend","Downtrend/NoTrend")</f>
        <v>Downtrend/NoTrend</v>
      </c>
      <c r="AL717">
        <v>-0.13</v>
      </c>
      <c r="AM717" t="s">
        <v>3153</v>
      </c>
      <c r="AN717">
        <v>-4.16</v>
      </c>
      <c r="AO717" t="s">
        <v>3153</v>
      </c>
      <c r="AP717">
        <v>-3.2903452088411E-2</v>
      </c>
      <c r="AQ717">
        <f>(Table2[[#This Row],[Sharpe Ratio]]-AVERAGE(Table2[Sharpe Ratio]))/_xlfn.STDEV.P(Table2[Sharpe Ratio])</f>
        <v>-1.0541195526597467</v>
      </c>
      <c r="AR7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7">
        <f>_xlfn.RANK.AVG(Table2[[#This Row],[1Y Return vs Nifty Z-Score]],Table2[1Y Return vs Nifty Z-Score])</f>
        <v>691</v>
      </c>
      <c r="AT717">
        <f>_xlfn.RANK.AVG(Table2[[#This Row],[6M Return vs Nifty Z-Score]],Table2[6M Return vs Nifty Z-Score])</f>
        <v>677</v>
      </c>
      <c r="AU717">
        <f>_xlfn.RANK.AVG(Table2[[#This Row],[Sharpe Ratio Z-Score]],Table2[Sharpe Ratio Z-Score])</f>
        <v>623</v>
      </c>
      <c r="AV717">
        <f>(Table2[[#This Row],[Rank 1Y]]+Table2[[#This Row],[Rank 6M]]+Table2[[#This Row],[Rank Sharpe]])/3</f>
        <v>663.66666666666663</v>
      </c>
    </row>
    <row r="718" spans="1:48" hidden="1" x14ac:dyDescent="0.3">
      <c r="A718" t="s">
        <v>1653</v>
      </c>
      <c r="B718" t="s">
        <v>1654</v>
      </c>
      <c r="C718" t="s">
        <v>3120</v>
      </c>
      <c r="D718" t="s">
        <v>900</v>
      </c>
      <c r="E718">
        <v>5344.4745038880001</v>
      </c>
      <c r="F718">
        <v>30.16</v>
      </c>
      <c r="G718">
        <v>-43.687208531737198</v>
      </c>
      <c r="H718">
        <f>(Table2[[#This Row],[1Y Return vs Nifty]]-AVERAGE(Table2[1Y Return vs Nifty]))/_xlfn.STDEV.P(Table2[1Y Return vs Nifty])</f>
        <v>-1.1986847560615443</v>
      </c>
      <c r="I718">
        <v>-2.3571998200997002</v>
      </c>
      <c r="J718">
        <f>(Table2[[#This Row],[1M Return vs Nifty]]-AVERAGE(Table2[1M Return vs Nifty]))/_xlfn.STDEV.P(Table2[1M Return vs Nifty])</f>
        <v>7.5895847885394954E-2</v>
      </c>
      <c r="K718">
        <v>-36.214798463863602</v>
      </c>
      <c r="L718">
        <f>(Table2[[#This Row],[6M Return vs Nifty]]-AVERAGE(Table2[6M Return vs Nifty]))/_xlfn.STDEV.P(Table2[6M Return vs Nifty])</f>
        <v>-1.336867168248814</v>
      </c>
      <c r="M718">
        <v>-4.0810519023258296</v>
      </c>
      <c r="N718">
        <f>(Table2[[#This Row],[1W Return vs Nifty]]-AVERAGE(Table2[1W Return vs Nifty]))/_xlfn.STDEV.P(Table2[1W Return vs Nifty])</f>
        <v>-0.26040313648247165</v>
      </c>
      <c r="O718">
        <v>31.63</v>
      </c>
      <c r="P718">
        <v>33.865944667531899</v>
      </c>
      <c r="Q718">
        <v>39.263592868411997</v>
      </c>
      <c r="R718">
        <v>34.211616647028002</v>
      </c>
      <c r="S718" s="1">
        <f>(Table2[[#This Row],[Close Price]]-Table2[[#This Row],[20D EMA]])/Table2[[#This Row],[20D EMA]]</f>
        <v>-4.6474865633891839E-2</v>
      </c>
      <c r="T718" s="1">
        <f>(Table2[[#This Row],[Close Price]]-Table2[[#This Row],[50D EMA]])/Table2[[#This Row],[50D EMA]]</f>
        <v>-0.10942983294615956</v>
      </c>
      <c r="U718" s="1">
        <f>(Table2[[#This Row],[Close Price]]-Table2[[#This Row],[200D EMA]])/Table2[[#This Row],[200D EMA]]</f>
        <v>-0.23185837574573925</v>
      </c>
      <c r="V718">
        <v>0.26410459162906802</v>
      </c>
      <c r="W718">
        <v>30.01</v>
      </c>
      <c r="X718">
        <v>30.95</v>
      </c>
      <c r="Y718">
        <v>29.05</v>
      </c>
      <c r="Z718">
        <v>30.95</v>
      </c>
      <c r="AA718">
        <v>29.05</v>
      </c>
      <c r="AB718">
        <v>33.950000000000003</v>
      </c>
      <c r="AC718" s="1">
        <f>(Table2[[#This Row],[Close Price]]/Table2[[#This Row],[Day Low]])-1</f>
        <v>4.9983338887036322E-3</v>
      </c>
      <c r="AD718" s="1">
        <f>(Table2[[#This Row],[Day High]]/Table2[[#This Row],[Close Price]])-1</f>
        <v>2.6193633952254602E-2</v>
      </c>
      <c r="AE718" s="1">
        <f>(Table2[[#This Row],[Close Price]]/Table2[[#This Row],[Current Week Low]])-1</f>
        <v>3.8209982788296015E-2</v>
      </c>
      <c r="AF718" s="1">
        <f>(Table2[[#This Row],[Current Week High]]/Table2[[#This Row],[Close Price]])-1</f>
        <v>2.6193633952254602E-2</v>
      </c>
      <c r="AG718" s="1">
        <f>(Table2[[#This Row],[Close Price]]/Table2[[#This Row],[Current Month Low]])-1</f>
        <v>3.8209982788296015E-2</v>
      </c>
      <c r="AH718" s="1">
        <f>(Table2[[#This Row],[Current Month High]]/Table2[[#This Row],[Close Price]])-1</f>
        <v>0.12566312997347495</v>
      </c>
      <c r="AI718">
        <v>79.045092838196297</v>
      </c>
      <c r="AJ718">
        <v>6.1598028863076397</v>
      </c>
      <c r="AK718" t="str">
        <f>IF(AND(Table2[[#This Row],[20D EMA]]&gt;Table2[[#This Row],[50D EMA]],Table2[[#This Row],[50D EMA]]&gt;Table2[[#This Row],[200D EMA]]),"Uptrend","Downtrend/NoTrend")</f>
        <v>Downtrend/NoTrend</v>
      </c>
      <c r="AL718">
        <v>-0.22</v>
      </c>
      <c r="AM718" t="s">
        <v>3153</v>
      </c>
      <c r="AN718">
        <v>-8.7200000000000006</v>
      </c>
      <c r="AO718" t="s">
        <v>3153</v>
      </c>
      <c r="AP718">
        <v>-5.7539596065800001E-3</v>
      </c>
      <c r="AQ718">
        <f>(Table2[[#This Row],[Sharpe Ratio]]-AVERAGE(Table2[Sharpe Ratio]))/_xlfn.STDEV.P(Table2[Sharpe Ratio])</f>
        <v>-0.7369053546819746</v>
      </c>
      <c r="AR7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8">
        <f>_xlfn.RANK.AVG(Table2[[#This Row],[1Y Return vs Nifty Z-Score]],Table2[1Y Return vs Nifty Z-Score])</f>
        <v>704</v>
      </c>
      <c r="AT718">
        <f>_xlfn.RANK.AVG(Table2[[#This Row],[6M Return vs Nifty Z-Score]],Table2[6M Return vs Nifty Z-Score])</f>
        <v>713</v>
      </c>
      <c r="AU718">
        <f>_xlfn.RANK.AVG(Table2[[#This Row],[Sharpe Ratio Z-Score]],Table2[Sharpe Ratio Z-Score])</f>
        <v>577</v>
      </c>
      <c r="AV718">
        <f>(Table2[[#This Row],[Rank 1Y]]+Table2[[#This Row],[Rank 6M]]+Table2[[#This Row],[Rank Sharpe]])/3</f>
        <v>664.66666666666663</v>
      </c>
    </row>
    <row r="719" spans="1:48" hidden="1" x14ac:dyDescent="0.3">
      <c r="A719" t="s">
        <v>1272</v>
      </c>
      <c r="B719" t="s">
        <v>1273</v>
      </c>
      <c r="C719" t="s">
        <v>3117</v>
      </c>
      <c r="D719" t="s">
        <v>287</v>
      </c>
      <c r="E719">
        <v>8789.3198733600002</v>
      </c>
      <c r="F719">
        <v>762.45</v>
      </c>
      <c r="G719">
        <v>-41.456428581993499</v>
      </c>
      <c r="H719">
        <f>(Table2[[#This Row],[1Y Return vs Nifty]]-AVERAGE(Table2[1Y Return vs Nifty]))/_xlfn.STDEV.P(Table2[1Y Return vs Nifty])</f>
        <v>-1.1526169228463252</v>
      </c>
      <c r="I719">
        <v>-6.1622825301516304</v>
      </c>
      <c r="J719">
        <f>(Table2[[#This Row],[1M Return vs Nifty]]-AVERAGE(Table2[1M Return vs Nifty]))/_xlfn.STDEV.P(Table2[1M Return vs Nifty])</f>
        <v>-0.34081946563670085</v>
      </c>
      <c r="K719">
        <v>-22.963724847537101</v>
      </c>
      <c r="L719">
        <f>(Table2[[#This Row],[6M Return vs Nifty]]-AVERAGE(Table2[6M Return vs Nifty]))/_xlfn.STDEV.P(Table2[6M Return vs Nifty])</f>
        <v>-0.87891593133295021</v>
      </c>
      <c r="M719">
        <v>-8.9285526912413697</v>
      </c>
      <c r="N719">
        <f>(Table2[[#This Row],[1W Return vs Nifty]]-AVERAGE(Table2[1W Return vs Nifty]))/_xlfn.STDEV.P(Table2[1W Return vs Nifty])</f>
        <v>-1.2570459631656827</v>
      </c>
      <c r="O719">
        <v>845.2</v>
      </c>
      <c r="P719">
        <v>891.51014348069998</v>
      </c>
      <c r="Q719">
        <v>959.32772345987303</v>
      </c>
      <c r="R719">
        <v>18.033338218850702</v>
      </c>
      <c r="S719" s="1">
        <f>(Table2[[#This Row],[Close Price]]-Table2[[#This Row],[20D EMA]])/Table2[[#This Row],[20D EMA]]</f>
        <v>-9.7905821107430194E-2</v>
      </c>
      <c r="T719" s="1">
        <f>(Table2[[#This Row],[Close Price]]-Table2[[#This Row],[50D EMA]])/Table2[[#This Row],[50D EMA]]</f>
        <v>-0.14476576001346855</v>
      </c>
      <c r="U719" s="1">
        <f>(Table2[[#This Row],[Close Price]]-Table2[[#This Row],[200D EMA]])/Table2[[#This Row],[200D EMA]]</f>
        <v>-0.20522467832975957</v>
      </c>
      <c r="V719">
        <v>1.68807228544406</v>
      </c>
      <c r="W719">
        <v>759.95</v>
      </c>
      <c r="X719">
        <v>773.15</v>
      </c>
      <c r="Y719">
        <v>752.2</v>
      </c>
      <c r="Z719">
        <v>786.95</v>
      </c>
      <c r="AA719">
        <v>752.2</v>
      </c>
      <c r="AB719">
        <v>927</v>
      </c>
      <c r="AC719" s="1">
        <f>(Table2[[#This Row],[Close Price]]/Table2[[#This Row],[Day Low]])-1</f>
        <v>3.2896901111916232E-3</v>
      </c>
      <c r="AD719" s="1">
        <f>(Table2[[#This Row],[Day High]]/Table2[[#This Row],[Close Price]])-1</f>
        <v>1.4033707128336292E-2</v>
      </c>
      <c r="AE719" s="1">
        <f>(Table2[[#This Row],[Close Price]]/Table2[[#This Row],[Current Week Low]])-1</f>
        <v>1.3626695027918023E-2</v>
      </c>
      <c r="AF719" s="1">
        <f>(Table2[[#This Row],[Current Week High]]/Table2[[#This Row],[Close Price]])-1</f>
        <v>3.2133254639648445E-2</v>
      </c>
      <c r="AG719" s="1">
        <f>(Table2[[#This Row],[Close Price]]/Table2[[#This Row],[Current Month Low]])-1</f>
        <v>1.3626695027918023E-2</v>
      </c>
      <c r="AH719" s="1">
        <f>(Table2[[#This Row],[Current Month High]]/Table2[[#This Row],[Close Price]])-1</f>
        <v>0.21581743065119019</v>
      </c>
      <c r="AI719">
        <v>45.583316938815599</v>
      </c>
      <c r="AJ719">
        <v>1.3626695027918001</v>
      </c>
      <c r="AK719" t="str">
        <f>IF(AND(Table2[[#This Row],[20D EMA]]&gt;Table2[[#This Row],[50D EMA]],Table2[[#This Row],[50D EMA]]&gt;Table2[[#This Row],[200D EMA]]),"Uptrend","Downtrend/NoTrend")</f>
        <v>Downtrend/NoTrend</v>
      </c>
      <c r="AL719">
        <v>-0.14000000000000001</v>
      </c>
      <c r="AM719" t="s">
        <v>3153</v>
      </c>
      <c r="AN719">
        <v>-12.46</v>
      </c>
      <c r="AO719" t="s">
        <v>3153</v>
      </c>
      <c r="AP719">
        <v>-6.1026378696845997E-2</v>
      </c>
      <c r="AQ719">
        <f>(Table2[[#This Row],[Sharpe Ratio]]-AVERAGE(Table2[Sharpe Ratio]))/_xlfn.STDEV.P(Table2[Sharpe Ratio])</f>
        <v>-1.3827073380429382</v>
      </c>
      <c r="AR7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9">
        <f>_xlfn.RANK.AVG(Table2[[#This Row],[1Y Return vs Nifty Z-Score]],Table2[1Y Return vs Nifty Z-Score])</f>
        <v>689</v>
      </c>
      <c r="AT719">
        <f>_xlfn.RANK.AVG(Table2[[#This Row],[6M Return vs Nifty Z-Score]],Table2[6M Return vs Nifty Z-Score])</f>
        <v>627</v>
      </c>
      <c r="AU719">
        <f>_xlfn.RANK.AVG(Table2[[#This Row],[Sharpe Ratio Z-Score]],Table2[Sharpe Ratio Z-Score])</f>
        <v>679</v>
      </c>
      <c r="AV719">
        <f>(Table2[[#This Row],[Rank 1Y]]+Table2[[#This Row],[Rank 6M]]+Table2[[#This Row],[Rank Sharpe]])/3</f>
        <v>665</v>
      </c>
    </row>
    <row r="720" spans="1:48" hidden="1" x14ac:dyDescent="0.3">
      <c r="A720" t="s">
        <v>1399</v>
      </c>
      <c r="B720" t="s">
        <v>1400</v>
      </c>
      <c r="C720" t="s">
        <v>3108</v>
      </c>
      <c r="D720" t="s">
        <v>24</v>
      </c>
      <c r="E720">
        <v>7512.2619675349997</v>
      </c>
      <c r="F720">
        <v>65.95</v>
      </c>
      <c r="G720">
        <v>-50.081022465135803</v>
      </c>
      <c r="H720">
        <f>(Table2[[#This Row],[1Y Return vs Nifty]]-AVERAGE(Table2[1Y Return vs Nifty]))/_xlfn.STDEV.P(Table2[1Y Return vs Nifty])</f>
        <v>-1.3307233974913242</v>
      </c>
      <c r="I720">
        <v>-1.31479073056712</v>
      </c>
      <c r="J720">
        <f>(Table2[[#This Row],[1M Return vs Nifty]]-AVERAGE(Table2[1M Return vs Nifty]))/_xlfn.STDEV.P(Table2[1M Return vs Nifty])</f>
        <v>0.19005573970990755</v>
      </c>
      <c r="K720">
        <v>-34.581474834372202</v>
      </c>
      <c r="L720">
        <f>(Table2[[#This Row],[6M Return vs Nifty]]-AVERAGE(Table2[6M Return vs Nifty]))/_xlfn.STDEV.P(Table2[6M Return vs Nifty])</f>
        <v>-1.2804202268109586</v>
      </c>
      <c r="M720">
        <v>2.4263190434611799</v>
      </c>
      <c r="N720">
        <f>(Table2[[#This Row],[1W Return vs Nifty]]-AVERAGE(Table2[1W Return vs Nifty]))/_xlfn.STDEV.P(Table2[1W Return vs Nifty])</f>
        <v>1.0775078523131127</v>
      </c>
      <c r="O720">
        <v>68.09</v>
      </c>
      <c r="P720">
        <v>72.851619381077896</v>
      </c>
      <c r="Q720">
        <v>84.242624570910806</v>
      </c>
      <c r="R720">
        <v>43.821450578899501</v>
      </c>
      <c r="S720" s="1">
        <f>(Table2[[#This Row],[Close Price]]-Table2[[#This Row],[20D EMA]])/Table2[[#This Row],[20D EMA]]</f>
        <v>-3.1428991041268915E-2</v>
      </c>
      <c r="T720" s="1">
        <f>(Table2[[#This Row],[Close Price]]-Table2[[#This Row],[50D EMA]])/Table2[[#This Row],[50D EMA]]</f>
        <v>-9.47352912634154E-2</v>
      </c>
      <c r="U720" s="1">
        <f>(Table2[[#This Row],[Close Price]]-Table2[[#This Row],[200D EMA]])/Table2[[#This Row],[200D EMA]]</f>
        <v>-0.21714214940576879</v>
      </c>
      <c r="V720">
        <v>0.93073727904236703</v>
      </c>
      <c r="W720">
        <v>64.849999999999994</v>
      </c>
      <c r="X720">
        <v>66.8</v>
      </c>
      <c r="Y720">
        <v>62.5</v>
      </c>
      <c r="Z720">
        <v>66.8</v>
      </c>
      <c r="AA720">
        <v>62</v>
      </c>
      <c r="AB720">
        <v>71.790000000000006</v>
      </c>
      <c r="AC720" s="1">
        <f>(Table2[[#This Row],[Close Price]]/Table2[[#This Row],[Day Low]])-1</f>
        <v>1.6962220508866643E-2</v>
      </c>
      <c r="AD720" s="1">
        <f>(Table2[[#This Row],[Day High]]/Table2[[#This Row],[Close Price]])-1</f>
        <v>1.2888551933282644E-2</v>
      </c>
      <c r="AE720" s="1">
        <f>(Table2[[#This Row],[Close Price]]/Table2[[#This Row],[Current Week Low]])-1</f>
        <v>5.5200000000000138E-2</v>
      </c>
      <c r="AF720" s="1">
        <f>(Table2[[#This Row],[Current Week High]]/Table2[[#This Row],[Close Price]])-1</f>
        <v>1.2888551933282644E-2</v>
      </c>
      <c r="AG720" s="1">
        <f>(Table2[[#This Row],[Close Price]]/Table2[[#This Row],[Current Month Low]])-1</f>
        <v>6.3709677419354849E-2</v>
      </c>
      <c r="AH720" s="1">
        <f>(Table2[[#This Row],[Current Month High]]/Table2[[#This Row],[Close Price]])-1</f>
        <v>8.8551933282789985E-2</v>
      </c>
      <c r="AI720">
        <v>76.648976497346396</v>
      </c>
      <c r="AJ720">
        <v>6.3709677419354804</v>
      </c>
      <c r="AK720" t="str">
        <f>IF(AND(Table2[[#This Row],[20D EMA]]&gt;Table2[[#This Row],[50D EMA]],Table2[[#This Row],[50D EMA]]&gt;Table2[[#This Row],[200D EMA]]),"Uptrend","Downtrend/NoTrend")</f>
        <v>Downtrend/NoTrend</v>
      </c>
      <c r="AL720">
        <v>-0.18</v>
      </c>
      <c r="AM720" t="s">
        <v>3153</v>
      </c>
      <c r="AN720">
        <v>-5.64</v>
      </c>
      <c r="AO720" t="s">
        <v>3153</v>
      </c>
      <c r="AP720">
        <v>-1.2961314060366999E-2</v>
      </c>
      <c r="AQ720">
        <f>(Table2[[#This Row],[Sharpe Ratio]]-AVERAGE(Table2[Sharpe Ratio]))/_xlfn.STDEV.P(Table2[Sharpe Ratio])</f>
        <v>-0.82111595877078358</v>
      </c>
      <c r="AR7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0">
        <f>_xlfn.RANK.AVG(Table2[[#This Row],[1Y Return vs Nifty Z-Score]],Table2[1Y Return vs Nifty Z-Score])</f>
        <v>717</v>
      </c>
      <c r="AT720">
        <f>_xlfn.RANK.AVG(Table2[[#This Row],[6M Return vs Nifty Z-Score]],Table2[6M Return vs Nifty Z-Score])</f>
        <v>708</v>
      </c>
      <c r="AU720">
        <f>_xlfn.RANK.AVG(Table2[[#This Row],[Sharpe Ratio Z-Score]],Table2[Sharpe Ratio Z-Score])</f>
        <v>593</v>
      </c>
      <c r="AV720">
        <f>(Table2[[#This Row],[Rank 1Y]]+Table2[[#This Row],[Rank 6M]]+Table2[[#This Row],[Rank Sharpe]])/3</f>
        <v>672.66666666666663</v>
      </c>
    </row>
    <row r="721" spans="1:48" hidden="1" x14ac:dyDescent="0.3">
      <c r="A721" t="s">
        <v>322</v>
      </c>
      <c r="B721" t="s">
        <v>323</v>
      </c>
      <c r="C721" t="s">
        <v>3108</v>
      </c>
      <c r="D721" t="s">
        <v>24</v>
      </c>
      <c r="E721">
        <v>77917.529689859904</v>
      </c>
      <c r="F721">
        <v>1000.2</v>
      </c>
      <c r="G721">
        <v>-52.178762527126104</v>
      </c>
      <c r="H721">
        <f>(Table2[[#This Row],[1Y Return vs Nifty]]-AVERAGE(Table2[1Y Return vs Nifty]))/_xlfn.STDEV.P(Table2[1Y Return vs Nifty])</f>
        <v>-1.3740438241948882</v>
      </c>
      <c r="I721">
        <v>-20.2256013980621</v>
      </c>
      <c r="J721">
        <f>(Table2[[#This Row],[1M Return vs Nifty]]-AVERAGE(Table2[1M Return vs Nifty]))/_xlfn.STDEV.P(Table2[1M Return vs Nifty])</f>
        <v>-1.8809700425797542</v>
      </c>
      <c r="K721">
        <v>-33.183371495073899</v>
      </c>
      <c r="L721">
        <f>(Table2[[#This Row],[6M Return vs Nifty]]-AVERAGE(Table2[6M Return vs Nifty]))/_xlfn.STDEV.P(Table2[6M Return vs Nifty])</f>
        <v>-1.2321023944521527</v>
      </c>
      <c r="M721">
        <v>-3.6059463150758102</v>
      </c>
      <c r="N721">
        <f>(Table2[[#This Row],[1W Return vs Nifty]]-AVERAGE(Table2[1W Return vs Nifty]))/_xlfn.STDEV.P(Table2[1W Return vs Nifty])</f>
        <v>-0.1627217546593698</v>
      </c>
      <c r="O721">
        <v>1097.82</v>
      </c>
      <c r="P721">
        <v>1218.6155394278501</v>
      </c>
      <c r="Q721">
        <v>1367.75691765286</v>
      </c>
      <c r="R721">
        <v>16.897631033084799</v>
      </c>
      <c r="S721" s="1">
        <f>(Table2[[#This Row],[Close Price]]-Table2[[#This Row],[20D EMA]])/Table2[[#This Row],[20D EMA]]</f>
        <v>-8.8921681149915194E-2</v>
      </c>
      <c r="T721" s="1">
        <f>(Table2[[#This Row],[Close Price]]-Table2[[#This Row],[50D EMA]])/Table2[[#This Row],[50D EMA]]</f>
        <v>-0.17923252441897952</v>
      </c>
      <c r="U721" s="1">
        <f>(Table2[[#This Row],[Close Price]]-Table2[[#This Row],[200D EMA]])/Table2[[#This Row],[200D EMA]]</f>
        <v>-0.26872970840725574</v>
      </c>
      <c r="V721">
        <v>0.97649963512756999</v>
      </c>
      <c r="W721">
        <v>998.1</v>
      </c>
      <c r="X721">
        <v>1032</v>
      </c>
      <c r="Y721">
        <v>998.1</v>
      </c>
      <c r="Z721">
        <v>1032</v>
      </c>
      <c r="AA721">
        <v>998.1</v>
      </c>
      <c r="AB721">
        <v>1098.5999999999999</v>
      </c>
      <c r="AC721" s="1">
        <f>(Table2[[#This Row],[Close Price]]/Table2[[#This Row],[Day Low]])-1</f>
        <v>2.1039975954313395E-3</v>
      </c>
      <c r="AD721" s="1">
        <f>(Table2[[#This Row],[Day High]]/Table2[[#This Row],[Close Price]])-1</f>
        <v>3.1793641271745665E-2</v>
      </c>
      <c r="AE721" s="1">
        <f>(Table2[[#This Row],[Close Price]]/Table2[[#This Row],[Current Week Low]])-1</f>
        <v>2.1039975954313395E-3</v>
      </c>
      <c r="AF721" s="1">
        <f>(Table2[[#This Row],[Current Week High]]/Table2[[#This Row],[Close Price]])-1</f>
        <v>3.1793641271745665E-2</v>
      </c>
      <c r="AG721" s="1">
        <f>(Table2[[#This Row],[Close Price]]/Table2[[#This Row],[Current Month Low]])-1</f>
        <v>2.1039975954313395E-3</v>
      </c>
      <c r="AH721" s="1">
        <f>(Table2[[#This Row],[Current Month High]]/Table2[[#This Row],[Close Price]])-1</f>
        <v>9.8380323935212788E-2</v>
      </c>
      <c r="AI721">
        <v>69.4161167766446</v>
      </c>
      <c r="AJ721">
        <v>0.210399759543133</v>
      </c>
      <c r="AK721" t="str">
        <f>IF(AND(Table2[[#This Row],[20D EMA]]&gt;Table2[[#This Row],[50D EMA]],Table2[[#This Row],[50D EMA]]&gt;Table2[[#This Row],[200D EMA]]),"Uptrend","Downtrend/NoTrend")</f>
        <v>Downtrend/NoTrend</v>
      </c>
      <c r="AL721">
        <v>-0.28999999999999998</v>
      </c>
      <c r="AM721" t="s">
        <v>3153</v>
      </c>
      <c r="AN721">
        <v>-5.25</v>
      </c>
      <c r="AO721" t="s">
        <v>3153</v>
      </c>
      <c r="AP721">
        <v>-1.5736712573226001E-2</v>
      </c>
      <c r="AQ721">
        <f>(Table2[[#This Row],[Sharpe Ratio]]-AVERAGE(Table2[Sharpe Ratio]))/_xlfn.STDEV.P(Table2[Sharpe Ratio])</f>
        <v>-0.85354366672570936</v>
      </c>
      <c r="AR7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1">
        <f>_xlfn.RANK.AVG(Table2[[#This Row],[1Y Return vs Nifty Z-Score]],Table2[1Y Return vs Nifty Z-Score])</f>
        <v>721</v>
      </c>
      <c r="AT721">
        <f>_xlfn.RANK.AVG(Table2[[#This Row],[6M Return vs Nifty Z-Score]],Table2[6M Return vs Nifty Z-Score])</f>
        <v>704</v>
      </c>
      <c r="AU721">
        <f>_xlfn.RANK.AVG(Table2[[#This Row],[Sharpe Ratio Z-Score]],Table2[Sharpe Ratio Z-Score])</f>
        <v>599</v>
      </c>
      <c r="AV721">
        <f>(Table2[[#This Row],[Rank 1Y]]+Table2[[#This Row],[Rank 6M]]+Table2[[#This Row],[Rank Sharpe]])/3</f>
        <v>674.66666666666663</v>
      </c>
    </row>
    <row r="722" spans="1:48" hidden="1" x14ac:dyDescent="0.3">
      <c r="A722" t="s">
        <v>1212</v>
      </c>
      <c r="B722" t="s">
        <v>1213</v>
      </c>
      <c r="C722" t="s">
        <v>3108</v>
      </c>
      <c r="D722" t="s">
        <v>24</v>
      </c>
      <c r="E722">
        <v>9491.5621867919999</v>
      </c>
      <c r="F722">
        <v>156.18</v>
      </c>
      <c r="G722">
        <v>-49.8027162317387</v>
      </c>
      <c r="H722">
        <f>(Table2[[#This Row],[1Y Return vs Nifty]]-AVERAGE(Table2[1Y Return vs Nifty]))/_xlfn.STDEV.P(Table2[1Y Return vs Nifty])</f>
        <v>-1.3249760959054522</v>
      </c>
      <c r="I722">
        <v>-10.86940181171</v>
      </c>
      <c r="J722">
        <f>(Table2[[#This Row],[1M Return vs Nifty]]-AVERAGE(Table2[1M Return vs Nifty]))/_xlfn.STDEV.P(Table2[1M Return vs Nifty])</f>
        <v>-0.85632171267556445</v>
      </c>
      <c r="K722">
        <v>-41.836554473835399</v>
      </c>
      <c r="L722">
        <f>(Table2[[#This Row],[6M Return vs Nifty]]-AVERAGE(Table2[6M Return vs Nifty]))/_xlfn.STDEV.P(Table2[6M Return vs Nifty])</f>
        <v>-1.5311525667718269</v>
      </c>
      <c r="M722">
        <v>-1.0916626983284501</v>
      </c>
      <c r="N722">
        <f>(Table2[[#This Row],[1W Return vs Nifty]]-AVERAGE(Table2[1W Return vs Nifty]))/_xlfn.STDEV.P(Table2[1W Return vs Nifty])</f>
        <v>0.35421322688995177</v>
      </c>
      <c r="O722">
        <v>168.61</v>
      </c>
      <c r="P722">
        <v>186.084712551346</v>
      </c>
      <c r="Q722">
        <v>218.47291647149299</v>
      </c>
      <c r="R722">
        <v>33.595271748386601</v>
      </c>
      <c r="S722" s="1">
        <f>(Table2[[#This Row],[Close Price]]-Table2[[#This Row],[20D EMA]])/Table2[[#This Row],[20D EMA]]</f>
        <v>-7.3720419903920323E-2</v>
      </c>
      <c r="T722" s="1">
        <f>(Table2[[#This Row],[Close Price]]-Table2[[#This Row],[50D EMA]])/Table2[[#This Row],[50D EMA]]</f>
        <v>-0.16070483244610673</v>
      </c>
      <c r="U722" s="1">
        <f>(Table2[[#This Row],[Close Price]]-Table2[[#This Row],[200D EMA]])/Table2[[#This Row],[200D EMA]]</f>
        <v>-0.28512878153307003</v>
      </c>
      <c r="V722">
        <v>0.83610320237690094</v>
      </c>
      <c r="W722">
        <v>155.01</v>
      </c>
      <c r="X722">
        <v>161.63999999999999</v>
      </c>
      <c r="Y722">
        <v>152.86000000000001</v>
      </c>
      <c r="Z722">
        <v>161.63999999999999</v>
      </c>
      <c r="AA722">
        <v>151.46</v>
      </c>
      <c r="AB722">
        <v>176.75</v>
      </c>
      <c r="AC722" s="1">
        <f>(Table2[[#This Row],[Close Price]]/Table2[[#This Row],[Day Low]])-1</f>
        <v>7.5479001354752384E-3</v>
      </c>
      <c r="AD722" s="1">
        <f>(Table2[[#This Row],[Day High]]/Table2[[#This Row],[Close Price]])-1</f>
        <v>3.4959661928543939E-2</v>
      </c>
      <c r="AE722" s="1">
        <f>(Table2[[#This Row],[Close Price]]/Table2[[#This Row],[Current Week Low]])-1</f>
        <v>2.1719220201491529E-2</v>
      </c>
      <c r="AF722" s="1">
        <f>(Table2[[#This Row],[Current Week High]]/Table2[[#This Row],[Close Price]])-1</f>
        <v>3.4959661928543939E-2</v>
      </c>
      <c r="AG722" s="1">
        <f>(Table2[[#This Row],[Close Price]]/Table2[[#This Row],[Current Month Low]])-1</f>
        <v>3.1163343457018433E-2</v>
      </c>
      <c r="AH722" s="1">
        <f>(Table2[[#This Row],[Current Month High]]/Table2[[#This Row],[Close Price]])-1</f>
        <v>0.13170700473812258</v>
      </c>
      <c r="AI722">
        <v>92.534255346395099</v>
      </c>
      <c r="AJ722">
        <v>3.1163343457018402</v>
      </c>
      <c r="AK722" t="str">
        <f>IF(AND(Table2[[#This Row],[20D EMA]]&gt;Table2[[#This Row],[50D EMA]],Table2[[#This Row],[50D EMA]]&gt;Table2[[#This Row],[200D EMA]]),"Uptrend","Downtrend/NoTrend")</f>
        <v>Downtrend/NoTrend</v>
      </c>
      <c r="AL722">
        <v>-0.3</v>
      </c>
      <c r="AM722" t="s">
        <v>3153</v>
      </c>
      <c r="AN722">
        <v>-7.99</v>
      </c>
      <c r="AO722" t="s">
        <v>3153</v>
      </c>
      <c r="AP722">
        <v>-1.2859571604128E-2</v>
      </c>
      <c r="AQ722">
        <f>(Table2[[#This Row],[Sharpe Ratio]]-AVERAGE(Table2[Sharpe Ratio]))/_xlfn.STDEV.P(Table2[Sharpe Ratio])</f>
        <v>-0.81992720168157684</v>
      </c>
      <c r="AR7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2">
        <f>_xlfn.RANK.AVG(Table2[[#This Row],[1Y Return vs Nifty Z-Score]],Table2[1Y Return vs Nifty Z-Score])</f>
        <v>716</v>
      </c>
      <c r="AT722">
        <f>_xlfn.RANK.AVG(Table2[[#This Row],[6M Return vs Nifty Z-Score]],Table2[6M Return vs Nifty Z-Score])</f>
        <v>729</v>
      </c>
      <c r="AU722">
        <f>_xlfn.RANK.AVG(Table2[[#This Row],[Sharpe Ratio Z-Score]],Table2[Sharpe Ratio Z-Score])</f>
        <v>592</v>
      </c>
      <c r="AV722">
        <f>(Table2[[#This Row],[Rank 1Y]]+Table2[[#This Row],[Rank 6M]]+Table2[[#This Row],[Rank Sharpe]])/3</f>
        <v>679</v>
      </c>
    </row>
    <row r="723" spans="1:48" hidden="1" x14ac:dyDescent="0.3">
      <c r="A723" t="s">
        <v>1295</v>
      </c>
      <c r="B723" t="s">
        <v>1296</v>
      </c>
      <c r="C723" t="s">
        <v>3117</v>
      </c>
      <c r="D723" t="s">
        <v>1297</v>
      </c>
      <c r="E723">
        <v>8603.3945401500005</v>
      </c>
      <c r="F723">
        <v>791.5</v>
      </c>
      <c r="G723">
        <v>-50.237041356677501</v>
      </c>
      <c r="H723">
        <f>(Table2[[#This Row],[1Y Return vs Nifty]]-AVERAGE(Table2[1Y Return vs Nifty]))/_xlfn.STDEV.P(Table2[1Y Return vs Nifty])</f>
        <v>-1.3339453433738806</v>
      </c>
      <c r="I723">
        <v>-5.8337169920518503</v>
      </c>
      <c r="J723">
        <f>(Table2[[#This Row],[1M Return vs Nifty]]-AVERAGE(Table2[1M Return vs Nifty]))/_xlfn.STDEV.P(Table2[1M Return vs Nifty])</f>
        <v>-0.30483646561935368</v>
      </c>
      <c r="K723">
        <v>-18.672955692077299</v>
      </c>
      <c r="L723">
        <f>(Table2[[#This Row],[6M Return vs Nifty]]-AVERAGE(Table2[6M Return vs Nifty]))/_xlfn.STDEV.P(Table2[6M Return vs Nifty])</f>
        <v>-0.73062884917213233</v>
      </c>
      <c r="M723">
        <v>-4.6532562135402999</v>
      </c>
      <c r="N723">
        <f>(Table2[[#This Row],[1W Return vs Nifty]]-AVERAGE(Table2[1W Return vs Nifty]))/_xlfn.STDEV.P(Table2[1W Return vs Nifty])</f>
        <v>-0.37804794913998346</v>
      </c>
      <c r="O723">
        <v>836.95</v>
      </c>
      <c r="P723">
        <v>871.50074035985904</v>
      </c>
      <c r="Q723">
        <v>955.25962622411498</v>
      </c>
      <c r="R723">
        <v>26.175945388093002</v>
      </c>
      <c r="S723" s="1">
        <f>(Table2[[#This Row],[Close Price]]-Table2[[#This Row],[20D EMA]])/Table2[[#This Row],[20D EMA]]</f>
        <v>-5.4304319254435802E-2</v>
      </c>
      <c r="T723" s="1">
        <f>(Table2[[#This Row],[Close Price]]-Table2[[#This Row],[50D EMA]])/Table2[[#This Row],[50D EMA]]</f>
        <v>-9.1796525986685029E-2</v>
      </c>
      <c r="U723" s="1">
        <f>(Table2[[#This Row],[Close Price]]-Table2[[#This Row],[200D EMA]])/Table2[[#This Row],[200D EMA]]</f>
        <v>-0.17142944360729748</v>
      </c>
      <c r="V723">
        <v>0.74021249571673997</v>
      </c>
      <c r="W723">
        <v>786.7</v>
      </c>
      <c r="X723">
        <v>812.85</v>
      </c>
      <c r="Y723">
        <v>774.05</v>
      </c>
      <c r="Z723">
        <v>812.85</v>
      </c>
      <c r="AA723">
        <v>774.05</v>
      </c>
      <c r="AB723">
        <v>875.3</v>
      </c>
      <c r="AC723" s="1">
        <f>(Table2[[#This Row],[Close Price]]/Table2[[#This Row],[Day Low]])-1</f>
        <v>6.1014363798144178E-3</v>
      </c>
      <c r="AD723" s="1">
        <f>(Table2[[#This Row],[Day High]]/Table2[[#This Row],[Close Price]])-1</f>
        <v>2.6974099810486374E-2</v>
      </c>
      <c r="AE723" s="1">
        <f>(Table2[[#This Row],[Close Price]]/Table2[[#This Row],[Current Week Low]])-1</f>
        <v>2.2543763322782739E-2</v>
      </c>
      <c r="AF723" s="1">
        <f>(Table2[[#This Row],[Current Week High]]/Table2[[#This Row],[Close Price]])-1</f>
        <v>2.6974099810486374E-2</v>
      </c>
      <c r="AG723" s="1">
        <f>(Table2[[#This Row],[Close Price]]/Table2[[#This Row],[Current Month Low]])-1</f>
        <v>2.2543763322782739E-2</v>
      </c>
      <c r="AH723" s="1">
        <f>(Table2[[#This Row],[Current Month High]]/Table2[[#This Row],[Close Price]])-1</f>
        <v>0.10587492103600749</v>
      </c>
      <c r="AI723">
        <v>63.866077068856598</v>
      </c>
      <c r="AJ723">
        <v>2.2543763322782699</v>
      </c>
      <c r="AK723" t="str">
        <f>IF(AND(Table2[[#This Row],[20D EMA]]&gt;Table2[[#This Row],[50D EMA]],Table2[[#This Row],[50D EMA]]&gt;Table2[[#This Row],[200D EMA]]),"Uptrend","Downtrend/NoTrend")</f>
        <v>Downtrend/NoTrend</v>
      </c>
      <c r="AL723">
        <v>-0.04</v>
      </c>
      <c r="AM723" t="s">
        <v>3153</v>
      </c>
      <c r="AN723">
        <v>-4.88</v>
      </c>
      <c r="AO723" t="s">
        <v>3153</v>
      </c>
      <c r="AP723">
        <v>-0.14649227784024299</v>
      </c>
      <c r="AQ723">
        <f>(Table2[[#This Row],[Sharpe Ratio]]-AVERAGE(Table2[Sharpe Ratio]))/_xlfn.STDEV.P(Table2[Sharpe Ratio])</f>
        <v>-2.3812894172241634</v>
      </c>
      <c r="AR7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3">
        <f>_xlfn.RANK.AVG(Table2[[#This Row],[1Y Return vs Nifty Z-Score]],Table2[1Y Return vs Nifty Z-Score])</f>
        <v>718</v>
      </c>
      <c r="AT723">
        <f>_xlfn.RANK.AVG(Table2[[#This Row],[6M Return vs Nifty Z-Score]],Table2[6M Return vs Nifty Z-Score])</f>
        <v>584</v>
      </c>
      <c r="AU723">
        <f>_xlfn.RANK.AVG(Table2[[#This Row],[Sharpe Ratio Z-Score]],Table2[Sharpe Ratio Z-Score])</f>
        <v>735</v>
      </c>
      <c r="AV723">
        <f>(Table2[[#This Row],[Rank 1Y]]+Table2[[#This Row],[Rank 6M]]+Table2[[#This Row],[Rank Sharpe]])/3</f>
        <v>679</v>
      </c>
    </row>
    <row r="724" spans="1:48" hidden="1" x14ac:dyDescent="0.3">
      <c r="A724" t="s">
        <v>1222</v>
      </c>
      <c r="B724" t="s">
        <v>1223</v>
      </c>
      <c r="C724" t="s">
        <v>3107</v>
      </c>
      <c r="D724" t="s">
        <v>255</v>
      </c>
      <c r="E724">
        <v>9361.1783288349998</v>
      </c>
      <c r="F724">
        <v>695.65</v>
      </c>
      <c r="G724">
        <v>-42.171456322682197</v>
      </c>
      <c r="H724">
        <f>(Table2[[#This Row],[1Y Return vs Nifty]]-AVERAGE(Table2[1Y Return vs Nifty]))/_xlfn.STDEV.P(Table2[1Y Return vs Nifty])</f>
        <v>-1.1673829595888048</v>
      </c>
      <c r="I724">
        <v>-10.140345048679899</v>
      </c>
      <c r="J724">
        <f>(Table2[[#This Row],[1M Return vs Nifty]]-AVERAGE(Table2[1M Return vs Nifty]))/_xlfn.STDEV.P(Table2[1M Return vs Nifty])</f>
        <v>-0.7764787392813417</v>
      </c>
      <c r="K724">
        <v>-25.758100393271398</v>
      </c>
      <c r="L724">
        <f>(Table2[[#This Row],[6M Return vs Nifty]]-AVERAGE(Table2[6M Return vs Nifty]))/_xlfn.STDEV.P(Table2[6M Return vs Nifty])</f>
        <v>-0.9754883129096229</v>
      </c>
      <c r="M724">
        <v>-5.7451694141835699</v>
      </c>
      <c r="N724">
        <f>(Table2[[#This Row],[1W Return vs Nifty]]-AVERAGE(Table2[1W Return vs Nifty]))/_xlfn.STDEV.P(Table2[1W Return vs Nifty])</f>
        <v>-0.60254455185745892</v>
      </c>
      <c r="O724">
        <v>752.35</v>
      </c>
      <c r="P724">
        <v>811.29095311115304</v>
      </c>
      <c r="Q724">
        <v>897.16391191709295</v>
      </c>
      <c r="R724">
        <v>21.623175323964201</v>
      </c>
      <c r="S724" s="1">
        <f>(Table2[[#This Row],[Close Price]]-Table2[[#This Row],[20D EMA]])/Table2[[#This Row],[20D EMA]]</f>
        <v>-7.5363859905629091E-2</v>
      </c>
      <c r="T724" s="1">
        <f>(Table2[[#This Row],[Close Price]]-Table2[[#This Row],[50D EMA]])/Table2[[#This Row],[50D EMA]]</f>
        <v>-0.14253943380940101</v>
      </c>
      <c r="U724" s="1">
        <f>(Table2[[#This Row],[Close Price]]-Table2[[#This Row],[200D EMA]])/Table2[[#This Row],[200D EMA]]</f>
        <v>-0.22461214638748744</v>
      </c>
      <c r="V724">
        <v>0.88888764714344803</v>
      </c>
      <c r="W724">
        <v>690.35</v>
      </c>
      <c r="X724">
        <v>712</v>
      </c>
      <c r="Y724">
        <v>689.35</v>
      </c>
      <c r="Z724">
        <v>717</v>
      </c>
      <c r="AA724">
        <v>689.35</v>
      </c>
      <c r="AB724">
        <v>803.95</v>
      </c>
      <c r="AC724" s="1">
        <f>(Table2[[#This Row],[Close Price]]/Table2[[#This Row],[Day Low]])-1</f>
        <v>7.677265155355828E-3</v>
      </c>
      <c r="AD724" s="1">
        <f>(Table2[[#This Row],[Day High]]/Table2[[#This Row],[Close Price]])-1</f>
        <v>2.3503198447495155E-2</v>
      </c>
      <c r="AE724" s="1">
        <f>(Table2[[#This Row],[Close Price]]/Table2[[#This Row],[Current Week Low]])-1</f>
        <v>9.1390440269818463E-3</v>
      </c>
      <c r="AF724" s="1">
        <f>(Table2[[#This Row],[Current Week High]]/Table2[[#This Row],[Close Price]])-1</f>
        <v>3.0690720908502778E-2</v>
      </c>
      <c r="AG724" s="1">
        <f>(Table2[[#This Row],[Close Price]]/Table2[[#This Row],[Current Month Low]])-1</f>
        <v>9.1390440269818463E-3</v>
      </c>
      <c r="AH724" s="1">
        <f>(Table2[[#This Row],[Current Month High]]/Table2[[#This Row],[Close Price]])-1</f>
        <v>0.1556817365054266</v>
      </c>
      <c r="AI724">
        <v>79.400560626751897</v>
      </c>
      <c r="AJ724">
        <v>0.91390440269818396</v>
      </c>
      <c r="AK724" t="str">
        <f>IF(AND(Table2[[#This Row],[20D EMA]]&gt;Table2[[#This Row],[50D EMA]],Table2[[#This Row],[50D EMA]]&gt;Table2[[#This Row],[200D EMA]]),"Uptrend","Downtrend/NoTrend")</f>
        <v>Downtrend/NoTrend</v>
      </c>
      <c r="AL724">
        <v>-0.23</v>
      </c>
      <c r="AM724" t="s">
        <v>3153</v>
      </c>
      <c r="AN724">
        <v>-7.52</v>
      </c>
      <c r="AO724" t="s">
        <v>3153</v>
      </c>
      <c r="AP724">
        <v>-7.9764334538852996E-2</v>
      </c>
      <c r="AQ724">
        <f>(Table2[[#This Row],[Sharpe Ratio]]-AVERAGE(Table2[Sharpe Ratio]))/_xlfn.STDEV.P(Table2[Sharpe Ratio])</f>
        <v>-1.601641288213203</v>
      </c>
      <c r="AR7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4">
        <f>_xlfn.RANK.AVG(Table2[[#This Row],[1Y Return vs Nifty Z-Score]],Table2[1Y Return vs Nifty Z-Score])</f>
        <v>693</v>
      </c>
      <c r="AT724">
        <f>_xlfn.RANK.AVG(Table2[[#This Row],[6M Return vs Nifty Z-Score]],Table2[6M Return vs Nifty Z-Score])</f>
        <v>655</v>
      </c>
      <c r="AU724">
        <f>_xlfn.RANK.AVG(Table2[[#This Row],[Sharpe Ratio Z-Score]],Table2[Sharpe Ratio Z-Score])</f>
        <v>696</v>
      </c>
      <c r="AV724">
        <f>(Table2[[#This Row],[Rank 1Y]]+Table2[[#This Row],[Rank 6M]]+Table2[[#This Row],[Rank Sharpe]])/3</f>
        <v>681.33333333333337</v>
      </c>
    </row>
    <row r="725" spans="1:48" hidden="1" x14ac:dyDescent="0.3">
      <c r="A725" t="s">
        <v>743</v>
      </c>
      <c r="B725" t="s">
        <v>744</v>
      </c>
      <c r="C725" t="s">
        <v>3106</v>
      </c>
      <c r="D725" t="s">
        <v>196</v>
      </c>
      <c r="E725">
        <v>22431.525635999998</v>
      </c>
      <c r="F725">
        <v>320.45</v>
      </c>
      <c r="G725">
        <v>-34.553729610651999</v>
      </c>
      <c r="H725">
        <f>(Table2[[#This Row],[1Y Return vs Nifty]]-AVERAGE(Table2[1Y Return vs Nifty]))/_xlfn.STDEV.P(Table2[1Y Return vs Nifty])</f>
        <v>-1.0100692973025511</v>
      </c>
      <c r="I725">
        <v>-23.0962370829129</v>
      </c>
      <c r="J725">
        <f>(Table2[[#This Row],[1M Return vs Nifty]]-AVERAGE(Table2[1M Return vs Nifty]))/_xlfn.STDEV.P(Table2[1M Return vs Nifty])</f>
        <v>-2.1953489774344948</v>
      </c>
      <c r="K725">
        <v>-31.606939287651901</v>
      </c>
      <c r="L725">
        <f>(Table2[[#This Row],[6M Return vs Nifty]]-AVERAGE(Table2[6M Return vs Nifty]))/_xlfn.STDEV.P(Table2[6M Return vs Nifty])</f>
        <v>-1.1776215953708296</v>
      </c>
      <c r="M725">
        <v>-23.821669252692701</v>
      </c>
      <c r="N725">
        <f>(Table2[[#This Row],[1W Return vs Nifty]]-AVERAGE(Table2[1W Return vs Nifty]))/_xlfn.STDEV.P(Table2[1W Return vs Nifty])</f>
        <v>-4.3190604803924106</v>
      </c>
      <c r="O725">
        <v>418.49</v>
      </c>
      <c r="P725">
        <v>462.78171732892099</v>
      </c>
      <c r="Q725">
        <v>478.75588559378298</v>
      </c>
      <c r="R725">
        <v>10.752539619779601</v>
      </c>
      <c r="S725" s="1">
        <f>(Table2[[#This Row],[Close Price]]-Table2[[#This Row],[20D EMA]])/Table2[[#This Row],[20D EMA]]</f>
        <v>-0.2342708308442257</v>
      </c>
      <c r="T725" s="1">
        <f>(Table2[[#This Row],[Close Price]]-Table2[[#This Row],[50D EMA]])/Table2[[#This Row],[50D EMA]]</f>
        <v>-0.3075569150623102</v>
      </c>
      <c r="U725" s="1">
        <f>(Table2[[#This Row],[Close Price]]-Table2[[#This Row],[200D EMA]])/Table2[[#This Row],[200D EMA]]</f>
        <v>-0.33066097014649154</v>
      </c>
      <c r="V725">
        <v>2.4478880843128499</v>
      </c>
      <c r="W725">
        <v>316.75</v>
      </c>
      <c r="X725">
        <v>329.5</v>
      </c>
      <c r="Y725">
        <v>316.75</v>
      </c>
      <c r="Z725">
        <v>373.1</v>
      </c>
      <c r="AA725">
        <v>316.75</v>
      </c>
      <c r="AB725">
        <v>445.55</v>
      </c>
      <c r="AC725" s="1">
        <f>(Table2[[#This Row],[Close Price]]/Table2[[#This Row],[Day Low]])-1</f>
        <v>1.1681136543014947E-2</v>
      </c>
      <c r="AD725" s="1">
        <f>(Table2[[#This Row],[Day High]]/Table2[[#This Row],[Close Price]])-1</f>
        <v>2.8241535340926882E-2</v>
      </c>
      <c r="AE725" s="1">
        <f>(Table2[[#This Row],[Close Price]]/Table2[[#This Row],[Current Week Low]])-1</f>
        <v>1.1681136543014947E-2</v>
      </c>
      <c r="AF725" s="1">
        <f>(Table2[[#This Row],[Current Week High]]/Table2[[#This Row],[Close Price]])-1</f>
        <v>0.16430020283975666</v>
      </c>
      <c r="AG725" s="1">
        <f>(Table2[[#This Row],[Close Price]]/Table2[[#This Row],[Current Month Low]])-1</f>
        <v>1.1681136543014947E-2</v>
      </c>
      <c r="AH725" s="1">
        <f>(Table2[[#This Row],[Current Month High]]/Table2[[#This Row],[Close Price]])-1</f>
        <v>0.39038851614916537</v>
      </c>
      <c r="AI725">
        <v>77.984084880636601</v>
      </c>
      <c r="AJ725">
        <v>1.1681136543014901</v>
      </c>
      <c r="AK725" t="str">
        <f>IF(AND(Table2[[#This Row],[20D EMA]]&gt;Table2[[#This Row],[50D EMA]],Table2[[#This Row],[50D EMA]]&gt;Table2[[#This Row],[200D EMA]]),"Uptrend","Downtrend/NoTrend")</f>
        <v>Downtrend/NoTrend</v>
      </c>
      <c r="AL725">
        <v>-0.31</v>
      </c>
      <c r="AM725" t="s">
        <v>3153</v>
      </c>
      <c r="AN725">
        <v>-23.73</v>
      </c>
      <c r="AO725" t="s">
        <v>3153</v>
      </c>
      <c r="AP725">
        <v>-8.0962399573484001E-2</v>
      </c>
      <c r="AQ725">
        <f>(Table2[[#This Row],[Sharpe Ratio]]-AVERAGE(Table2[Sharpe Ratio]))/_xlfn.STDEV.P(Table2[Sharpe Ratio])</f>
        <v>-1.6156394592412622</v>
      </c>
      <c r="AR7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5">
        <f>_xlfn.RANK.AVG(Table2[[#This Row],[1Y Return vs Nifty Z-Score]],Table2[1Y Return vs Nifty Z-Score])</f>
        <v>658</v>
      </c>
      <c r="AT725">
        <f>_xlfn.RANK.AVG(Table2[[#This Row],[6M Return vs Nifty Z-Score]],Table2[6M Return vs Nifty Z-Score])</f>
        <v>693</v>
      </c>
      <c r="AU725">
        <f>_xlfn.RANK.AVG(Table2[[#This Row],[Sharpe Ratio Z-Score]],Table2[Sharpe Ratio Z-Score])</f>
        <v>698</v>
      </c>
      <c r="AV725">
        <f>(Table2[[#This Row],[Rank 1Y]]+Table2[[#This Row],[Rank 6M]]+Table2[[#This Row],[Rank Sharpe]])/3</f>
        <v>683</v>
      </c>
    </row>
    <row r="726" spans="1:48" hidden="1" x14ac:dyDescent="0.3">
      <c r="A726" t="s">
        <v>1078</v>
      </c>
      <c r="B726" t="s">
        <v>1079</v>
      </c>
      <c r="C726" t="s">
        <v>3125</v>
      </c>
      <c r="D726" t="s">
        <v>618</v>
      </c>
      <c r="E726">
        <v>11770.20497268</v>
      </c>
      <c r="F726">
        <v>122.54</v>
      </c>
      <c r="G726">
        <v>-71.565722612815804</v>
      </c>
      <c r="H726">
        <f>(Table2[[#This Row],[1Y Return vs Nifty]]-AVERAGE(Table2[1Y Return vs Nifty]))/_xlfn.STDEV.P(Table2[1Y Return vs Nifty])</f>
        <v>-1.7744039062730308</v>
      </c>
      <c r="I726">
        <v>-9.3792614863582209</v>
      </c>
      <c r="J726">
        <f>(Table2[[#This Row],[1M Return vs Nifty]]-AVERAGE(Table2[1M Return vs Nifty]))/_xlfn.STDEV.P(Table2[1M Return vs Nifty])</f>
        <v>-0.69312833681793162</v>
      </c>
      <c r="K726">
        <v>-21.2743823554136</v>
      </c>
      <c r="L726">
        <f>(Table2[[#This Row],[6M Return vs Nifty]]-AVERAGE(Table2[6M Return vs Nifty]))/_xlfn.STDEV.P(Table2[6M Return vs Nifty])</f>
        <v>-0.82053300280636676</v>
      </c>
      <c r="M726">
        <v>-2.90730235835523</v>
      </c>
      <c r="N726">
        <f>(Table2[[#This Row],[1W Return vs Nifty]]-AVERAGE(Table2[1W Return vs Nifty]))/_xlfn.STDEV.P(Table2[1W Return vs Nifty])</f>
        <v>-1.9081037887683686E-2</v>
      </c>
      <c r="O726">
        <v>121.53</v>
      </c>
      <c r="P726">
        <v>126.797062794921</v>
      </c>
      <c r="Q726">
        <v>152.31795108435401</v>
      </c>
      <c r="R726">
        <v>56.855164392370803</v>
      </c>
      <c r="S726" s="1">
        <f>(Table2[[#This Row],[Close Price]]-Table2[[#This Row],[20D EMA]])/Table2[[#This Row],[20D EMA]]</f>
        <v>8.3107051756768288E-3</v>
      </c>
      <c r="T726" s="1">
        <f>(Table2[[#This Row],[Close Price]]-Table2[[#This Row],[50D EMA]])/Table2[[#This Row],[50D EMA]]</f>
        <v>-3.3573828139901667E-2</v>
      </c>
      <c r="U726" s="1">
        <f>(Table2[[#This Row],[Close Price]]-Table2[[#This Row],[200D EMA]])/Table2[[#This Row],[200D EMA]]</f>
        <v>-0.19549863212027391</v>
      </c>
      <c r="V726">
        <v>0.66810274493453603</v>
      </c>
      <c r="W726">
        <v>119.72</v>
      </c>
      <c r="X726">
        <v>126.19</v>
      </c>
      <c r="Y726">
        <v>114.61</v>
      </c>
      <c r="Z726">
        <v>126.19</v>
      </c>
      <c r="AA726">
        <v>114.36</v>
      </c>
      <c r="AB726">
        <v>126.82</v>
      </c>
      <c r="AC726" s="1">
        <f>(Table2[[#This Row],[Close Price]]/Table2[[#This Row],[Day Low]])-1</f>
        <v>2.35549615770132E-2</v>
      </c>
      <c r="AD726" s="1">
        <f>(Table2[[#This Row],[Day High]]/Table2[[#This Row],[Close Price]])-1</f>
        <v>2.9786192263750566E-2</v>
      </c>
      <c r="AE726" s="1">
        <f>(Table2[[#This Row],[Close Price]]/Table2[[#This Row],[Current Week Low]])-1</f>
        <v>6.9191170054968998E-2</v>
      </c>
      <c r="AF726" s="1">
        <f>(Table2[[#This Row],[Current Week High]]/Table2[[#This Row],[Close Price]])-1</f>
        <v>2.9786192263750566E-2</v>
      </c>
      <c r="AG726" s="1">
        <f>(Table2[[#This Row],[Close Price]]/Table2[[#This Row],[Current Month Low]])-1</f>
        <v>7.1528506470794007E-2</v>
      </c>
      <c r="AH726" s="1">
        <f>(Table2[[#This Row],[Current Month High]]/Table2[[#This Row],[Close Price]])-1</f>
        <v>3.492737065448015E-2</v>
      </c>
      <c r="AI726">
        <v>144.57320058756301</v>
      </c>
      <c r="AJ726">
        <v>7.1528506470793998</v>
      </c>
      <c r="AK726" t="str">
        <f>IF(AND(Table2[[#This Row],[20D EMA]]&gt;Table2[[#This Row],[50D EMA]],Table2[[#This Row],[50D EMA]]&gt;Table2[[#This Row],[200D EMA]]),"Uptrend","Downtrend/NoTrend")</f>
        <v>Downtrend/NoTrend</v>
      </c>
      <c r="AL726">
        <v>-0.06</v>
      </c>
      <c r="AM726" t="s">
        <v>3153</v>
      </c>
      <c r="AN726">
        <v>0.32</v>
      </c>
      <c r="AO726" t="s">
        <v>3154</v>
      </c>
      <c r="AP726">
        <v>-0.12710234669287901</v>
      </c>
      <c r="AQ726">
        <f>(Table2[[#This Row],[Sharpe Ratio]]-AVERAGE(Table2[Sharpe Ratio]))/_xlfn.STDEV.P(Table2[Sharpe Ratio])</f>
        <v>-2.1547377989251655</v>
      </c>
      <c r="AR7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6">
        <f>_xlfn.RANK.AVG(Table2[[#This Row],[1Y Return vs Nifty Z-Score]],Table2[1Y Return vs Nifty Z-Score])</f>
        <v>735</v>
      </c>
      <c r="AT726">
        <f>_xlfn.RANK.AVG(Table2[[#This Row],[6M Return vs Nifty Z-Score]],Table2[6M Return vs Nifty Z-Score])</f>
        <v>609</v>
      </c>
      <c r="AU726">
        <f>_xlfn.RANK.AVG(Table2[[#This Row],[Sharpe Ratio Z-Score]],Table2[Sharpe Ratio Z-Score])</f>
        <v>728</v>
      </c>
      <c r="AV726">
        <f>(Table2[[#This Row],[Rank 1Y]]+Table2[[#This Row],[Rank 6M]]+Table2[[#This Row],[Rank Sharpe]])/3</f>
        <v>690.66666666666663</v>
      </c>
    </row>
    <row r="727" spans="1:48" hidden="1" x14ac:dyDescent="0.3">
      <c r="A727" t="s">
        <v>2361</v>
      </c>
      <c r="B727" t="s">
        <v>2362</v>
      </c>
      <c r="C727" t="s">
        <v>3122</v>
      </c>
      <c r="D727" t="s">
        <v>414</v>
      </c>
      <c r="E727">
        <v>2113.4806988159999</v>
      </c>
      <c r="F727">
        <v>183.52</v>
      </c>
      <c r="G727">
        <v>-54.635731806837299</v>
      </c>
      <c r="H727">
        <f>(Table2[[#This Row],[1Y Return vs Nifty]]-AVERAGE(Table2[1Y Return vs Nifty]))/_xlfn.STDEV.P(Table2[1Y Return vs Nifty])</f>
        <v>-1.4247826929056533</v>
      </c>
      <c r="I727">
        <v>-3.9223556306904901</v>
      </c>
      <c r="J727">
        <f>(Table2[[#This Row],[1M Return vs Nifty]]-AVERAGE(Table2[1M Return vs Nifty]))/_xlfn.STDEV.P(Table2[1M Return vs Nifty])</f>
        <v>-9.5512881969092148E-2</v>
      </c>
      <c r="K727">
        <v>-29.2367578687393</v>
      </c>
      <c r="L727">
        <f>(Table2[[#This Row],[6M Return vs Nifty]]-AVERAGE(Table2[6M Return vs Nifty]))/_xlfn.STDEV.P(Table2[6M Return vs Nifty])</f>
        <v>-1.0957091749939114</v>
      </c>
      <c r="M727">
        <v>-3.76027059207544</v>
      </c>
      <c r="N727">
        <f>(Table2[[#This Row],[1W Return vs Nifty]]-AVERAGE(Table2[1W Return vs Nifty]))/_xlfn.STDEV.P(Table2[1W Return vs Nifty])</f>
        <v>-0.19445071982146989</v>
      </c>
      <c r="O727">
        <v>191.65</v>
      </c>
      <c r="P727">
        <v>198.94763179694101</v>
      </c>
      <c r="Q727">
        <v>230.741369956564</v>
      </c>
      <c r="R727">
        <v>33.118582008298098</v>
      </c>
      <c r="S727" s="1">
        <f>(Table2[[#This Row],[Close Price]]-Table2[[#This Row],[20D EMA]])/Table2[[#This Row],[20D EMA]]</f>
        <v>-4.2421080093921183E-2</v>
      </c>
      <c r="T727" s="1">
        <f>(Table2[[#This Row],[Close Price]]-Table2[[#This Row],[50D EMA]])/Table2[[#This Row],[50D EMA]]</f>
        <v>-7.7546194732729723E-2</v>
      </c>
      <c r="U727" s="1">
        <f>(Table2[[#This Row],[Close Price]]-Table2[[#This Row],[200D EMA]])/Table2[[#This Row],[200D EMA]]</f>
        <v>-0.20465064398921268</v>
      </c>
      <c r="V727">
        <v>1.03873556913492</v>
      </c>
      <c r="W727">
        <v>182.1</v>
      </c>
      <c r="X727">
        <v>186</v>
      </c>
      <c r="Y727">
        <v>181.62</v>
      </c>
      <c r="Z727">
        <v>186</v>
      </c>
      <c r="AA727">
        <v>181.62</v>
      </c>
      <c r="AB727">
        <v>214.15</v>
      </c>
      <c r="AC727" s="1">
        <f>(Table2[[#This Row],[Close Price]]/Table2[[#This Row],[Day Low]])-1</f>
        <v>7.797913234486531E-3</v>
      </c>
      <c r="AD727" s="1">
        <f>(Table2[[#This Row],[Day High]]/Table2[[#This Row],[Close Price]])-1</f>
        <v>1.3513513513513375E-2</v>
      </c>
      <c r="AE727" s="1">
        <f>(Table2[[#This Row],[Close Price]]/Table2[[#This Row],[Current Week Low]])-1</f>
        <v>1.0461402929192953E-2</v>
      </c>
      <c r="AF727" s="1">
        <f>(Table2[[#This Row],[Current Week High]]/Table2[[#This Row],[Close Price]])-1</f>
        <v>1.3513513513513375E-2</v>
      </c>
      <c r="AG727" s="1">
        <f>(Table2[[#This Row],[Close Price]]/Table2[[#This Row],[Current Month Low]])-1</f>
        <v>1.0461402929192953E-2</v>
      </c>
      <c r="AH727" s="1">
        <f>(Table2[[#This Row],[Current Month High]]/Table2[[#This Row],[Close Price]])-1</f>
        <v>0.16690278988666085</v>
      </c>
      <c r="AI727">
        <v>135.26046207497799</v>
      </c>
      <c r="AJ727">
        <v>5.7752161383285401</v>
      </c>
      <c r="AK727" t="str">
        <f>IF(AND(Table2[[#This Row],[20D EMA]]&gt;Table2[[#This Row],[50D EMA]],Table2[[#This Row],[50D EMA]]&gt;Table2[[#This Row],[200D EMA]]),"Uptrend","Downtrend/NoTrend")</f>
        <v>Downtrend/NoTrend</v>
      </c>
      <c r="AL727">
        <v>-7.0000000000000007E-2</v>
      </c>
      <c r="AM727" t="s">
        <v>3153</v>
      </c>
      <c r="AN727">
        <v>-1.84</v>
      </c>
      <c r="AO727" t="s">
        <v>3153</v>
      </c>
      <c r="AP727">
        <v>-4.9499167034225001E-2</v>
      </c>
      <c r="AQ727">
        <f>(Table2[[#This Row],[Sharpe Ratio]]-AVERAGE(Table2[Sharpe Ratio]))/_xlfn.STDEV.P(Table2[Sharpe Ratio])</f>
        <v>-1.2480235974564278</v>
      </c>
      <c r="AR7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7">
        <f>_xlfn.RANK.AVG(Table2[[#This Row],[1Y Return vs Nifty Z-Score]],Table2[1Y Return vs Nifty Z-Score])</f>
        <v>723</v>
      </c>
      <c r="AT727">
        <f>_xlfn.RANK.AVG(Table2[[#This Row],[6M Return vs Nifty Z-Score]],Table2[6M Return vs Nifty Z-Score])</f>
        <v>686</v>
      </c>
      <c r="AU727">
        <f>_xlfn.RANK.AVG(Table2[[#This Row],[Sharpe Ratio Z-Score]],Table2[Sharpe Ratio Z-Score])</f>
        <v>663</v>
      </c>
      <c r="AV727">
        <f>(Table2[[#This Row],[Rank 1Y]]+Table2[[#This Row],[Rank 6M]]+Table2[[#This Row],[Rank Sharpe]])/3</f>
        <v>690.66666666666663</v>
      </c>
    </row>
    <row r="728" spans="1:48" hidden="1" x14ac:dyDescent="0.3">
      <c r="A728" t="s">
        <v>2175</v>
      </c>
      <c r="B728" t="s">
        <v>2176</v>
      </c>
      <c r="C728" t="s">
        <v>3108</v>
      </c>
      <c r="D728" t="s">
        <v>54</v>
      </c>
      <c r="E728">
        <v>2665.0297569999998</v>
      </c>
      <c r="F728">
        <v>373.75</v>
      </c>
      <c r="G728">
        <v>-81.072592367832499</v>
      </c>
      <c r="H728">
        <f>(Table2[[#This Row],[1Y Return vs Nifty]]-AVERAGE(Table2[1Y Return vs Nifty]))/_xlfn.STDEV.P(Table2[1Y Return vs Nifty])</f>
        <v>-1.9707302585531998</v>
      </c>
      <c r="I728">
        <v>-20.9139468829935</v>
      </c>
      <c r="J728">
        <f>(Table2[[#This Row],[1M Return vs Nifty]]-AVERAGE(Table2[1M Return vs Nifty]))/_xlfn.STDEV.P(Table2[1M Return vs Nifty])</f>
        <v>-1.9563545023726903</v>
      </c>
      <c r="K728">
        <v>-57.583151686076498</v>
      </c>
      <c r="L728">
        <f>(Table2[[#This Row],[6M Return vs Nifty]]-AVERAGE(Table2[6M Return vs Nifty]))/_xlfn.STDEV.P(Table2[6M Return vs Nifty])</f>
        <v>-2.0753479942032236</v>
      </c>
      <c r="M728">
        <v>0.53077037921677195</v>
      </c>
      <c r="N728">
        <f>(Table2[[#This Row],[1W Return vs Nifty]]-AVERAGE(Table2[1W Return vs Nifty]))/_xlfn.STDEV.P(Table2[1W Return vs Nifty])</f>
        <v>0.68778435125293635</v>
      </c>
      <c r="O728">
        <v>410.77</v>
      </c>
      <c r="P728">
        <v>484.00073554523601</v>
      </c>
      <c r="Q728">
        <v>662.87621612543899</v>
      </c>
      <c r="R728">
        <v>29.988035883583901</v>
      </c>
      <c r="S728" s="1">
        <f>(Table2[[#This Row],[Close Price]]-Table2[[#This Row],[20D EMA]])/Table2[[#This Row],[20D EMA]]</f>
        <v>-9.0123426735155887E-2</v>
      </c>
      <c r="T728" s="1">
        <f>(Table2[[#This Row],[Close Price]]-Table2[[#This Row],[50D EMA]])/Table2[[#This Row],[50D EMA]]</f>
        <v>-0.22779042974188141</v>
      </c>
      <c r="U728" s="1">
        <f>(Table2[[#This Row],[Close Price]]-Table2[[#This Row],[200D EMA]])/Table2[[#This Row],[200D EMA]]</f>
        <v>-0.43616924109210514</v>
      </c>
      <c r="V728">
        <v>0.90943668222563101</v>
      </c>
      <c r="W728">
        <v>369</v>
      </c>
      <c r="X728">
        <v>390</v>
      </c>
      <c r="Y728">
        <v>364.15</v>
      </c>
      <c r="Z728">
        <v>390</v>
      </c>
      <c r="AA728">
        <v>362.3</v>
      </c>
      <c r="AB728">
        <v>421</v>
      </c>
      <c r="AC728" s="1">
        <f>(Table2[[#This Row],[Close Price]]/Table2[[#This Row],[Day Low]])-1</f>
        <v>1.287262872628725E-2</v>
      </c>
      <c r="AD728" s="1">
        <f>(Table2[[#This Row],[Day High]]/Table2[[#This Row],[Close Price]])-1</f>
        <v>4.3478260869565188E-2</v>
      </c>
      <c r="AE728" s="1">
        <f>(Table2[[#This Row],[Close Price]]/Table2[[#This Row],[Current Week Low]])-1</f>
        <v>2.6362762597830658E-2</v>
      </c>
      <c r="AF728" s="1">
        <f>(Table2[[#This Row],[Current Week High]]/Table2[[#This Row],[Close Price]])-1</f>
        <v>4.3478260869565188E-2</v>
      </c>
      <c r="AG728" s="1">
        <f>(Table2[[#This Row],[Close Price]]/Table2[[#This Row],[Current Month Low]])-1</f>
        <v>3.1603643389456204E-2</v>
      </c>
      <c r="AH728" s="1">
        <f>(Table2[[#This Row],[Current Month High]]/Table2[[#This Row],[Close Price]])-1</f>
        <v>0.12642140468227425</v>
      </c>
      <c r="AI728">
        <v>232.628762541806</v>
      </c>
      <c r="AJ728">
        <v>3.16036433894562</v>
      </c>
      <c r="AK728" t="str">
        <f>IF(AND(Table2[[#This Row],[20D EMA]]&gt;Table2[[#This Row],[50D EMA]],Table2[[#This Row],[50D EMA]]&gt;Table2[[#This Row],[200D EMA]]),"Uptrend","Downtrend/NoTrend")</f>
        <v>Downtrend/NoTrend</v>
      </c>
      <c r="AL728">
        <v>-0.4</v>
      </c>
      <c r="AM728" t="s">
        <v>3153</v>
      </c>
      <c r="AN728">
        <v>-8.65</v>
      </c>
      <c r="AO728" t="s">
        <v>3153</v>
      </c>
      <c r="AP728">
        <v>-1.7849610608922001E-2</v>
      </c>
      <c r="AQ728">
        <f>(Table2[[#This Row],[Sharpe Ratio]]-AVERAGE(Table2[Sharpe Ratio]))/_xlfn.STDEV.P(Table2[Sharpe Ratio])</f>
        <v>-0.87823073062757262</v>
      </c>
      <c r="AR7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8">
        <f>_xlfn.RANK.AVG(Table2[[#This Row],[1Y Return vs Nifty Z-Score]],Table2[1Y Return vs Nifty Z-Score])</f>
        <v>736</v>
      </c>
      <c r="AT728">
        <f>_xlfn.RANK.AVG(Table2[[#This Row],[6M Return vs Nifty Z-Score]],Table2[6M Return vs Nifty Z-Score])</f>
        <v>736</v>
      </c>
      <c r="AU728">
        <f>_xlfn.RANK.AVG(Table2[[#This Row],[Sharpe Ratio Z-Score]],Table2[Sharpe Ratio Z-Score])</f>
        <v>603</v>
      </c>
      <c r="AV728">
        <f>(Table2[[#This Row],[Rank 1Y]]+Table2[[#This Row],[Rank 6M]]+Table2[[#This Row],[Rank Sharpe]])/3</f>
        <v>691.66666666666663</v>
      </c>
    </row>
    <row r="729" spans="1:48" hidden="1" x14ac:dyDescent="0.3">
      <c r="A729" t="s">
        <v>2461</v>
      </c>
      <c r="B729" t="s">
        <v>2462</v>
      </c>
      <c r="C729" t="s">
        <v>3125</v>
      </c>
      <c r="D729" t="s">
        <v>2003</v>
      </c>
      <c r="E729">
        <v>1971.9853409340001</v>
      </c>
      <c r="F729">
        <v>10.71</v>
      </c>
      <c r="G729">
        <v>-63.2204491473479</v>
      </c>
      <c r="H729">
        <f>(Table2[[#This Row],[1Y Return vs Nifty]]-AVERAGE(Table2[1Y Return vs Nifty]))/_xlfn.STDEV.P(Table2[1Y Return vs Nifty])</f>
        <v>-1.6020656771318109</v>
      </c>
      <c r="I729">
        <v>-17.441932350267201</v>
      </c>
      <c r="J729">
        <f>(Table2[[#This Row],[1M Return vs Nifty]]-AVERAGE(Table2[1M Return vs Nifty]))/_xlfn.STDEV.P(Table2[1M Return vs Nifty])</f>
        <v>-1.5761152973913706</v>
      </c>
      <c r="K729">
        <v>-39.1896795934924</v>
      </c>
      <c r="L729">
        <f>(Table2[[#This Row],[6M Return vs Nifty]]-AVERAGE(Table2[6M Return vs Nifty]))/_xlfn.STDEV.P(Table2[6M Return vs Nifty])</f>
        <v>-1.4396777428812448</v>
      </c>
      <c r="M729">
        <v>-11.7966671230632</v>
      </c>
      <c r="N729">
        <f>(Table2[[#This Row],[1W Return vs Nifty]]-AVERAGE(Table2[1W Return vs Nifty]))/_xlfn.STDEV.P(Table2[1W Return vs Nifty])</f>
        <v>-1.8467283168267965</v>
      </c>
      <c r="O729">
        <v>12.28</v>
      </c>
      <c r="P729">
        <v>13.178665780167099</v>
      </c>
      <c r="Q729">
        <v>15.379167258704401</v>
      </c>
      <c r="R729">
        <v>12.266801407654899</v>
      </c>
      <c r="S729" s="1">
        <f>(Table2[[#This Row],[Close Price]]-Table2[[#This Row],[20D EMA]])/Table2[[#This Row],[20D EMA]]</f>
        <v>-0.1278501628664494</v>
      </c>
      <c r="T729" s="1">
        <f>(Table2[[#This Row],[Close Price]]-Table2[[#This Row],[50D EMA]])/Table2[[#This Row],[50D EMA]]</f>
        <v>-0.1873228915086575</v>
      </c>
      <c r="U729" s="1">
        <f>(Table2[[#This Row],[Close Price]]-Table2[[#This Row],[200D EMA]])/Table2[[#This Row],[200D EMA]]</f>
        <v>-0.30360338633170886</v>
      </c>
      <c r="V729">
        <v>0.736255960443428</v>
      </c>
      <c r="W729">
        <v>10.67</v>
      </c>
      <c r="X729">
        <v>11.2</v>
      </c>
      <c r="Y729">
        <v>10.65</v>
      </c>
      <c r="Z729">
        <v>11.37</v>
      </c>
      <c r="AA729">
        <v>10.65</v>
      </c>
      <c r="AB729">
        <v>13.24</v>
      </c>
      <c r="AC729" s="1">
        <f>(Table2[[#This Row],[Close Price]]/Table2[[#This Row],[Day Low]])-1</f>
        <v>3.7488284910967007E-3</v>
      </c>
      <c r="AD729" s="1">
        <f>(Table2[[#This Row],[Day High]]/Table2[[#This Row],[Close Price]])-1</f>
        <v>4.5751633986927942E-2</v>
      </c>
      <c r="AE729" s="1">
        <f>(Table2[[#This Row],[Close Price]]/Table2[[#This Row],[Current Week Low]])-1</f>
        <v>5.6338028169014009E-3</v>
      </c>
      <c r="AF729" s="1">
        <f>(Table2[[#This Row],[Current Week High]]/Table2[[#This Row],[Close Price]])-1</f>
        <v>6.1624649859943759E-2</v>
      </c>
      <c r="AG729" s="1">
        <f>(Table2[[#This Row],[Close Price]]/Table2[[#This Row],[Current Month Low]])-1</f>
        <v>5.6338028169014009E-3</v>
      </c>
      <c r="AH729" s="1">
        <f>(Table2[[#This Row],[Current Month High]]/Table2[[#This Row],[Close Price]])-1</f>
        <v>0.23622782446311841</v>
      </c>
      <c r="AI729">
        <v>143.230625583566</v>
      </c>
      <c r="AJ729">
        <v>0.56338028169013998</v>
      </c>
      <c r="AK729" t="str">
        <f>IF(AND(Table2[[#This Row],[20D EMA]]&gt;Table2[[#This Row],[50D EMA]],Table2[[#This Row],[50D EMA]]&gt;Table2[[#This Row],[200D EMA]]),"Uptrend","Downtrend/NoTrend")</f>
        <v>Downtrend/NoTrend</v>
      </c>
      <c r="AL729">
        <v>-0.21</v>
      </c>
      <c r="AM729" t="s">
        <v>3153</v>
      </c>
      <c r="AN729">
        <v>-17.04</v>
      </c>
      <c r="AO729" t="s">
        <v>3153</v>
      </c>
      <c r="AP729">
        <v>-3.7773873184322002E-2</v>
      </c>
      <c r="AQ729">
        <f>(Table2[[#This Row],[Sharpe Ratio]]-AVERAGE(Table2[Sharpe Ratio]))/_xlfn.STDEV.P(Table2[Sharpe Ratio])</f>
        <v>-1.1110254680387306</v>
      </c>
      <c r="AR7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9">
        <f>_xlfn.RANK.AVG(Table2[[#This Row],[1Y Return vs Nifty Z-Score]],Table2[1Y Return vs Nifty Z-Score])</f>
        <v>729</v>
      </c>
      <c r="AT729">
        <f>_xlfn.RANK.AVG(Table2[[#This Row],[6M Return vs Nifty Z-Score]],Table2[6M Return vs Nifty Z-Score])</f>
        <v>723</v>
      </c>
      <c r="AU729">
        <f>_xlfn.RANK.AVG(Table2[[#This Row],[Sharpe Ratio Z-Score]],Table2[Sharpe Ratio Z-Score])</f>
        <v>636</v>
      </c>
      <c r="AV729">
        <f>(Table2[[#This Row],[Rank 1Y]]+Table2[[#This Row],[Rank 6M]]+Table2[[#This Row],[Rank Sharpe]])/3</f>
        <v>696</v>
      </c>
    </row>
    <row r="730" spans="1:48" hidden="1" x14ac:dyDescent="0.3">
      <c r="A730" t="s">
        <v>445</v>
      </c>
      <c r="B730" t="s">
        <v>446</v>
      </c>
      <c r="C730" t="s">
        <v>3109</v>
      </c>
      <c r="D730" t="s">
        <v>27</v>
      </c>
      <c r="E730">
        <v>49486.869814400001</v>
      </c>
      <c r="F730">
        <v>7.1</v>
      </c>
      <c r="G730">
        <v>-67.701715696536496</v>
      </c>
      <c r="H730">
        <f>(Table2[[#This Row],[1Y Return vs Nifty]]-AVERAGE(Table2[1Y Return vs Nifty]))/_xlfn.STDEV.P(Table2[1Y Return vs Nifty])</f>
        <v>-1.6946083055540717</v>
      </c>
      <c r="I730">
        <v>-13.7808980440716</v>
      </c>
      <c r="J730">
        <f>(Table2[[#This Row],[1M Return vs Nifty]]-AVERAGE(Table2[1M Return vs Nifty]))/_xlfn.STDEV.P(Table2[1M Return vs Nifty])</f>
        <v>-1.1751755084371831</v>
      </c>
      <c r="K730">
        <v>-51.897538586975898</v>
      </c>
      <c r="L730">
        <f>(Table2[[#This Row],[6M Return vs Nifty]]-AVERAGE(Table2[6M Return vs Nifty]))/_xlfn.STDEV.P(Table2[6M Return vs Nifty])</f>
        <v>-1.8788557229543397</v>
      </c>
      <c r="M730">
        <v>-6.0242560887966103</v>
      </c>
      <c r="N730">
        <f>(Table2[[#This Row],[1W Return vs Nifty]]-AVERAGE(Table2[1W Return vs Nifty]))/_xlfn.STDEV.P(Table2[1W Return vs Nifty])</f>
        <v>-0.65992458012109223</v>
      </c>
      <c r="O730">
        <v>8</v>
      </c>
      <c r="P730">
        <v>9.6172926885278098</v>
      </c>
      <c r="Q730">
        <v>12.391433027732401</v>
      </c>
      <c r="R730">
        <v>23.171345404457199</v>
      </c>
      <c r="S730" s="1">
        <f>(Table2[[#This Row],[Close Price]]-Table2[[#This Row],[20D EMA]])/Table2[[#This Row],[20D EMA]]</f>
        <v>-0.11250000000000004</v>
      </c>
      <c r="T730" s="1">
        <f>(Table2[[#This Row],[Close Price]]-Table2[[#This Row],[50D EMA]])/Table2[[#This Row],[50D EMA]]</f>
        <v>-0.26174649873457795</v>
      </c>
      <c r="U730" s="1">
        <f>(Table2[[#This Row],[Close Price]]-Table2[[#This Row],[200D EMA]])/Table2[[#This Row],[200D EMA]]</f>
        <v>-0.42702349404544365</v>
      </c>
      <c r="V730">
        <v>0.66138777859579501</v>
      </c>
      <c r="W730">
        <v>7.07</v>
      </c>
      <c r="X730">
        <v>7.39</v>
      </c>
      <c r="Y730">
        <v>7.07</v>
      </c>
      <c r="Z730">
        <v>7.53</v>
      </c>
      <c r="AA730">
        <v>7.07</v>
      </c>
      <c r="AB730">
        <v>8.5299999999999994</v>
      </c>
      <c r="AC730" s="1">
        <f>(Table2[[#This Row],[Close Price]]/Table2[[#This Row],[Day Low]])-1</f>
        <v>4.2432814710040567E-3</v>
      </c>
      <c r="AD730" s="1">
        <f>(Table2[[#This Row],[Day High]]/Table2[[#This Row],[Close Price]])-1</f>
        <v>4.0845070422535157E-2</v>
      </c>
      <c r="AE730" s="1">
        <f>(Table2[[#This Row],[Close Price]]/Table2[[#This Row],[Current Week Low]])-1</f>
        <v>4.2432814710040567E-3</v>
      </c>
      <c r="AF730" s="1">
        <f>(Table2[[#This Row],[Current Week High]]/Table2[[#This Row],[Close Price]])-1</f>
        <v>6.0563380281690282E-2</v>
      </c>
      <c r="AG730" s="1">
        <f>(Table2[[#This Row],[Close Price]]/Table2[[#This Row],[Current Month Low]])-1</f>
        <v>4.2432814710040567E-3</v>
      </c>
      <c r="AH730" s="1">
        <f>(Table2[[#This Row],[Current Month High]]/Table2[[#This Row],[Close Price]])-1</f>
        <v>0.20140845070422531</v>
      </c>
      <c r="AI730">
        <v>170.14084507042199</v>
      </c>
      <c r="AJ730">
        <v>0.42432814710040501</v>
      </c>
      <c r="AK730" t="str">
        <f>IF(AND(Table2[[#This Row],[20D EMA]]&gt;Table2[[#This Row],[50D EMA]],Table2[[#This Row],[50D EMA]]&gt;Table2[[#This Row],[200D EMA]]),"Uptrend","Downtrend/NoTrend")</f>
        <v>Downtrend/NoTrend</v>
      </c>
      <c r="AL730">
        <v>-0.53</v>
      </c>
      <c r="AM730" t="s">
        <v>3153</v>
      </c>
      <c r="AN730">
        <v>-12.56</v>
      </c>
      <c r="AO730" t="s">
        <v>3153</v>
      </c>
      <c r="AP730">
        <v>-3.1876997944078E-2</v>
      </c>
      <c r="AQ730">
        <f>(Table2[[#This Row],[Sharpe Ratio]]-AVERAGE(Table2[Sharpe Ratio]))/_xlfn.STDEV.P(Table2[Sharpe Ratio])</f>
        <v>-1.042126480289298</v>
      </c>
      <c r="AR7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0">
        <f>_xlfn.RANK.AVG(Table2[[#This Row],[1Y Return vs Nifty Z-Score]],Table2[1Y Return vs Nifty Z-Score])</f>
        <v>733</v>
      </c>
      <c r="AT730">
        <f>_xlfn.RANK.AVG(Table2[[#This Row],[6M Return vs Nifty Z-Score]],Table2[6M Return vs Nifty Z-Score])</f>
        <v>735</v>
      </c>
      <c r="AU730">
        <f>_xlfn.RANK.AVG(Table2[[#This Row],[Sharpe Ratio Z-Score]],Table2[Sharpe Ratio Z-Score])</f>
        <v>621</v>
      </c>
      <c r="AV730">
        <f>(Table2[[#This Row],[Rank 1Y]]+Table2[[#This Row],[Rank 6M]]+Table2[[#This Row],[Rank Sharpe]])/3</f>
        <v>696.33333333333337</v>
      </c>
    </row>
    <row r="731" spans="1:48" hidden="1" x14ac:dyDescent="0.3">
      <c r="A731" t="s">
        <v>2323</v>
      </c>
      <c r="B731" t="s">
        <v>2324</v>
      </c>
      <c r="C731" t="s">
        <v>3117</v>
      </c>
      <c r="D731" t="s">
        <v>1297</v>
      </c>
      <c r="E731">
        <v>2242.1405993849999</v>
      </c>
      <c r="F731">
        <v>268.05</v>
      </c>
      <c r="G731">
        <v>-68.345417283165105</v>
      </c>
      <c r="H731">
        <f>(Table2[[#This Row],[1Y Return vs Nifty]]-AVERAGE(Table2[1Y Return vs Nifty]))/_xlfn.STDEV.P(Table2[1Y Return vs Nifty])</f>
        <v>-1.7079013860018251</v>
      </c>
      <c r="I731">
        <v>-17.476331048110499</v>
      </c>
      <c r="J731">
        <f>(Table2[[#This Row],[1M Return vs Nifty]]-AVERAGE(Table2[1M Return vs Nifty]))/_xlfn.STDEV.P(Table2[1M Return vs Nifty])</f>
        <v>-1.5798824859780087</v>
      </c>
      <c r="K731">
        <v>-32.755359307588598</v>
      </c>
      <c r="L731">
        <f>(Table2[[#This Row],[6M Return vs Nifty]]-AVERAGE(Table2[6M Return vs Nifty]))/_xlfn.STDEV.P(Table2[6M Return vs Nifty])</f>
        <v>-1.2173104827664114</v>
      </c>
      <c r="M731">
        <v>-6.7509282376917099</v>
      </c>
      <c r="N731">
        <f>(Table2[[#This Row],[1W Return vs Nifty]]-AVERAGE(Table2[1W Return vs Nifty]))/_xlfn.STDEV.P(Table2[1W Return vs Nifty])</f>
        <v>-0.80932787391793493</v>
      </c>
      <c r="O731">
        <v>283.35000000000002</v>
      </c>
      <c r="P731">
        <v>305.84123630758501</v>
      </c>
      <c r="Q731">
        <v>363.15708053444598</v>
      </c>
      <c r="R731">
        <v>40.665230432880797</v>
      </c>
      <c r="S731" s="1">
        <f>(Table2[[#This Row],[Close Price]]-Table2[[#This Row],[20D EMA]])/Table2[[#This Row],[20D EMA]]</f>
        <v>-5.3996823716252022E-2</v>
      </c>
      <c r="T731" s="1">
        <f>(Table2[[#This Row],[Close Price]]-Table2[[#This Row],[50D EMA]])/Table2[[#This Row],[50D EMA]]</f>
        <v>-0.12356488210627782</v>
      </c>
      <c r="U731" s="1">
        <f>(Table2[[#This Row],[Close Price]]-Table2[[#This Row],[200D EMA]])/Table2[[#This Row],[200D EMA]]</f>
        <v>-0.26188964949955018</v>
      </c>
      <c r="V731">
        <v>0.78436481642046396</v>
      </c>
      <c r="W731">
        <v>253.95</v>
      </c>
      <c r="X731">
        <v>270</v>
      </c>
      <c r="Y731">
        <v>249.35</v>
      </c>
      <c r="Z731">
        <v>270</v>
      </c>
      <c r="AA731">
        <v>249.35</v>
      </c>
      <c r="AB731">
        <v>309.95</v>
      </c>
      <c r="AC731" s="1">
        <f>(Table2[[#This Row],[Close Price]]/Table2[[#This Row],[Day Low]])-1</f>
        <v>5.5522740696987594E-2</v>
      </c>
      <c r="AD731" s="1">
        <f>(Table2[[#This Row],[Day High]]/Table2[[#This Row],[Close Price]])-1</f>
        <v>7.2747621712365707E-3</v>
      </c>
      <c r="AE731" s="1">
        <f>(Table2[[#This Row],[Close Price]]/Table2[[#This Row],[Current Week Low]])-1</f>
        <v>7.4994986966111954E-2</v>
      </c>
      <c r="AF731" s="1">
        <f>(Table2[[#This Row],[Current Week High]]/Table2[[#This Row],[Close Price]])-1</f>
        <v>7.2747621712365707E-3</v>
      </c>
      <c r="AG731" s="1">
        <f>(Table2[[#This Row],[Close Price]]/Table2[[#This Row],[Current Month Low]])-1</f>
        <v>7.4994986966111954E-2</v>
      </c>
      <c r="AH731" s="1">
        <f>(Table2[[#This Row],[Current Month High]]/Table2[[#This Row],[Close Price]])-1</f>
        <v>0.15631412049990656</v>
      </c>
      <c r="AI731">
        <v>97.362398660505804</v>
      </c>
      <c r="AJ731">
        <v>7.4994986966111901</v>
      </c>
      <c r="AK731" t="str">
        <f>IF(AND(Table2[[#This Row],[20D EMA]]&gt;Table2[[#This Row],[50D EMA]],Table2[[#This Row],[50D EMA]]&gt;Table2[[#This Row],[200D EMA]]),"Uptrend","Downtrend/NoTrend")</f>
        <v>Downtrend/NoTrend</v>
      </c>
      <c r="AL731">
        <v>-0.18</v>
      </c>
      <c r="AM731" t="s">
        <v>3153</v>
      </c>
      <c r="AN731">
        <v>-10.8</v>
      </c>
      <c r="AO731" t="s">
        <v>3153</v>
      </c>
      <c r="AP731">
        <v>-4.8715652869547002E-2</v>
      </c>
      <c r="AQ731">
        <f>(Table2[[#This Row],[Sharpe Ratio]]-AVERAGE(Table2[Sharpe Ratio]))/_xlfn.STDEV.P(Table2[Sharpe Ratio])</f>
        <v>-1.2388690315830921</v>
      </c>
      <c r="AR7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1">
        <f>_xlfn.RANK.AVG(Table2[[#This Row],[1Y Return vs Nifty Z-Score]],Table2[1Y Return vs Nifty Z-Score])</f>
        <v>734</v>
      </c>
      <c r="AT731">
        <f>_xlfn.RANK.AVG(Table2[[#This Row],[6M Return vs Nifty Z-Score]],Table2[6M Return vs Nifty Z-Score])</f>
        <v>702</v>
      </c>
      <c r="AU731">
        <f>_xlfn.RANK.AVG(Table2[[#This Row],[Sharpe Ratio Z-Score]],Table2[Sharpe Ratio Z-Score])</f>
        <v>659</v>
      </c>
      <c r="AV731">
        <f>(Table2[[#This Row],[Rank 1Y]]+Table2[[#This Row],[Rank 6M]]+Table2[[#This Row],[Rank Sharpe]])/3</f>
        <v>698.33333333333337</v>
      </c>
    </row>
    <row r="732" spans="1:48" hidden="1" x14ac:dyDescent="0.3">
      <c r="A732" t="s">
        <v>923</v>
      </c>
      <c r="B732" t="s">
        <v>924</v>
      </c>
      <c r="C732" t="s">
        <v>3122</v>
      </c>
      <c r="D732" t="s">
        <v>485</v>
      </c>
      <c r="E732">
        <v>15765.962182499999</v>
      </c>
      <c r="F732">
        <v>434.9</v>
      </c>
      <c r="G732">
        <v>-35.5406694157356</v>
      </c>
      <c r="H732">
        <f>(Table2[[#This Row],[1Y Return vs Nifty]]-AVERAGE(Table2[1Y Return vs Nifty]))/_xlfn.STDEV.P(Table2[1Y Return vs Nifty])</f>
        <v>-1.0304505896569476</v>
      </c>
      <c r="I732">
        <v>-12.337927612684799</v>
      </c>
      <c r="J732">
        <f>(Table2[[#This Row],[1M Return vs Nifty]]-AVERAGE(Table2[1M Return vs Nifty]))/_xlfn.STDEV.P(Table2[1M Return vs Nifty])</f>
        <v>-1.0171479643499068</v>
      </c>
      <c r="K732">
        <v>-34.795463291352803</v>
      </c>
      <c r="L732">
        <f>(Table2[[#This Row],[6M Return vs Nifty]]-AVERAGE(Table2[6M Return vs Nifty]))/_xlfn.STDEV.P(Table2[6M Return vs Nifty])</f>
        <v>-1.2878155731351419</v>
      </c>
      <c r="M732">
        <v>-1.4620950380859401</v>
      </c>
      <c r="N732">
        <f>(Table2[[#This Row],[1W Return vs Nifty]]-AVERAGE(Table2[1W Return vs Nifty]))/_xlfn.STDEV.P(Table2[1W Return vs Nifty])</f>
        <v>0.27805259272667737</v>
      </c>
      <c r="O732">
        <v>479.78</v>
      </c>
      <c r="P732">
        <v>526.29524380479302</v>
      </c>
      <c r="Q732">
        <v>598.780289871695</v>
      </c>
      <c r="R732">
        <v>29.731367399917801</v>
      </c>
      <c r="S732" s="1">
        <f>(Table2[[#This Row],[Close Price]]-Table2[[#This Row],[20D EMA]])/Table2[[#This Row],[20D EMA]]</f>
        <v>-9.3542873817166194E-2</v>
      </c>
      <c r="T732" s="1">
        <f>(Table2[[#This Row],[Close Price]]-Table2[[#This Row],[50D EMA]])/Table2[[#This Row],[50D EMA]]</f>
        <v>-0.17365774226660549</v>
      </c>
      <c r="U732" s="1">
        <f>(Table2[[#This Row],[Close Price]]-Table2[[#This Row],[200D EMA]])/Table2[[#This Row],[200D EMA]]</f>
        <v>-0.27369018760923286</v>
      </c>
      <c r="V732">
        <v>2.19365425722834</v>
      </c>
      <c r="W732">
        <v>431</v>
      </c>
      <c r="X732">
        <v>441.95</v>
      </c>
      <c r="Y732">
        <v>429.5</v>
      </c>
      <c r="Z732">
        <v>441.95</v>
      </c>
      <c r="AA732">
        <v>426.2</v>
      </c>
      <c r="AB732">
        <v>529.5</v>
      </c>
      <c r="AC732" s="1">
        <f>(Table2[[#This Row],[Close Price]]/Table2[[#This Row],[Day Low]])-1</f>
        <v>9.0487238979117812E-3</v>
      </c>
      <c r="AD732" s="1">
        <f>(Table2[[#This Row],[Day High]]/Table2[[#This Row],[Close Price]])-1</f>
        <v>1.6210623131754476E-2</v>
      </c>
      <c r="AE732" s="1">
        <f>(Table2[[#This Row],[Close Price]]/Table2[[#This Row],[Current Week Low]])-1</f>
        <v>1.257275902211874E-2</v>
      </c>
      <c r="AF732" s="1">
        <f>(Table2[[#This Row],[Current Week High]]/Table2[[#This Row],[Close Price]])-1</f>
        <v>1.6210623131754476E-2</v>
      </c>
      <c r="AG732" s="1">
        <f>(Table2[[#This Row],[Close Price]]/Table2[[#This Row],[Current Month Low]])-1</f>
        <v>2.0412951665884638E-2</v>
      </c>
      <c r="AH732" s="1">
        <f>(Table2[[#This Row],[Current Month High]]/Table2[[#This Row],[Close Price]])-1</f>
        <v>0.21752126925730053</v>
      </c>
      <c r="AI732">
        <v>76.879742469533198</v>
      </c>
      <c r="AJ732">
        <v>2.0412951665884602</v>
      </c>
      <c r="AK732" t="str">
        <f>IF(AND(Table2[[#This Row],[20D EMA]]&gt;Table2[[#This Row],[50D EMA]],Table2[[#This Row],[50D EMA]]&gt;Table2[[#This Row],[200D EMA]]),"Uptrend","Downtrend/NoTrend")</f>
        <v>Downtrend/NoTrend</v>
      </c>
      <c r="AL732">
        <v>-0.21</v>
      </c>
      <c r="AM732" t="s">
        <v>3153</v>
      </c>
      <c r="AN732">
        <v>-14.88</v>
      </c>
      <c r="AO732" t="s">
        <v>3153</v>
      </c>
      <c r="AP732">
        <v>-0.127543676865469</v>
      </c>
      <c r="AQ732">
        <f>(Table2[[#This Row],[Sharpe Ratio]]-AVERAGE(Table2[Sharpe Ratio]))/_xlfn.STDEV.P(Table2[Sharpe Ratio])</f>
        <v>-2.159894292986158</v>
      </c>
      <c r="AR7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2">
        <f>_xlfn.RANK.AVG(Table2[[#This Row],[1Y Return vs Nifty Z-Score]],Table2[1Y Return vs Nifty Z-Score])</f>
        <v>661</v>
      </c>
      <c r="AT732">
        <f>_xlfn.RANK.AVG(Table2[[#This Row],[6M Return vs Nifty Z-Score]],Table2[6M Return vs Nifty Z-Score])</f>
        <v>709</v>
      </c>
      <c r="AU732">
        <f>_xlfn.RANK.AVG(Table2[[#This Row],[Sharpe Ratio Z-Score]],Table2[Sharpe Ratio Z-Score])</f>
        <v>730</v>
      </c>
      <c r="AV732">
        <f>(Table2[[#This Row],[Rank 1Y]]+Table2[[#This Row],[Rank 6M]]+Table2[[#This Row],[Rank Sharpe]])/3</f>
        <v>700</v>
      </c>
    </row>
    <row r="733" spans="1:48" hidden="1" x14ac:dyDescent="0.3">
      <c r="A733" t="s">
        <v>1451</v>
      </c>
      <c r="B733" t="s">
        <v>1452</v>
      </c>
      <c r="C733" t="s">
        <v>3117</v>
      </c>
      <c r="D733" t="s">
        <v>85</v>
      </c>
      <c r="E733">
        <v>7003.5662274799997</v>
      </c>
      <c r="F733">
        <v>237.2</v>
      </c>
      <c r="G733">
        <v>-51.116330987316701</v>
      </c>
      <c r="H733">
        <f>(Table2[[#This Row],[1Y Return vs Nifty]]-AVERAGE(Table2[1Y Return vs Nifty]))/_xlfn.STDEV.P(Table2[1Y Return vs Nifty])</f>
        <v>-1.3521035521460245</v>
      </c>
      <c r="I733">
        <v>-9.2976713172757908</v>
      </c>
      <c r="J733">
        <f>(Table2[[#This Row],[1M Return vs Nifty]]-AVERAGE(Table2[1M Return vs Nifty]))/_xlfn.STDEV.P(Table2[1M Return vs Nifty])</f>
        <v>-0.68419295341622843</v>
      </c>
      <c r="K733">
        <v>-25.216215931108898</v>
      </c>
      <c r="L733">
        <f>(Table2[[#This Row],[6M Return vs Nifty]]-AVERAGE(Table2[6M Return vs Nifty]))/_xlfn.STDEV.P(Table2[6M Return vs Nifty])</f>
        <v>-0.95676102583100819</v>
      </c>
      <c r="M733">
        <v>-3.9156157524762198</v>
      </c>
      <c r="N733">
        <f>(Table2[[#This Row],[1W Return vs Nifty]]-AVERAGE(Table2[1W Return vs Nifty]))/_xlfn.STDEV.P(Table2[1W Return vs Nifty])</f>
        <v>-0.22638957790838657</v>
      </c>
      <c r="O733">
        <v>252.44</v>
      </c>
      <c r="P733">
        <v>266.77065062669999</v>
      </c>
      <c r="Q733">
        <v>311.16781455302697</v>
      </c>
      <c r="R733">
        <v>32.527120340846203</v>
      </c>
      <c r="S733" s="1">
        <f>(Table2[[#This Row],[Close Price]]-Table2[[#This Row],[20D EMA]])/Table2[[#This Row],[20D EMA]]</f>
        <v>-6.0370781175724961E-2</v>
      </c>
      <c r="T733" s="1">
        <f>(Table2[[#This Row],[Close Price]]-Table2[[#This Row],[50D EMA]])/Table2[[#This Row],[50D EMA]]</f>
        <v>-0.11084671629818485</v>
      </c>
      <c r="U733" s="1">
        <f>(Table2[[#This Row],[Close Price]]-Table2[[#This Row],[200D EMA]])/Table2[[#This Row],[200D EMA]]</f>
        <v>-0.23771036429097625</v>
      </c>
      <c r="V733">
        <v>0.95190289906181003</v>
      </c>
      <c r="W733">
        <v>235.6</v>
      </c>
      <c r="X733">
        <v>243.4</v>
      </c>
      <c r="Y733">
        <v>235.6</v>
      </c>
      <c r="Z733">
        <v>252.35</v>
      </c>
      <c r="AA733">
        <v>232.6</v>
      </c>
      <c r="AB733">
        <v>267.85000000000002</v>
      </c>
      <c r="AC733" s="1">
        <f>(Table2[[#This Row],[Close Price]]/Table2[[#This Row],[Day Low]])-1</f>
        <v>6.7911714770798604E-3</v>
      </c>
      <c r="AD733" s="1">
        <f>(Table2[[#This Row],[Day High]]/Table2[[#This Row],[Close Price]])-1</f>
        <v>2.6138279932546471E-2</v>
      </c>
      <c r="AE733" s="1">
        <f>(Table2[[#This Row],[Close Price]]/Table2[[#This Row],[Current Week Low]])-1</f>
        <v>6.7911714770798604E-3</v>
      </c>
      <c r="AF733" s="1">
        <f>(Table2[[#This Row],[Current Week High]]/Table2[[#This Row],[Close Price]])-1</f>
        <v>6.387015177065769E-2</v>
      </c>
      <c r="AG733" s="1">
        <f>(Table2[[#This Row],[Close Price]]/Table2[[#This Row],[Current Month Low]])-1</f>
        <v>1.9776440240756532E-2</v>
      </c>
      <c r="AH733" s="1">
        <f>(Table2[[#This Row],[Current Month High]]/Table2[[#This Row],[Close Price]])-1</f>
        <v>0.12921585160202387</v>
      </c>
      <c r="AI733">
        <v>69.730185497470501</v>
      </c>
      <c r="AJ733">
        <v>1.9776440240756501</v>
      </c>
      <c r="AK733" t="str">
        <f>IF(AND(Table2[[#This Row],[20D EMA]]&gt;Table2[[#This Row],[50D EMA]],Table2[[#This Row],[50D EMA]]&gt;Table2[[#This Row],[200D EMA]]),"Uptrend","Downtrend/NoTrend")</f>
        <v>Downtrend/NoTrend</v>
      </c>
      <c r="AL733">
        <v>-0.12</v>
      </c>
      <c r="AM733" t="s">
        <v>3153</v>
      </c>
      <c r="AN733">
        <v>-7.95</v>
      </c>
      <c r="AO733" t="s">
        <v>3153</v>
      </c>
      <c r="AP733">
        <v>-0.129327563498151</v>
      </c>
      <c r="AQ733">
        <f>(Table2[[#This Row],[Sharpe Ratio]]-AVERAGE(Table2[Sharpe Ratio]))/_xlfn.STDEV.P(Table2[Sharpe Ratio])</f>
        <v>-2.1807371933773232</v>
      </c>
      <c r="AR7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3">
        <f>_xlfn.RANK.AVG(Table2[[#This Row],[1Y Return vs Nifty Z-Score]],Table2[1Y Return vs Nifty Z-Score])</f>
        <v>719</v>
      </c>
      <c r="AT733">
        <f>_xlfn.RANK.AVG(Table2[[#This Row],[6M Return vs Nifty Z-Score]],Table2[6M Return vs Nifty Z-Score])</f>
        <v>652</v>
      </c>
      <c r="AU733">
        <f>_xlfn.RANK.AVG(Table2[[#This Row],[Sharpe Ratio Z-Score]],Table2[Sharpe Ratio Z-Score])</f>
        <v>731</v>
      </c>
      <c r="AV733">
        <f>(Table2[[#This Row],[Rank 1Y]]+Table2[[#This Row],[Rank 6M]]+Table2[[#This Row],[Rank Sharpe]])/3</f>
        <v>700.66666666666663</v>
      </c>
    </row>
    <row r="734" spans="1:48" hidden="1" x14ac:dyDescent="0.3">
      <c r="A734" t="s">
        <v>2016</v>
      </c>
      <c r="B734" t="s">
        <v>2017</v>
      </c>
      <c r="C734" t="s">
        <v>3118</v>
      </c>
      <c r="D734" t="s">
        <v>460</v>
      </c>
      <c r="E734">
        <v>3182.2793582999998</v>
      </c>
      <c r="F734">
        <v>829.15</v>
      </c>
      <c r="G734">
        <v>-60.801045277739803</v>
      </c>
      <c r="H734">
        <f>(Table2[[#This Row],[1Y Return vs Nifty]]-AVERAGE(Table2[1Y Return vs Nifty]))/_xlfn.STDEV.P(Table2[1Y Return vs Nifty])</f>
        <v>-1.5521025716456931</v>
      </c>
      <c r="I734">
        <v>-13.732653488031101</v>
      </c>
      <c r="J734">
        <f>(Table2[[#This Row],[1M Return vs Nifty]]-AVERAGE(Table2[1M Return vs Nifty]))/_xlfn.STDEV.P(Table2[1M Return vs Nifty])</f>
        <v>-1.1698919845749971</v>
      </c>
      <c r="K734">
        <v>-25.711094322760701</v>
      </c>
      <c r="L734">
        <f>(Table2[[#This Row],[6M Return vs Nifty]]-AVERAGE(Table2[6M Return vs Nifty]))/_xlfn.STDEV.P(Table2[6M Return vs Nifty])</f>
        <v>-0.97386380392595795</v>
      </c>
      <c r="M734">
        <v>-11.171570344228</v>
      </c>
      <c r="N734">
        <f>(Table2[[#This Row],[1W Return vs Nifty]]-AVERAGE(Table2[1W Return vs Nifty]))/_xlfn.STDEV.P(Table2[1W Return vs Nifty])</f>
        <v>-1.7182088492212515</v>
      </c>
      <c r="O734">
        <v>938.81</v>
      </c>
      <c r="P734">
        <v>1004.84112648351</v>
      </c>
      <c r="Q734">
        <v>1128.95731219089</v>
      </c>
      <c r="R734">
        <v>9.7545960682138695</v>
      </c>
      <c r="S734" s="1">
        <f>(Table2[[#This Row],[Close Price]]-Table2[[#This Row],[20D EMA]])/Table2[[#This Row],[20D EMA]]</f>
        <v>-0.11680744772637698</v>
      </c>
      <c r="T734" s="1">
        <f>(Table2[[#This Row],[Close Price]]-Table2[[#This Row],[50D EMA]])/Table2[[#This Row],[50D EMA]]</f>
        <v>-0.1748446812665298</v>
      </c>
      <c r="U734" s="1">
        <f>(Table2[[#This Row],[Close Price]]-Table2[[#This Row],[200D EMA]])/Table2[[#This Row],[200D EMA]]</f>
        <v>-0.26556124749223203</v>
      </c>
      <c r="V734">
        <v>1.28489628638444</v>
      </c>
      <c r="W734">
        <v>825</v>
      </c>
      <c r="X734">
        <v>884.65</v>
      </c>
      <c r="Y734">
        <v>825</v>
      </c>
      <c r="Z734">
        <v>884.65</v>
      </c>
      <c r="AA734">
        <v>825</v>
      </c>
      <c r="AB734">
        <v>1001.95</v>
      </c>
      <c r="AC734" s="1">
        <f>(Table2[[#This Row],[Close Price]]/Table2[[#This Row],[Day Low]])-1</f>
        <v>5.0303030303029406E-3</v>
      </c>
      <c r="AD734" s="1">
        <f>(Table2[[#This Row],[Day High]]/Table2[[#This Row],[Close Price]])-1</f>
        <v>6.693601881444855E-2</v>
      </c>
      <c r="AE734" s="1">
        <f>(Table2[[#This Row],[Close Price]]/Table2[[#This Row],[Current Week Low]])-1</f>
        <v>5.0303030303029406E-3</v>
      </c>
      <c r="AF734" s="1">
        <f>(Table2[[#This Row],[Current Week High]]/Table2[[#This Row],[Close Price]])-1</f>
        <v>6.693601881444855E-2</v>
      </c>
      <c r="AG734" s="1">
        <f>(Table2[[#This Row],[Close Price]]/Table2[[#This Row],[Current Month Low]])-1</f>
        <v>5.0303030303029406E-3</v>
      </c>
      <c r="AH734" s="1">
        <f>(Table2[[#This Row],[Current Month High]]/Table2[[#This Row],[Close Price]])-1</f>
        <v>0.20840619911958047</v>
      </c>
      <c r="AI734">
        <v>74.606524754266403</v>
      </c>
      <c r="AJ734">
        <v>0.50303030303029395</v>
      </c>
      <c r="AK734" t="str">
        <f>IF(AND(Table2[[#This Row],[20D EMA]]&gt;Table2[[#This Row],[50D EMA]],Table2[[#This Row],[50D EMA]]&gt;Table2[[#This Row],[200D EMA]]),"Uptrend","Downtrend/NoTrend")</f>
        <v>Downtrend/NoTrend</v>
      </c>
      <c r="AL734">
        <v>-0.17</v>
      </c>
      <c r="AM734" t="s">
        <v>3153</v>
      </c>
      <c r="AN734">
        <v>-14.86</v>
      </c>
      <c r="AO734" t="s">
        <v>3153</v>
      </c>
      <c r="AP734">
        <v>-0.18236378309704099</v>
      </c>
      <c r="AQ734">
        <f>(Table2[[#This Row],[Sharpe Ratio]]-AVERAGE(Table2[Sharpe Ratio]))/_xlfn.STDEV.P(Table2[Sharpe Ratio])</f>
        <v>-2.8004114607726991</v>
      </c>
      <c r="AR7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4">
        <f>_xlfn.RANK.AVG(Table2[[#This Row],[1Y Return vs Nifty Z-Score]],Table2[1Y Return vs Nifty Z-Score])</f>
        <v>728</v>
      </c>
      <c r="AT734">
        <f>_xlfn.RANK.AVG(Table2[[#This Row],[6M Return vs Nifty Z-Score]],Table2[6M Return vs Nifty Z-Score])</f>
        <v>654</v>
      </c>
      <c r="AU734">
        <f>_xlfn.RANK.AVG(Table2[[#This Row],[Sharpe Ratio Z-Score]],Table2[Sharpe Ratio Z-Score])</f>
        <v>737</v>
      </c>
      <c r="AV734">
        <f>(Table2[[#This Row],[Rank 1Y]]+Table2[[#This Row],[Rank 6M]]+Table2[[#This Row],[Rank Sharpe]])/3</f>
        <v>706.33333333333337</v>
      </c>
    </row>
    <row r="735" spans="1:48" hidden="1" x14ac:dyDescent="0.3">
      <c r="A735" t="s">
        <v>1860</v>
      </c>
      <c r="B735" t="s">
        <v>1861</v>
      </c>
      <c r="C735" t="s">
        <v>3120</v>
      </c>
      <c r="D735" t="s">
        <v>515</v>
      </c>
      <c r="E735">
        <v>3926.8148118919999</v>
      </c>
      <c r="F735">
        <v>78.819999999999993</v>
      </c>
      <c r="G735">
        <v>-47.583795808321803</v>
      </c>
      <c r="H735">
        <f>(Table2[[#This Row],[1Y Return vs Nifty]]-AVERAGE(Table2[1Y Return vs Nifty]))/_xlfn.STDEV.P(Table2[1Y Return vs Nifty])</f>
        <v>-1.2791531737496575</v>
      </c>
      <c r="I735">
        <v>-15.8739357822706</v>
      </c>
      <c r="J735">
        <f>(Table2[[#This Row],[1M Return vs Nifty]]-AVERAGE(Table2[1M Return vs Nifty]))/_xlfn.STDEV.P(Table2[1M Return vs Nifty])</f>
        <v>-1.4043954607349536</v>
      </c>
      <c r="K735">
        <v>-28.5440202848539</v>
      </c>
      <c r="L735">
        <f>(Table2[[#This Row],[6M Return vs Nifty]]-AVERAGE(Table2[6M Return vs Nifty]))/_xlfn.STDEV.P(Table2[6M Return vs Nifty])</f>
        <v>-1.0717684708227748</v>
      </c>
      <c r="M735">
        <v>-7.8110688262061103</v>
      </c>
      <c r="N735">
        <f>(Table2[[#This Row],[1W Return vs Nifty]]-AVERAGE(Table2[1W Return vs Nifty]))/_xlfn.STDEV.P(Table2[1W Return vs Nifty])</f>
        <v>-1.027292049444138</v>
      </c>
      <c r="O735">
        <v>90.49</v>
      </c>
      <c r="P735">
        <v>97.540549813943898</v>
      </c>
      <c r="Q735">
        <v>105.095551321</v>
      </c>
      <c r="R735">
        <v>11.1031714060522</v>
      </c>
      <c r="S735" s="1">
        <f>(Table2[[#This Row],[Close Price]]-Table2[[#This Row],[20D EMA]])/Table2[[#This Row],[20D EMA]]</f>
        <v>-0.12896452646701295</v>
      </c>
      <c r="T735" s="1">
        <f>(Table2[[#This Row],[Close Price]]-Table2[[#This Row],[50D EMA]])/Table2[[#This Row],[50D EMA]]</f>
        <v>-0.19192581802801886</v>
      </c>
      <c r="U735" s="1">
        <f>(Table2[[#This Row],[Close Price]]-Table2[[#This Row],[200D EMA]])/Table2[[#This Row],[200D EMA]]</f>
        <v>-0.25001582836503639</v>
      </c>
      <c r="V735">
        <v>0.58116816441080299</v>
      </c>
      <c r="W735">
        <v>78.11</v>
      </c>
      <c r="X735">
        <v>82.78</v>
      </c>
      <c r="Y735">
        <v>78.11</v>
      </c>
      <c r="Z735">
        <v>86.37</v>
      </c>
      <c r="AA735">
        <v>78.11</v>
      </c>
      <c r="AB735">
        <v>93.5</v>
      </c>
      <c r="AC735" s="1">
        <f>(Table2[[#This Row],[Close Price]]/Table2[[#This Row],[Day Low]])-1</f>
        <v>9.0897452310843008E-3</v>
      </c>
      <c r="AD735" s="1">
        <f>(Table2[[#This Row],[Day High]]/Table2[[#This Row],[Close Price]])-1</f>
        <v>5.0241055569652415E-2</v>
      </c>
      <c r="AE735" s="1">
        <f>(Table2[[#This Row],[Close Price]]/Table2[[#This Row],[Current Week Low]])-1</f>
        <v>9.0897452310843008E-3</v>
      </c>
      <c r="AF735" s="1">
        <f>(Table2[[#This Row],[Current Week High]]/Table2[[#This Row],[Close Price]])-1</f>
        <v>9.5787871098706123E-2</v>
      </c>
      <c r="AG735" s="1">
        <f>(Table2[[#This Row],[Close Price]]/Table2[[#This Row],[Current Month Low]])-1</f>
        <v>9.0897452310843008E-3</v>
      </c>
      <c r="AH735" s="1">
        <f>(Table2[[#This Row],[Current Month High]]/Table2[[#This Row],[Close Price]])-1</f>
        <v>0.18624714539456999</v>
      </c>
      <c r="AI735">
        <v>69.626998223800996</v>
      </c>
      <c r="AJ735">
        <v>0.90897452310842997</v>
      </c>
      <c r="AK735" t="str">
        <f>IF(AND(Table2[[#This Row],[20D EMA]]&gt;Table2[[#This Row],[50D EMA]],Table2[[#This Row],[50D EMA]]&gt;Table2[[#This Row],[200D EMA]]),"Uptrend","Downtrend/NoTrend")</f>
        <v>Downtrend/NoTrend</v>
      </c>
      <c r="AL735">
        <v>-0.26</v>
      </c>
      <c r="AM735" t="s">
        <v>3153</v>
      </c>
      <c r="AN735">
        <v>-13.04</v>
      </c>
      <c r="AO735" t="s">
        <v>3153</v>
      </c>
      <c r="AP735">
        <v>-0.127489537509859</v>
      </c>
      <c r="AQ735">
        <f>(Table2[[#This Row],[Sharpe Ratio]]-AVERAGE(Table2[Sharpe Ratio]))/_xlfn.STDEV.P(Table2[Sharpe Ratio])</f>
        <v>-2.1592617296967944</v>
      </c>
      <c r="AR7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5">
        <f>_xlfn.RANK.AVG(Table2[[#This Row],[1Y Return vs Nifty Z-Score]],Table2[1Y Return vs Nifty Z-Score])</f>
        <v>712</v>
      </c>
      <c r="AT735">
        <f>_xlfn.RANK.AVG(Table2[[#This Row],[6M Return vs Nifty Z-Score]],Table2[6M Return vs Nifty Z-Score])</f>
        <v>683</v>
      </c>
      <c r="AU735">
        <f>_xlfn.RANK.AVG(Table2[[#This Row],[Sharpe Ratio Z-Score]],Table2[Sharpe Ratio Z-Score])</f>
        <v>729</v>
      </c>
      <c r="AV735">
        <f>(Table2[[#This Row],[Rank 1Y]]+Table2[[#This Row],[Rank 6M]]+Table2[[#This Row],[Rank Sharpe]])/3</f>
        <v>708</v>
      </c>
    </row>
    <row r="736" spans="1:48" hidden="1" x14ac:dyDescent="0.3">
      <c r="A736" t="s">
        <v>1749</v>
      </c>
      <c r="B736" t="s">
        <v>1750</v>
      </c>
      <c r="C736" t="s">
        <v>3117</v>
      </c>
      <c r="D736" t="s">
        <v>436</v>
      </c>
      <c r="E736">
        <v>4514.1975806949904</v>
      </c>
      <c r="F736">
        <v>272.14999999999998</v>
      </c>
      <c r="G736">
        <v>-54.773989556151598</v>
      </c>
      <c r="H736">
        <f>(Table2[[#This Row],[1Y Return vs Nifty]]-AVERAGE(Table2[1Y Return vs Nifty]))/_xlfn.STDEV.P(Table2[1Y Return vs Nifty])</f>
        <v>-1.4276378534681526</v>
      </c>
      <c r="I736">
        <v>-2.8532173009585202</v>
      </c>
      <c r="J736">
        <f>(Table2[[#This Row],[1M Return vs Nifty]]-AVERAGE(Table2[1M Return vs Nifty]))/_xlfn.STDEV.P(Table2[1M Return vs Nifty])</f>
        <v>2.1574274400937794E-2</v>
      </c>
      <c r="K736">
        <v>-32.630493118627903</v>
      </c>
      <c r="L736">
        <f>(Table2[[#This Row],[6M Return vs Nifty]]-AVERAGE(Table2[6M Return vs Nifty]))/_xlfn.STDEV.P(Table2[6M Return vs Nifty])</f>
        <v>-1.2129951625637476</v>
      </c>
      <c r="M736">
        <v>-3.82290700480924</v>
      </c>
      <c r="N736">
        <f>(Table2[[#This Row],[1W Return vs Nifty]]-AVERAGE(Table2[1W Return vs Nifty]))/_xlfn.STDEV.P(Table2[1W Return vs Nifty])</f>
        <v>-0.20732872318003692</v>
      </c>
      <c r="O736">
        <v>282.45</v>
      </c>
      <c r="P736">
        <v>293.50025137046703</v>
      </c>
      <c r="Q736">
        <v>333.83207126469898</v>
      </c>
      <c r="R736">
        <v>36.3120358825729</v>
      </c>
      <c r="S736" s="1">
        <f>(Table2[[#This Row],[Close Price]]-Table2[[#This Row],[20D EMA]])/Table2[[#This Row],[20D EMA]]</f>
        <v>-3.646663126217034E-2</v>
      </c>
      <c r="T736" s="1">
        <f>(Table2[[#This Row],[Close Price]]-Table2[[#This Row],[50D EMA]])/Table2[[#This Row],[50D EMA]]</f>
        <v>-7.2743553951911136E-2</v>
      </c>
      <c r="U736" s="1">
        <f>(Table2[[#This Row],[Close Price]]-Table2[[#This Row],[200D EMA]])/Table2[[#This Row],[200D EMA]]</f>
        <v>-0.18476975873234971</v>
      </c>
      <c r="V736">
        <v>0.43972115379278498</v>
      </c>
      <c r="W736">
        <v>268.60000000000002</v>
      </c>
      <c r="X736">
        <v>277</v>
      </c>
      <c r="Y736">
        <v>265.8</v>
      </c>
      <c r="Z736">
        <v>277</v>
      </c>
      <c r="AA736">
        <v>265.8</v>
      </c>
      <c r="AB736">
        <v>298.60000000000002</v>
      </c>
      <c r="AC736" s="1">
        <f>(Table2[[#This Row],[Close Price]]/Table2[[#This Row],[Day Low]])-1</f>
        <v>1.3216679076693882E-2</v>
      </c>
      <c r="AD736" s="1">
        <f>(Table2[[#This Row],[Day High]]/Table2[[#This Row],[Close Price]])-1</f>
        <v>1.7821054565497096E-2</v>
      </c>
      <c r="AE736" s="1">
        <f>(Table2[[#This Row],[Close Price]]/Table2[[#This Row],[Current Week Low]])-1</f>
        <v>2.3890142964634986E-2</v>
      </c>
      <c r="AF736" s="1">
        <f>(Table2[[#This Row],[Current Week High]]/Table2[[#This Row],[Close Price]])-1</f>
        <v>1.7821054565497096E-2</v>
      </c>
      <c r="AG736" s="1">
        <f>(Table2[[#This Row],[Close Price]]/Table2[[#This Row],[Current Month Low]])-1</f>
        <v>2.3890142964634986E-2</v>
      </c>
      <c r="AH736" s="1">
        <f>(Table2[[#This Row],[Current Month High]]/Table2[[#This Row],[Close Price]])-1</f>
        <v>9.7189050156164081E-2</v>
      </c>
      <c r="AI736">
        <v>99.301855594341305</v>
      </c>
      <c r="AJ736">
        <v>3.6169807728916701</v>
      </c>
      <c r="AK736" t="str">
        <f>IF(AND(Table2[[#This Row],[20D EMA]]&gt;Table2[[#This Row],[50D EMA]],Table2[[#This Row],[50D EMA]]&gt;Table2[[#This Row],[200D EMA]]),"Uptrend","Downtrend/NoTrend")</f>
        <v>Downtrend/NoTrend</v>
      </c>
      <c r="AL736">
        <v>-7.0000000000000007E-2</v>
      </c>
      <c r="AM736" t="s">
        <v>3153</v>
      </c>
      <c r="AN736">
        <v>-7.98</v>
      </c>
      <c r="AO736" t="s">
        <v>3153</v>
      </c>
      <c r="AP736">
        <v>-8.9525809287254995E-2</v>
      </c>
      <c r="AQ736">
        <f>(Table2[[#This Row],[Sharpe Ratio]]-AVERAGE(Table2[Sharpe Ratio]))/_xlfn.STDEV.P(Table2[Sharpe Ratio])</f>
        <v>-1.7156941894034128</v>
      </c>
      <c r="AR7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6">
        <f>_xlfn.RANK.AVG(Table2[[#This Row],[1Y Return vs Nifty Z-Score]],Table2[1Y Return vs Nifty Z-Score])</f>
        <v>724</v>
      </c>
      <c r="AT736">
        <f>_xlfn.RANK.AVG(Table2[[#This Row],[6M Return vs Nifty Z-Score]],Table2[6M Return vs Nifty Z-Score])</f>
        <v>701</v>
      </c>
      <c r="AU736">
        <f>_xlfn.RANK.AVG(Table2[[#This Row],[Sharpe Ratio Z-Score]],Table2[Sharpe Ratio Z-Score])</f>
        <v>703</v>
      </c>
      <c r="AV736">
        <f>(Table2[[#This Row],[Rank 1Y]]+Table2[[#This Row],[Rank 6M]]+Table2[[#This Row],[Rank Sharpe]])/3</f>
        <v>709.33333333333337</v>
      </c>
    </row>
    <row r="737" spans="1:48" hidden="1" x14ac:dyDescent="0.3">
      <c r="A737" t="s">
        <v>1707</v>
      </c>
      <c r="B737" t="s">
        <v>1708</v>
      </c>
      <c r="C737" t="s">
        <v>3119</v>
      </c>
      <c r="D737" t="s">
        <v>470</v>
      </c>
      <c r="E737">
        <v>4881.2716378499999</v>
      </c>
      <c r="F737">
        <v>441.5</v>
      </c>
      <c r="G737">
        <v>-55.670651545330998</v>
      </c>
      <c r="H737">
        <f>(Table2[[#This Row],[1Y Return vs Nifty]]-AVERAGE(Table2[1Y Return vs Nifty]))/_xlfn.STDEV.P(Table2[1Y Return vs Nifty])</f>
        <v>-1.4461548187890438</v>
      </c>
      <c r="I737">
        <v>-12.961464563760501</v>
      </c>
      <c r="J737">
        <f>(Table2[[#This Row],[1M Return vs Nifty]]-AVERAGE(Table2[1M Return vs Nifty]))/_xlfn.STDEV.P(Table2[1M Return vs Nifty])</f>
        <v>-1.0854348889346752</v>
      </c>
      <c r="K737">
        <v>-35.4568951909107</v>
      </c>
      <c r="L737">
        <f>(Table2[[#This Row],[6M Return vs Nifty]]-AVERAGE(Table2[6M Return vs Nifty]))/_xlfn.STDEV.P(Table2[6M Return vs Nifty])</f>
        <v>-1.3106743667173422</v>
      </c>
      <c r="M737">
        <v>-1.62988775554753</v>
      </c>
      <c r="N737">
        <f>(Table2[[#This Row],[1W Return vs Nifty]]-AVERAGE(Table2[1W Return vs Nifty]))/_xlfn.STDEV.P(Table2[1W Return vs Nifty])</f>
        <v>0.24355452547310028</v>
      </c>
      <c r="O737">
        <v>474.28</v>
      </c>
      <c r="P737">
        <v>516.38017631979301</v>
      </c>
      <c r="Q737">
        <v>590.82275538497299</v>
      </c>
      <c r="R737">
        <v>23.213709518481</v>
      </c>
      <c r="S737" s="1">
        <f>(Table2[[#This Row],[Close Price]]-Table2[[#This Row],[20D EMA]])/Table2[[#This Row],[20D EMA]]</f>
        <v>-6.9115290545669172E-2</v>
      </c>
      <c r="T737" s="1">
        <f>(Table2[[#This Row],[Close Price]]-Table2[[#This Row],[50D EMA]])/Table2[[#This Row],[50D EMA]]</f>
        <v>-0.1450097810753678</v>
      </c>
      <c r="U737" s="1">
        <f>(Table2[[#This Row],[Close Price]]-Table2[[#This Row],[200D EMA]])/Table2[[#This Row],[200D EMA]]</f>
        <v>-0.25273697403153689</v>
      </c>
      <c r="V737">
        <v>1.5198740263966399</v>
      </c>
      <c r="W737">
        <v>438.05</v>
      </c>
      <c r="X737">
        <v>447.15</v>
      </c>
      <c r="Y737">
        <v>432.55</v>
      </c>
      <c r="Z737">
        <v>449</v>
      </c>
      <c r="AA737">
        <v>432.55</v>
      </c>
      <c r="AB737">
        <v>506.6</v>
      </c>
      <c r="AC737" s="1">
        <f>(Table2[[#This Row],[Close Price]]/Table2[[#This Row],[Day Low]])-1</f>
        <v>7.8758132633260924E-3</v>
      </c>
      <c r="AD737" s="1">
        <f>(Table2[[#This Row],[Day High]]/Table2[[#This Row],[Close Price]])-1</f>
        <v>1.2797281993204956E-2</v>
      </c>
      <c r="AE737" s="1">
        <f>(Table2[[#This Row],[Close Price]]/Table2[[#This Row],[Current Week Low]])-1</f>
        <v>2.0691249566524128E-2</v>
      </c>
      <c r="AF737" s="1">
        <f>(Table2[[#This Row],[Current Week High]]/Table2[[#This Row],[Close Price]])-1</f>
        <v>1.6987542468856143E-2</v>
      </c>
      <c r="AG737" s="1">
        <f>(Table2[[#This Row],[Close Price]]/Table2[[#This Row],[Current Month Low]])-1</f>
        <v>2.0691249566524128E-2</v>
      </c>
      <c r="AH737" s="1">
        <f>(Table2[[#This Row],[Current Month High]]/Table2[[#This Row],[Close Price]])-1</f>
        <v>0.14745186862967152</v>
      </c>
      <c r="AI737">
        <v>75.764439411098493</v>
      </c>
      <c r="AJ737">
        <v>2.0691249566524101</v>
      </c>
      <c r="AK737" t="str">
        <f>IF(AND(Table2[[#This Row],[20D EMA]]&gt;Table2[[#This Row],[50D EMA]],Table2[[#This Row],[50D EMA]]&gt;Table2[[#This Row],[200D EMA]]),"Uptrend","Downtrend/NoTrend")</f>
        <v>Downtrend/NoTrend</v>
      </c>
      <c r="AL737">
        <v>-0.19</v>
      </c>
      <c r="AM737" t="s">
        <v>3153</v>
      </c>
      <c r="AN737">
        <v>-6.68</v>
      </c>
      <c r="AO737" t="s">
        <v>3153</v>
      </c>
      <c r="AP737">
        <v>-0.13461603876269199</v>
      </c>
      <c r="AQ737">
        <f>(Table2[[#This Row],[Sharpe Ratio]]-AVERAGE(Table2[Sharpe Ratio]))/_xlfn.STDEV.P(Table2[Sharpe Ratio])</f>
        <v>-2.2425276463918435</v>
      </c>
      <c r="AR7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7">
        <f>_xlfn.RANK.AVG(Table2[[#This Row],[1Y Return vs Nifty Z-Score]],Table2[1Y Return vs Nifty Z-Score])</f>
        <v>725</v>
      </c>
      <c r="AT737">
        <f>_xlfn.RANK.AVG(Table2[[#This Row],[6M Return vs Nifty Z-Score]],Table2[6M Return vs Nifty Z-Score])</f>
        <v>710</v>
      </c>
      <c r="AU737">
        <f>_xlfn.RANK.AVG(Table2[[#This Row],[Sharpe Ratio Z-Score]],Table2[Sharpe Ratio Z-Score])</f>
        <v>734</v>
      </c>
      <c r="AV737">
        <f>(Table2[[#This Row],[Rank 1Y]]+Table2[[#This Row],[Rank 6M]]+Table2[[#This Row],[Rank Sharpe]])/3</f>
        <v>723</v>
      </c>
    </row>
    <row r="738" spans="1:48" hidden="1" x14ac:dyDescent="0.3">
      <c r="A738" t="s">
        <v>2587</v>
      </c>
      <c r="B738" t="s">
        <v>2588</v>
      </c>
      <c r="C738" t="s">
        <v>3108</v>
      </c>
      <c r="D738" t="s">
        <v>54</v>
      </c>
      <c r="E738">
        <v>1708.09337385</v>
      </c>
      <c r="F738">
        <v>169.7</v>
      </c>
      <c r="G738">
        <v>-90.307921270364602</v>
      </c>
      <c r="H738">
        <f>(Table2[[#This Row],[1Y Return vs Nifty]]-AVERAGE(Table2[1Y Return vs Nifty]))/_xlfn.STDEV.P(Table2[1Y Return vs Nifty])</f>
        <v>-2.1614490211180248</v>
      </c>
      <c r="I738">
        <v>-13.627744028564701</v>
      </c>
      <c r="J738">
        <f>(Table2[[#This Row],[1M Return vs Nifty]]-AVERAGE(Table2[1M Return vs Nifty]))/_xlfn.STDEV.P(Table2[1M Return vs Nifty])</f>
        <v>-1.1584027787878308</v>
      </c>
      <c r="K738">
        <v>-68.592296529716293</v>
      </c>
      <c r="L738">
        <f>(Table2[[#This Row],[6M Return vs Nifty]]-AVERAGE(Table2[6M Return vs Nifty]))/_xlfn.STDEV.P(Table2[6M Return vs Nifty])</f>
        <v>-2.4558191654084753</v>
      </c>
      <c r="M738">
        <v>-12.130788778208199</v>
      </c>
      <c r="N738">
        <f>(Table2[[#This Row],[1W Return vs Nifty]]-AVERAGE(Table2[1W Return vs Nifty]))/_xlfn.STDEV.P(Table2[1W Return vs Nifty])</f>
        <v>-1.9154234992187693</v>
      </c>
      <c r="O738">
        <v>199.73</v>
      </c>
      <c r="P738">
        <v>235.96798173501199</v>
      </c>
      <c r="Q738">
        <v>367.884095325408</v>
      </c>
      <c r="R738">
        <v>18.8169801062893</v>
      </c>
      <c r="S738" s="1">
        <f>(Table2[[#This Row],[Close Price]]-Table2[[#This Row],[20D EMA]])/Table2[[#This Row],[20D EMA]]</f>
        <v>-0.15035297651829971</v>
      </c>
      <c r="T738" s="1">
        <f>(Table2[[#This Row],[Close Price]]-Table2[[#This Row],[50D EMA]])/Table2[[#This Row],[50D EMA]]</f>
        <v>-0.28083463378277235</v>
      </c>
      <c r="U738" s="1">
        <f>(Table2[[#This Row],[Close Price]]-Table2[[#This Row],[200D EMA]])/Table2[[#This Row],[200D EMA]]</f>
        <v>-0.53871340958653391</v>
      </c>
      <c r="V738">
        <v>0.93916926148674795</v>
      </c>
      <c r="W738">
        <v>160.68</v>
      </c>
      <c r="X738">
        <v>177.26</v>
      </c>
      <c r="Y738">
        <v>160.68</v>
      </c>
      <c r="Z738">
        <v>177.26</v>
      </c>
      <c r="AA738">
        <v>160.68</v>
      </c>
      <c r="AB738">
        <v>233</v>
      </c>
      <c r="AC738" s="1">
        <f>(Table2[[#This Row],[Close Price]]/Table2[[#This Row],[Day Low]])-1</f>
        <v>5.6136420214089933E-2</v>
      </c>
      <c r="AD738" s="1">
        <f>(Table2[[#This Row],[Day High]]/Table2[[#This Row],[Close Price]])-1</f>
        <v>4.4549204478491422E-2</v>
      </c>
      <c r="AE738" s="1">
        <f>(Table2[[#This Row],[Close Price]]/Table2[[#This Row],[Current Week Low]])-1</f>
        <v>5.6136420214089933E-2</v>
      </c>
      <c r="AF738" s="1">
        <f>(Table2[[#This Row],[Current Week High]]/Table2[[#This Row],[Close Price]])-1</f>
        <v>4.4549204478491422E-2</v>
      </c>
      <c r="AG738" s="1">
        <f>(Table2[[#This Row],[Close Price]]/Table2[[#This Row],[Current Month Low]])-1</f>
        <v>5.6136420214089933E-2</v>
      </c>
      <c r="AH738" s="1">
        <f>(Table2[[#This Row],[Current Month High]]/Table2[[#This Row],[Close Price]])-1</f>
        <v>0.37301119622863887</v>
      </c>
      <c r="AI738">
        <v>297.67236299351799</v>
      </c>
      <c r="AJ738">
        <v>5.6136420214089897</v>
      </c>
      <c r="AK738" t="str">
        <f>IF(AND(Table2[[#This Row],[20D EMA]]&gt;Table2[[#This Row],[50D EMA]],Table2[[#This Row],[50D EMA]]&gt;Table2[[#This Row],[200D EMA]]),"Uptrend","Downtrend/NoTrend")</f>
        <v>Downtrend/NoTrend</v>
      </c>
      <c r="AL738">
        <v>-0.47</v>
      </c>
      <c r="AM738" t="s">
        <v>3153</v>
      </c>
      <c r="AN738">
        <v>-22.11</v>
      </c>
      <c r="AO738" t="s">
        <v>3153</v>
      </c>
      <c r="AP738">
        <v>-0.11286166859032599</v>
      </c>
      <c r="AQ738">
        <f>(Table2[[#This Row],[Sharpe Ratio]]-AVERAGE(Table2[Sharpe Ratio]))/_xlfn.STDEV.P(Table2[Sharpe Ratio])</f>
        <v>-1.9883499636466948</v>
      </c>
      <c r="AR7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8">
        <f>_xlfn.RANK.AVG(Table2[[#This Row],[1Y Return vs Nifty Z-Score]],Table2[1Y Return vs Nifty Z-Score])</f>
        <v>737</v>
      </c>
      <c r="AT738">
        <f>_xlfn.RANK.AVG(Table2[[#This Row],[6M Return vs Nifty Z-Score]],Table2[6M Return vs Nifty Z-Score])</f>
        <v>737</v>
      </c>
      <c r="AU738">
        <f>_xlfn.RANK.AVG(Table2[[#This Row],[Sharpe Ratio Z-Score]],Table2[Sharpe Ratio Z-Score])</f>
        <v>723</v>
      </c>
      <c r="AV738">
        <f>(Table2[[#This Row],[Rank 1Y]]+Table2[[#This Row],[Rank 6M]]+Table2[[#This Row],[Rank Sharpe]])/3</f>
        <v>732.33333333333337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BED-48F0-4592-BA01-5500A8226351}">
  <dimension ref="A1:Q1465"/>
  <sheetViews>
    <sheetView topLeftCell="E914" workbookViewId="0">
      <selection sqref="A1:Q1465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31.88671875" bestFit="1" customWidth="1"/>
    <col min="4" max="4" width="42.44140625" bestFit="1" customWidth="1"/>
    <col min="5" max="5" width="13" bestFit="1" customWidth="1"/>
    <col min="6" max="6" width="12.6640625" bestFit="1" customWidth="1"/>
    <col min="7" max="7" width="18.5546875" bestFit="1" customWidth="1"/>
    <col min="8" max="9" width="19.44140625" bestFit="1" customWidth="1"/>
    <col min="10" max="10" width="19.5546875" bestFit="1" customWidth="1"/>
    <col min="11" max="12" width="12" bestFit="1" customWidth="1"/>
    <col min="13" max="13" width="23.88671875" bestFit="1" customWidth="1"/>
    <col min="14" max="14" width="17.6640625" bestFit="1" customWidth="1"/>
    <col min="15" max="15" width="23.77734375" bestFit="1" customWidth="1"/>
    <col min="16" max="16" width="23.33203125" bestFit="1" customWidth="1"/>
    <col min="17" max="17" width="14" bestFit="1" customWidth="1"/>
  </cols>
  <sheetData>
    <row r="1" spans="1:17" x14ac:dyDescent="0.3">
      <c r="A1" t="s">
        <v>0</v>
      </c>
      <c r="B1" t="s">
        <v>1</v>
      </c>
      <c r="C1" t="s">
        <v>3105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3106</v>
      </c>
      <c r="D2" t="s">
        <v>18</v>
      </c>
      <c r="E2">
        <v>1680247.08088017</v>
      </c>
      <c r="F2">
        <v>1241.6500000000001</v>
      </c>
      <c r="G2">
        <v>-11.610906126699</v>
      </c>
      <c r="H2">
        <v>-2.1715591148712798</v>
      </c>
      <c r="I2">
        <v>-17.837711105595499</v>
      </c>
      <c r="J2">
        <v>0.39451261709749202</v>
      </c>
      <c r="K2">
        <v>1362.8435858119201</v>
      </c>
      <c r="L2">
        <v>1403.8886548320099</v>
      </c>
      <c r="M2">
        <v>24.4581584844648</v>
      </c>
      <c r="N2">
        <v>0.90798990869487395</v>
      </c>
      <c r="O2">
        <v>29.5695244231465</v>
      </c>
      <c r="P2">
        <v>6.2874507789762104</v>
      </c>
      <c r="Q2">
        <v>-3.8552800099199001E-2</v>
      </c>
    </row>
    <row r="3" spans="1:17" x14ac:dyDescent="0.3">
      <c r="A3" t="s">
        <v>19</v>
      </c>
      <c r="B3" t="s">
        <v>20</v>
      </c>
      <c r="C3" t="s">
        <v>3107</v>
      </c>
      <c r="D3" t="s">
        <v>21</v>
      </c>
      <c r="E3">
        <v>1461544.5433336899</v>
      </c>
      <c r="F3">
        <v>4039.55</v>
      </c>
      <c r="G3">
        <v>-4.7351462542171099</v>
      </c>
      <c r="H3">
        <v>2.8230454754383798</v>
      </c>
      <c r="I3">
        <v>1.44578340443464</v>
      </c>
      <c r="J3">
        <v>-2.5838417442173198</v>
      </c>
      <c r="K3">
        <v>4163.1979762554802</v>
      </c>
      <c r="L3">
        <v>4060.0309919989099</v>
      </c>
      <c r="M3">
        <v>39.111132465006598</v>
      </c>
      <c r="N3">
        <v>0.96947546214863101</v>
      </c>
      <c r="O3">
        <v>13.682217078634901</v>
      </c>
      <c r="P3">
        <v>17.6682202155549</v>
      </c>
      <c r="Q3">
        <v>-2.1554476014448001E-2</v>
      </c>
    </row>
    <row r="4" spans="1:17" x14ac:dyDescent="0.3">
      <c r="A4" t="s">
        <v>22</v>
      </c>
      <c r="B4" t="s">
        <v>23</v>
      </c>
      <c r="C4" t="s">
        <v>3108</v>
      </c>
      <c r="D4" t="s">
        <v>24</v>
      </c>
      <c r="E4">
        <v>1331588.1427700301</v>
      </c>
      <c r="F4">
        <v>1742.25</v>
      </c>
      <c r="G4">
        <v>-5.6578376539627699</v>
      </c>
      <c r="H4">
        <v>5.2262009736038104</v>
      </c>
      <c r="I4">
        <v>15.134291143166701</v>
      </c>
      <c r="J4">
        <v>-1.98178510152372</v>
      </c>
      <c r="K4">
        <v>1704.6118145361399</v>
      </c>
      <c r="L4">
        <v>1628.96404492033</v>
      </c>
      <c r="M4">
        <v>56.2995627410574</v>
      </c>
      <c r="N4">
        <v>0.82856946788465802</v>
      </c>
      <c r="O4">
        <v>2.9702970297029698</v>
      </c>
      <c r="P4">
        <v>27.773092295845402</v>
      </c>
      <c r="Q4">
        <v>-3.5132883592685002E-2</v>
      </c>
    </row>
    <row r="5" spans="1:17" x14ac:dyDescent="0.3">
      <c r="A5" t="s">
        <v>25</v>
      </c>
      <c r="B5" t="s">
        <v>26</v>
      </c>
      <c r="C5" t="s">
        <v>3109</v>
      </c>
      <c r="D5" t="s">
        <v>27</v>
      </c>
      <c r="E5">
        <v>911691.38192686997</v>
      </c>
      <c r="F5">
        <v>1525.5</v>
      </c>
      <c r="G5">
        <v>40.932556613941202</v>
      </c>
      <c r="H5">
        <v>-3.42546726808277</v>
      </c>
      <c r="I5">
        <v>9.1830715496319897</v>
      </c>
      <c r="J5">
        <v>-0.371587817395926</v>
      </c>
      <c r="K5">
        <v>1607.1833273664099</v>
      </c>
      <c r="L5">
        <v>1427.28922776391</v>
      </c>
      <c r="M5">
        <v>13.562700244186001</v>
      </c>
      <c r="N5">
        <v>0.86331382384199495</v>
      </c>
      <c r="O5">
        <v>16.617502458210399</v>
      </c>
      <c r="P5">
        <v>61.951271298901197</v>
      </c>
      <c r="Q5">
        <v>0.13154670296651</v>
      </c>
    </row>
    <row r="6" spans="1:17" x14ac:dyDescent="0.3">
      <c r="A6" t="s">
        <v>28</v>
      </c>
      <c r="B6" t="s">
        <v>29</v>
      </c>
      <c r="C6" t="s">
        <v>3108</v>
      </c>
      <c r="D6" t="s">
        <v>24</v>
      </c>
      <c r="E6">
        <v>881333.97932216001</v>
      </c>
      <c r="F6">
        <v>1249.0999999999999</v>
      </c>
      <c r="G6">
        <v>17.0917050278671</v>
      </c>
      <c r="H6">
        <v>4.7000774785753503</v>
      </c>
      <c r="I6">
        <v>7.1362047010791496</v>
      </c>
      <c r="J6">
        <v>-4.2229599492302899E-2</v>
      </c>
      <c r="K6">
        <v>1259.8716384459001</v>
      </c>
      <c r="L6">
        <v>1173.77067551343</v>
      </c>
      <c r="M6">
        <v>37.053571397107604</v>
      </c>
      <c r="N6">
        <v>0.81664618508707398</v>
      </c>
      <c r="O6">
        <v>9.0665279000880599</v>
      </c>
      <c r="P6">
        <v>36.550970210439999</v>
      </c>
      <c r="Q6">
        <v>9.7350144866734004E-2</v>
      </c>
    </row>
    <row r="7" spans="1:17" x14ac:dyDescent="0.3">
      <c r="A7" t="s">
        <v>30</v>
      </c>
      <c r="B7" t="s">
        <v>31</v>
      </c>
      <c r="C7" t="s">
        <v>3107</v>
      </c>
      <c r="D7" t="s">
        <v>21</v>
      </c>
      <c r="E7">
        <v>755813.21252602502</v>
      </c>
      <c r="F7">
        <v>1824.75</v>
      </c>
      <c r="G7">
        <v>7.1543933241242899</v>
      </c>
      <c r="H7">
        <v>1.49906246183541</v>
      </c>
      <c r="I7">
        <v>22.939582234812701</v>
      </c>
      <c r="J7">
        <v>-1.2439999241630599</v>
      </c>
      <c r="K7">
        <v>1851.6602948883201</v>
      </c>
      <c r="L7">
        <v>1720.27004478259</v>
      </c>
      <c r="M7">
        <v>46.232744751262601</v>
      </c>
      <c r="N7">
        <v>0.86924436374805603</v>
      </c>
      <c r="O7">
        <v>9.1354980134264991</v>
      </c>
      <c r="P7">
        <v>34.335775021165396</v>
      </c>
      <c r="Q7">
        <v>-3.3551901541621E-2</v>
      </c>
    </row>
    <row r="8" spans="1:17" x14ac:dyDescent="0.3">
      <c r="A8" t="s">
        <v>32</v>
      </c>
      <c r="B8" t="s">
        <v>33</v>
      </c>
      <c r="C8" t="s">
        <v>3108</v>
      </c>
      <c r="D8" t="s">
        <v>34</v>
      </c>
      <c r="E8">
        <v>716646.98873019998</v>
      </c>
      <c r="F8">
        <v>803</v>
      </c>
      <c r="G8">
        <v>25.504994166900001</v>
      </c>
      <c r="H8">
        <v>4.4387497471331399</v>
      </c>
      <c r="I8">
        <v>-7.6247810457004199</v>
      </c>
      <c r="J8">
        <v>-2.52538999062903</v>
      </c>
      <c r="K8">
        <v>813.95669153672998</v>
      </c>
      <c r="L8">
        <v>780.32755405152204</v>
      </c>
      <c r="M8">
        <v>37.840122413087201</v>
      </c>
      <c r="N8">
        <v>1.0757435162487601</v>
      </c>
      <c r="O8">
        <v>13.574097135740899</v>
      </c>
      <c r="P8">
        <v>44.645591281635603</v>
      </c>
      <c r="Q8">
        <v>7.1771139918435006E-2</v>
      </c>
    </row>
    <row r="9" spans="1:17" x14ac:dyDescent="0.3">
      <c r="A9" t="s">
        <v>35</v>
      </c>
      <c r="B9" t="s">
        <v>36</v>
      </c>
      <c r="C9" t="s">
        <v>3110</v>
      </c>
      <c r="D9" t="s">
        <v>37</v>
      </c>
      <c r="E9">
        <v>584692.79185648495</v>
      </c>
      <c r="F9">
        <v>467.35</v>
      </c>
      <c r="G9">
        <v>-12.1275673772468</v>
      </c>
      <c r="H9">
        <v>1.37476202084194</v>
      </c>
      <c r="I9">
        <v>3.1901379797621101</v>
      </c>
      <c r="J9">
        <v>-0.57709343072252905</v>
      </c>
      <c r="K9">
        <v>486.84842082086601</v>
      </c>
      <c r="L9">
        <v>467.804123553301</v>
      </c>
      <c r="M9">
        <v>24.990719610486199</v>
      </c>
      <c r="N9">
        <v>0.74347781040306904</v>
      </c>
      <c r="O9">
        <v>13.0844121108377</v>
      </c>
      <c r="P9">
        <v>17.027669963691</v>
      </c>
      <c r="Q9">
        <v>0.119224155315409</v>
      </c>
    </row>
    <row r="10" spans="1:17" x14ac:dyDescent="0.3">
      <c r="A10" t="s">
        <v>38</v>
      </c>
      <c r="B10" t="s">
        <v>39</v>
      </c>
      <c r="C10" t="s">
        <v>3108</v>
      </c>
      <c r="D10" t="s">
        <v>40</v>
      </c>
      <c r="E10">
        <v>567130.91886016505</v>
      </c>
      <c r="F10">
        <v>896.65</v>
      </c>
      <c r="G10">
        <v>28.406306428685699</v>
      </c>
      <c r="H10">
        <v>1.14386276830306</v>
      </c>
      <c r="I10">
        <v>-16.706925129605601</v>
      </c>
      <c r="J10">
        <v>-1.5973111646189999</v>
      </c>
      <c r="K10">
        <v>957.12244502701196</v>
      </c>
      <c r="L10">
        <v>958.69426799297798</v>
      </c>
      <c r="M10">
        <v>34.6994722204197</v>
      </c>
      <c r="N10">
        <v>0.92936749853044598</v>
      </c>
      <c r="O10">
        <v>36.285061060614503</v>
      </c>
      <c r="P10">
        <v>47.548132302122703</v>
      </c>
      <c r="Q10">
        <v>-3.4480240653003001E-2</v>
      </c>
    </row>
    <row r="11" spans="1:17" x14ac:dyDescent="0.3">
      <c r="A11" t="s">
        <v>41</v>
      </c>
      <c r="B11" t="s">
        <v>42</v>
      </c>
      <c r="C11" t="s">
        <v>3110</v>
      </c>
      <c r="D11" t="s">
        <v>43</v>
      </c>
      <c r="E11">
        <v>566333.72983616998</v>
      </c>
      <c r="F11">
        <v>2410.35</v>
      </c>
      <c r="G11">
        <v>-22.271864641586799</v>
      </c>
      <c r="H11">
        <v>-4.8747583290718897</v>
      </c>
      <c r="I11">
        <v>1.6483409521334199E-2</v>
      </c>
      <c r="J11">
        <v>-0.97970933054916898</v>
      </c>
      <c r="K11">
        <v>2635.6008493814302</v>
      </c>
      <c r="L11">
        <v>2604.6352398521499</v>
      </c>
      <c r="M11">
        <v>28.734654309293301</v>
      </c>
      <c r="N11">
        <v>0.82194998530623398</v>
      </c>
      <c r="O11">
        <v>25.915323500736399</v>
      </c>
      <c r="P11">
        <v>10.9712023203885</v>
      </c>
      <c r="Q11">
        <v>-5.4290188591799002E-2</v>
      </c>
    </row>
    <row r="12" spans="1:17" x14ac:dyDescent="0.3">
      <c r="A12" t="s">
        <v>44</v>
      </c>
      <c r="B12" t="s">
        <v>45</v>
      </c>
      <c r="C12" t="s">
        <v>3107</v>
      </c>
      <c r="D12" t="s">
        <v>21</v>
      </c>
      <c r="E12">
        <v>492665.08864669502</v>
      </c>
      <c r="F12">
        <v>1820.55</v>
      </c>
      <c r="G12">
        <v>19.510305369442101</v>
      </c>
      <c r="H12">
        <v>3.4093000172799299</v>
      </c>
      <c r="I12">
        <v>31.3735104213008</v>
      </c>
      <c r="J12">
        <v>-0.92112578192915995</v>
      </c>
      <c r="K12">
        <v>1798.76548309839</v>
      </c>
      <c r="L12">
        <v>1619.8404354341801</v>
      </c>
      <c r="M12">
        <v>42.659997467813298</v>
      </c>
      <c r="N12">
        <v>0.84705404409733398</v>
      </c>
      <c r="O12">
        <v>4.1992804372304997</v>
      </c>
      <c r="P12">
        <v>47.412955465586997</v>
      </c>
      <c r="Q12">
        <v>5.5802029042160001E-2</v>
      </c>
    </row>
    <row r="13" spans="1:17" x14ac:dyDescent="0.3">
      <c r="A13" t="s">
        <v>46</v>
      </c>
      <c r="B13" t="s">
        <v>47</v>
      </c>
      <c r="C13" t="s">
        <v>3111</v>
      </c>
      <c r="D13" t="s">
        <v>48</v>
      </c>
      <c r="E13">
        <v>482107.04932465003</v>
      </c>
      <c r="F13">
        <v>3505.9</v>
      </c>
      <c r="G13">
        <v>-4.2612438859233404</v>
      </c>
      <c r="H13">
        <v>4.6148890921181298</v>
      </c>
      <c r="I13">
        <v>-2.4085024507377102</v>
      </c>
      <c r="J13">
        <v>-0.81777471426080295</v>
      </c>
      <c r="K13">
        <v>3569.2252601302498</v>
      </c>
      <c r="L13">
        <v>3493.8513029595301</v>
      </c>
      <c r="M13">
        <v>38.872069060620298</v>
      </c>
      <c r="N13">
        <v>0.66514142402867005</v>
      </c>
      <c r="O13">
        <v>11.8086653926238</v>
      </c>
      <c r="P13">
        <v>15.6661882845878</v>
      </c>
      <c r="Q13">
        <v>0.108663765151654</v>
      </c>
    </row>
    <row r="14" spans="1:17" x14ac:dyDescent="0.3">
      <c r="A14" t="s">
        <v>49</v>
      </c>
      <c r="B14" t="s">
        <v>50</v>
      </c>
      <c r="C14" t="s">
        <v>3112</v>
      </c>
      <c r="D14" t="s">
        <v>51</v>
      </c>
      <c r="E14">
        <v>426421.80754324998</v>
      </c>
      <c r="F14">
        <v>1777.25</v>
      </c>
      <c r="G14">
        <v>28.178538553859099</v>
      </c>
      <c r="H14">
        <v>-3.2026134342950301</v>
      </c>
      <c r="I14">
        <v>11.038633556795499</v>
      </c>
      <c r="J14">
        <v>-1.1662196172105199</v>
      </c>
      <c r="K14">
        <v>1824.70608028575</v>
      </c>
      <c r="L14">
        <v>1646.6743710876999</v>
      </c>
      <c r="M14">
        <v>40.321484020878003</v>
      </c>
      <c r="N14">
        <v>0.94036984532380696</v>
      </c>
      <c r="O14">
        <v>10.3024335349556</v>
      </c>
      <c r="P14">
        <v>50.042211903756801</v>
      </c>
      <c r="Q14">
        <v>0.14145633096746199</v>
      </c>
    </row>
    <row r="15" spans="1:17" x14ac:dyDescent="0.3">
      <c r="A15" t="s">
        <v>52</v>
      </c>
      <c r="B15" t="s">
        <v>53</v>
      </c>
      <c r="C15" t="s">
        <v>3108</v>
      </c>
      <c r="D15" t="s">
        <v>54</v>
      </c>
      <c r="E15">
        <v>408028.10766410001</v>
      </c>
      <c r="F15">
        <v>6595.3</v>
      </c>
      <c r="G15">
        <v>-26.021196895876301</v>
      </c>
      <c r="H15">
        <v>0.553080669799493</v>
      </c>
      <c r="I15">
        <v>-6.4843064156944497</v>
      </c>
      <c r="J15">
        <v>-1.8184818171127901</v>
      </c>
      <c r="K15">
        <v>6976.1240418891002</v>
      </c>
      <c r="L15">
        <v>7021.3742987898404</v>
      </c>
      <c r="M15">
        <v>31.133363593382199</v>
      </c>
      <c r="N15">
        <v>0.63639634553925795</v>
      </c>
      <c r="O15">
        <v>18.7209073127833</v>
      </c>
      <c r="P15">
        <v>6.5855392869840603</v>
      </c>
      <c r="Q15">
        <v>-5.6331448440294002E-2</v>
      </c>
    </row>
    <row r="16" spans="1:17" x14ac:dyDescent="0.3">
      <c r="A16" t="s">
        <v>55</v>
      </c>
      <c r="B16" t="s">
        <v>56</v>
      </c>
      <c r="C16" t="s">
        <v>3113</v>
      </c>
      <c r="D16" t="s">
        <v>57</v>
      </c>
      <c r="E16">
        <v>355576.74713377998</v>
      </c>
      <c r="F16">
        <v>366.7</v>
      </c>
      <c r="G16">
        <v>27.128055800279299</v>
      </c>
      <c r="H16">
        <v>-8.4975297503285798</v>
      </c>
      <c r="I16">
        <v>-5.7207937550115</v>
      </c>
      <c r="J16">
        <v>-5.1569292077201698</v>
      </c>
      <c r="K16">
        <v>403.59712464289902</v>
      </c>
      <c r="L16">
        <v>370.86950808223401</v>
      </c>
      <c r="M16">
        <v>17.261721669150099</v>
      </c>
      <c r="N16">
        <v>0.81249641060780797</v>
      </c>
      <c r="O16">
        <v>22.2934278701936</v>
      </c>
      <c r="P16">
        <v>48.281439547108697</v>
      </c>
      <c r="Q16">
        <v>0.17261940945364901</v>
      </c>
    </row>
    <row r="17" spans="1:17" x14ac:dyDescent="0.3">
      <c r="A17" t="s">
        <v>58</v>
      </c>
      <c r="B17" t="s">
        <v>59</v>
      </c>
      <c r="C17" t="s">
        <v>3114</v>
      </c>
      <c r="D17" t="s">
        <v>60</v>
      </c>
      <c r="E17">
        <v>353486.23578191397</v>
      </c>
      <c r="F17">
        <v>2948.95</v>
      </c>
      <c r="G17">
        <v>64.472178145237294</v>
      </c>
      <c r="H17">
        <v>1.7529947196598501</v>
      </c>
      <c r="I17">
        <v>12.602833430004001</v>
      </c>
      <c r="J17">
        <v>-1.31634405461723</v>
      </c>
      <c r="K17">
        <v>2890.2060658474502</v>
      </c>
      <c r="L17">
        <v>2549.1934457120401</v>
      </c>
      <c r="M17">
        <v>59.740504409385402</v>
      </c>
      <c r="N17">
        <v>1.0241324436557699</v>
      </c>
      <c r="O17">
        <v>9.2626188982519295</v>
      </c>
      <c r="P17">
        <v>92.114006514657902</v>
      </c>
      <c r="Q17">
        <v>0.19391144493908699</v>
      </c>
    </row>
    <row r="18" spans="1:17" x14ac:dyDescent="0.3">
      <c r="A18" t="s">
        <v>61</v>
      </c>
      <c r="B18" t="s">
        <v>62</v>
      </c>
      <c r="C18" t="s">
        <v>3108</v>
      </c>
      <c r="D18" t="s">
        <v>24</v>
      </c>
      <c r="E18">
        <v>350878.94056407502</v>
      </c>
      <c r="F18">
        <v>1133.95</v>
      </c>
      <c r="G18">
        <v>-5.0313140090580903</v>
      </c>
      <c r="H18">
        <v>-0.89173767001148296</v>
      </c>
      <c r="I18">
        <v>-4.6212944097756896</v>
      </c>
      <c r="J18">
        <v>-2.2286503326535101</v>
      </c>
      <c r="K18">
        <v>1173.5017053657</v>
      </c>
      <c r="L18">
        <v>1149.87290341317</v>
      </c>
      <c r="M18">
        <v>38.217680236836998</v>
      </c>
      <c r="N18">
        <v>1.0626974860949101</v>
      </c>
      <c r="O18">
        <v>18.140129635345399</v>
      </c>
      <c r="P18">
        <v>15.667873718569901</v>
      </c>
      <c r="Q18">
        <v>6.6913374152791999E-2</v>
      </c>
    </row>
    <row r="19" spans="1:17" x14ac:dyDescent="0.3">
      <c r="A19" t="s">
        <v>63</v>
      </c>
      <c r="B19" t="s">
        <v>64</v>
      </c>
      <c r="C19" t="s">
        <v>3114</v>
      </c>
      <c r="D19" t="s">
        <v>60</v>
      </c>
      <c r="E19">
        <v>344563.21292382001</v>
      </c>
      <c r="F19">
        <v>10959.3</v>
      </c>
      <c r="G19">
        <v>-13.9442615716915</v>
      </c>
      <c r="H19">
        <v>-3.2881030880396498</v>
      </c>
      <c r="I19">
        <v>-16.433989183457399</v>
      </c>
      <c r="J19">
        <v>-0.77706222607597197</v>
      </c>
      <c r="K19">
        <v>11820.616433172299</v>
      </c>
      <c r="L19">
        <v>11861.530186227301</v>
      </c>
      <c r="M19">
        <v>31.6170712474952</v>
      </c>
      <c r="N19">
        <v>0.82107206802698696</v>
      </c>
      <c r="O19">
        <v>24.825490679149201</v>
      </c>
      <c r="P19">
        <v>12.545634727064501</v>
      </c>
      <c r="Q19">
        <v>3.8377901772200997E-2</v>
      </c>
    </row>
    <row r="20" spans="1:17" x14ac:dyDescent="0.3">
      <c r="A20" t="s">
        <v>65</v>
      </c>
      <c r="B20" t="s">
        <v>66</v>
      </c>
      <c r="C20" t="s">
        <v>3108</v>
      </c>
      <c r="D20" t="s">
        <v>24</v>
      </c>
      <c r="E20">
        <v>343505.06101624999</v>
      </c>
      <c r="F20">
        <v>1727.75</v>
      </c>
      <c r="G20">
        <v>-21.638190886963098</v>
      </c>
      <c r="H20">
        <v>-1.3547465305044</v>
      </c>
      <c r="I20">
        <v>-2.55898028162254</v>
      </c>
      <c r="J20">
        <v>0.43603394045209498</v>
      </c>
      <c r="K20">
        <v>1780.5897502222299</v>
      </c>
      <c r="L20">
        <v>1783.55125473932</v>
      </c>
      <c r="M20">
        <v>45.127986350327298</v>
      </c>
      <c r="N20">
        <v>0.75511282086248399</v>
      </c>
      <c r="O20">
        <v>12.400520908696199</v>
      </c>
      <c r="P20">
        <v>11.911778994073201</v>
      </c>
      <c r="Q20">
        <v>-0.11218189405074</v>
      </c>
    </row>
    <row r="21" spans="1:17" x14ac:dyDescent="0.3">
      <c r="A21" t="s">
        <v>67</v>
      </c>
      <c r="B21" t="s">
        <v>68</v>
      </c>
      <c r="C21" t="s">
        <v>3115</v>
      </c>
      <c r="D21" t="s">
        <v>69</v>
      </c>
      <c r="E21">
        <v>325652.09268735</v>
      </c>
      <c r="F21">
        <v>2821.5</v>
      </c>
      <c r="G21">
        <v>12.1730080803134</v>
      </c>
      <c r="H21">
        <v>-0.78154106196895601</v>
      </c>
      <c r="I21">
        <v>-13.7908500621917</v>
      </c>
      <c r="J21">
        <v>-2.0768493365748202</v>
      </c>
      <c r="K21">
        <v>2964.3590890321102</v>
      </c>
      <c r="L21">
        <v>2991.3877489965098</v>
      </c>
      <c r="M21">
        <v>37.242589664680501</v>
      </c>
      <c r="N21">
        <v>0.66710922778069703</v>
      </c>
      <c r="O21">
        <v>32.691830586567399</v>
      </c>
      <c r="P21">
        <v>31.7226890756302</v>
      </c>
      <c r="Q21">
        <v>5.9216417135673001E-2</v>
      </c>
    </row>
    <row r="22" spans="1:17" x14ac:dyDescent="0.3">
      <c r="A22" t="s">
        <v>70</v>
      </c>
      <c r="B22" t="s">
        <v>71</v>
      </c>
      <c r="C22" t="s">
        <v>3106</v>
      </c>
      <c r="D22" t="s">
        <v>72</v>
      </c>
      <c r="E22">
        <v>311990.92430880002</v>
      </c>
      <c r="F22">
        <v>248</v>
      </c>
      <c r="G22">
        <v>7.7484191898883301</v>
      </c>
      <c r="H22">
        <v>-5.6060735087386204</v>
      </c>
      <c r="I22">
        <v>-15.756255360505699</v>
      </c>
      <c r="J22">
        <v>-2.5224181572325901</v>
      </c>
      <c r="K22">
        <v>277.01888835711799</v>
      </c>
      <c r="L22">
        <v>273.39921302224502</v>
      </c>
      <c r="M22">
        <v>18.5129018700849</v>
      </c>
      <c r="N22">
        <v>0.87464367043816005</v>
      </c>
      <c r="O22">
        <v>39.112903225806399</v>
      </c>
      <c r="P22">
        <v>31.8097262822216</v>
      </c>
      <c r="Q22">
        <v>5.3333463510415999E-2</v>
      </c>
    </row>
    <row r="23" spans="1:17" x14ac:dyDescent="0.3">
      <c r="A23" t="s">
        <v>73</v>
      </c>
      <c r="B23" t="s">
        <v>74</v>
      </c>
      <c r="C23" t="s">
        <v>3116</v>
      </c>
      <c r="D23" t="s">
        <v>75</v>
      </c>
      <c r="E23">
        <v>310383.28483618499</v>
      </c>
      <c r="F23">
        <v>10769.55</v>
      </c>
      <c r="G23">
        <v>3.79893632984481</v>
      </c>
      <c r="H23">
        <v>1.6164740585653701</v>
      </c>
      <c r="I23">
        <v>5.71629773587253</v>
      </c>
      <c r="J23">
        <v>-1.87170562033465</v>
      </c>
      <c r="K23">
        <v>11167.8370201377</v>
      </c>
      <c r="L23">
        <v>10677.578745471799</v>
      </c>
      <c r="M23">
        <v>38.829346852523798</v>
      </c>
      <c r="N23">
        <v>0.83689763345337698</v>
      </c>
      <c r="O23">
        <v>12.7066590526066</v>
      </c>
      <c r="P23">
        <v>26.032615373812899</v>
      </c>
      <c r="Q23">
        <v>3.3743713442372002E-2</v>
      </c>
    </row>
    <row r="24" spans="1:17" x14ac:dyDescent="0.3">
      <c r="A24" t="s">
        <v>76</v>
      </c>
      <c r="B24" t="s">
        <v>77</v>
      </c>
      <c r="C24" t="s">
        <v>3107</v>
      </c>
      <c r="D24" t="s">
        <v>21</v>
      </c>
      <c r="E24">
        <v>293690.05863099999</v>
      </c>
      <c r="F24">
        <v>562</v>
      </c>
      <c r="G24">
        <v>19.204963472712802</v>
      </c>
      <c r="H24">
        <v>5.1955281960139397</v>
      </c>
      <c r="I24">
        <v>17.6392813201686</v>
      </c>
      <c r="J24">
        <v>-2.6063780795919298</v>
      </c>
      <c r="K24">
        <v>545.65727195806198</v>
      </c>
      <c r="L24">
        <v>507.481504550446</v>
      </c>
      <c r="M24">
        <v>52.392545992252799</v>
      </c>
      <c r="N24">
        <v>0.88520743792595102</v>
      </c>
      <c r="O24">
        <v>3.7722419928825701</v>
      </c>
      <c r="P24">
        <v>42.966166369880398</v>
      </c>
      <c r="Q24">
        <v>-7.5973472849915999E-2</v>
      </c>
    </row>
    <row r="25" spans="1:17" x14ac:dyDescent="0.3">
      <c r="A25" t="s">
        <v>78</v>
      </c>
      <c r="B25" t="s">
        <v>79</v>
      </c>
      <c r="C25" t="s">
        <v>3113</v>
      </c>
      <c r="D25" t="s">
        <v>80</v>
      </c>
      <c r="E25">
        <v>293015.52331759501</v>
      </c>
      <c r="F25">
        <v>315.05</v>
      </c>
      <c r="G25">
        <v>30.153747322546099</v>
      </c>
      <c r="H25">
        <v>-0.70327813601605704</v>
      </c>
      <c r="I25">
        <v>-7.5510909769447903</v>
      </c>
      <c r="J25">
        <v>-4.2866311181558299</v>
      </c>
      <c r="K25">
        <v>326.23162453710898</v>
      </c>
      <c r="L25">
        <v>307.42936696390802</v>
      </c>
      <c r="M25">
        <v>44.330895342062</v>
      </c>
      <c r="N25">
        <v>0.95477920388610904</v>
      </c>
      <c r="O25">
        <v>16.2513886684653</v>
      </c>
      <c r="P25">
        <v>51.502765087761503</v>
      </c>
      <c r="Q25">
        <v>9.8643098097790996E-2</v>
      </c>
    </row>
    <row r="26" spans="1:17" x14ac:dyDescent="0.3">
      <c r="A26" t="s">
        <v>81</v>
      </c>
      <c r="B26" t="s">
        <v>82</v>
      </c>
      <c r="C26" t="s">
        <v>3114</v>
      </c>
      <c r="D26" t="s">
        <v>60</v>
      </c>
      <c r="E26">
        <v>288295.27566136001</v>
      </c>
      <c r="F26">
        <v>783.2</v>
      </c>
      <c r="G26">
        <v>-4.4641952002123304</v>
      </c>
      <c r="H26">
        <v>-9.9268803524565996</v>
      </c>
      <c r="I26">
        <v>-21.966618653367899</v>
      </c>
      <c r="J26">
        <v>-2.9082843348002498</v>
      </c>
      <c r="K26">
        <v>891.42549690616397</v>
      </c>
      <c r="L26">
        <v>917.425830230815</v>
      </c>
      <c r="M26">
        <v>29.320773311852101</v>
      </c>
      <c r="N26">
        <v>1.14206085167242</v>
      </c>
      <c r="O26">
        <v>50.536261491317603</v>
      </c>
      <c r="P26">
        <v>16.773520202773199</v>
      </c>
      <c r="Q26">
        <v>6.4639061430652997E-2</v>
      </c>
    </row>
    <row r="27" spans="1:17" x14ac:dyDescent="0.3">
      <c r="A27" t="s">
        <v>83</v>
      </c>
      <c r="B27" t="s">
        <v>84</v>
      </c>
      <c r="C27" t="s">
        <v>3117</v>
      </c>
      <c r="D27" t="s">
        <v>85</v>
      </c>
      <c r="E27">
        <v>286045.48499219998</v>
      </c>
      <c r="F27">
        <v>3224.7</v>
      </c>
      <c r="G27">
        <v>-22.559368320474199</v>
      </c>
      <c r="H27">
        <v>-1.3694444913317101</v>
      </c>
      <c r="I27">
        <v>-8.8059826195951398</v>
      </c>
      <c r="J27">
        <v>0.72091000230712599</v>
      </c>
      <c r="K27">
        <v>3379.4606667478201</v>
      </c>
      <c r="L27">
        <v>3430.5264165500398</v>
      </c>
      <c r="M27">
        <v>49.919481989661598</v>
      </c>
      <c r="N27">
        <v>1.2896552150345899</v>
      </c>
      <c r="O27">
        <v>20.536794120383199</v>
      </c>
      <c r="P27">
        <v>5.5323744538805002</v>
      </c>
      <c r="Q27">
        <v>2.3989148807481001E-2</v>
      </c>
    </row>
    <row r="28" spans="1:17" x14ac:dyDescent="0.3">
      <c r="A28" t="s">
        <v>86</v>
      </c>
      <c r="B28" t="s">
        <v>87</v>
      </c>
      <c r="C28" t="s">
        <v>3118</v>
      </c>
      <c r="D28" t="s">
        <v>88</v>
      </c>
      <c r="E28">
        <v>278582.31904192502</v>
      </c>
      <c r="F28">
        <v>1289.6500000000001</v>
      </c>
      <c r="G28">
        <v>40.257652658234498</v>
      </c>
      <c r="H28">
        <v>-3.6150566724598598</v>
      </c>
      <c r="I28">
        <v>-11.2141426876975</v>
      </c>
      <c r="J28">
        <v>-3.3634010397591401</v>
      </c>
      <c r="K28">
        <v>1382.2088236803199</v>
      </c>
      <c r="L28">
        <v>1336.15820294331</v>
      </c>
      <c r="M28">
        <v>36.9546526606266</v>
      </c>
      <c r="N28">
        <v>1.14184840629482</v>
      </c>
      <c r="O28">
        <v>25.724033652541301</v>
      </c>
      <c r="P28">
        <v>64.286624203821603</v>
      </c>
      <c r="Q28">
        <v>6.4254525492792994E-2</v>
      </c>
    </row>
    <row r="29" spans="1:17" x14ac:dyDescent="0.3">
      <c r="A29" t="s">
        <v>89</v>
      </c>
      <c r="B29" t="s">
        <v>90</v>
      </c>
      <c r="C29" t="s">
        <v>3119</v>
      </c>
      <c r="D29" t="s">
        <v>91</v>
      </c>
      <c r="E29">
        <v>271332.04912500002</v>
      </c>
      <c r="F29">
        <v>4057.15</v>
      </c>
      <c r="G29">
        <v>71.029391331456495</v>
      </c>
      <c r="H29">
        <v>-4.8128300189343598</v>
      </c>
      <c r="I29">
        <v>-19.458381564322</v>
      </c>
      <c r="J29">
        <v>-6.8215761594237696</v>
      </c>
      <c r="K29">
        <v>4380.5350229017104</v>
      </c>
      <c r="L29">
        <v>4126.71340390362</v>
      </c>
      <c r="M29">
        <v>30.842259482962898</v>
      </c>
      <c r="N29">
        <v>1.04189118769536</v>
      </c>
      <c r="O29">
        <v>39.870352340928903</v>
      </c>
      <c r="P29">
        <v>94.219584001531899</v>
      </c>
      <c r="Q29">
        <v>0.24319440513531301</v>
      </c>
    </row>
    <row r="30" spans="1:17" x14ac:dyDescent="0.3">
      <c r="A30" t="s">
        <v>92</v>
      </c>
      <c r="B30" t="s">
        <v>93</v>
      </c>
      <c r="C30" t="s">
        <v>3114</v>
      </c>
      <c r="D30" t="s">
        <v>94</v>
      </c>
      <c r="E30">
        <v>266570.93486856</v>
      </c>
      <c r="F30">
        <v>9545.7000000000007</v>
      </c>
      <c r="G30">
        <v>49.4906919349066</v>
      </c>
      <c r="H30">
        <v>9.5719957524302401E-2</v>
      </c>
      <c r="I30">
        <v>3.9232397507290799</v>
      </c>
      <c r="J30">
        <v>-2.7411886123635099</v>
      </c>
      <c r="K30">
        <v>10415.540459117001</v>
      </c>
      <c r="L30">
        <v>9456.6995882740703</v>
      </c>
      <c r="M30">
        <v>34.607110291525402</v>
      </c>
      <c r="N30">
        <v>0.73454736126384101</v>
      </c>
      <c r="O30">
        <v>33.819416072158099</v>
      </c>
      <c r="P30">
        <v>70.276489475561903</v>
      </c>
      <c r="Q30">
        <v>0.15997786678508799</v>
      </c>
    </row>
    <row r="31" spans="1:17" x14ac:dyDescent="0.3">
      <c r="A31" t="s">
        <v>95</v>
      </c>
      <c r="B31" t="s">
        <v>96</v>
      </c>
      <c r="C31" t="s">
        <v>3108</v>
      </c>
      <c r="D31" t="s">
        <v>40</v>
      </c>
      <c r="E31">
        <v>254536.86467303499</v>
      </c>
      <c r="F31">
        <v>1596.35</v>
      </c>
      <c r="G31">
        <v>-17.545567335417999</v>
      </c>
      <c r="H31">
        <v>-5.4441750769193797</v>
      </c>
      <c r="I31">
        <v>-3.4240522091940999</v>
      </c>
      <c r="J31">
        <v>-4.3836381969428304</v>
      </c>
      <c r="K31">
        <v>1752.7493383394301</v>
      </c>
      <c r="L31">
        <v>1685.64005640806</v>
      </c>
      <c r="M31">
        <v>16.577160355243102</v>
      </c>
      <c r="N31">
        <v>0.60837631998261599</v>
      </c>
      <c r="O31">
        <v>27.158831083409002</v>
      </c>
      <c r="P31">
        <v>12.4942743384658</v>
      </c>
      <c r="Q31">
        <v>-5.6206383755752001E-2</v>
      </c>
    </row>
    <row r="32" spans="1:17" x14ac:dyDescent="0.3">
      <c r="A32" t="s">
        <v>97</v>
      </c>
      <c r="B32" t="s">
        <v>98</v>
      </c>
      <c r="C32" t="s">
        <v>3106</v>
      </c>
      <c r="D32" t="s">
        <v>99</v>
      </c>
      <c r="E32">
        <v>254058.47528057499</v>
      </c>
      <c r="F32">
        <v>412.25</v>
      </c>
      <c r="G32">
        <v>-7.4338285466335904E-2</v>
      </c>
      <c r="H32">
        <v>-10.633235494945501</v>
      </c>
      <c r="I32">
        <v>-20.274866200056401</v>
      </c>
      <c r="J32">
        <v>-0.66013605430877298</v>
      </c>
      <c r="K32">
        <v>463.02895972702902</v>
      </c>
      <c r="L32">
        <v>453.654968360147</v>
      </c>
      <c r="M32">
        <v>24.977597396230401</v>
      </c>
      <c r="N32">
        <v>0.90499338357276404</v>
      </c>
      <c r="O32">
        <v>31.849605821710099</v>
      </c>
      <c r="P32">
        <v>25.361106887638702</v>
      </c>
      <c r="Q32">
        <v>0.12417546481441299</v>
      </c>
    </row>
    <row r="33" spans="1:17" x14ac:dyDescent="0.3">
      <c r="A33" t="s">
        <v>100</v>
      </c>
      <c r="B33" t="s">
        <v>101</v>
      </c>
      <c r="C33" t="s">
        <v>3120</v>
      </c>
      <c r="D33" t="s">
        <v>102</v>
      </c>
      <c r="E33">
        <v>244184.33010165999</v>
      </c>
      <c r="F33">
        <v>3752.45</v>
      </c>
      <c r="G33">
        <v>-19.000422681793498</v>
      </c>
      <c r="H33">
        <v>-0.93380400684881404</v>
      </c>
      <c r="I33">
        <v>-24.556799094453801</v>
      </c>
      <c r="J33">
        <v>-0.799953204237837</v>
      </c>
      <c r="K33">
        <v>4300.6450095697201</v>
      </c>
      <c r="L33">
        <v>4475.8528736932103</v>
      </c>
      <c r="M33">
        <v>26.901734860849398</v>
      </c>
      <c r="N33">
        <v>0.73872137096603097</v>
      </c>
      <c r="O33">
        <v>46.1671707817559</v>
      </c>
      <c r="P33">
        <v>2.96764810800427</v>
      </c>
      <c r="Q33">
        <v>-7.5539859414651994E-2</v>
      </c>
    </row>
    <row r="34" spans="1:17" x14ac:dyDescent="0.3">
      <c r="A34" t="s">
        <v>103</v>
      </c>
      <c r="B34" t="s">
        <v>104</v>
      </c>
      <c r="C34" t="s">
        <v>3117</v>
      </c>
      <c r="D34" t="s">
        <v>105</v>
      </c>
      <c r="E34">
        <v>238112.86963628899</v>
      </c>
      <c r="F34">
        <v>2483.6999999999998</v>
      </c>
      <c r="G34">
        <v>-39.848554452834101</v>
      </c>
      <c r="H34">
        <v>-11.797185638101899</v>
      </c>
      <c r="I34">
        <v>-17.203699853932601</v>
      </c>
      <c r="J34">
        <v>-0.28711047848600701</v>
      </c>
      <c r="K34">
        <v>2925.3441939792401</v>
      </c>
      <c r="L34">
        <v>3010.7362955407202</v>
      </c>
      <c r="M34">
        <v>9.5509629465575792</v>
      </c>
      <c r="N34">
        <v>1.91203388814645</v>
      </c>
      <c r="O34">
        <v>37.816563997262101</v>
      </c>
      <c r="P34">
        <v>1.3300150952633301</v>
      </c>
      <c r="Q34">
        <v>-0.106411396425315</v>
      </c>
    </row>
    <row r="35" spans="1:17" x14ac:dyDescent="0.3">
      <c r="A35" t="s">
        <v>106</v>
      </c>
      <c r="B35" t="s">
        <v>107</v>
      </c>
      <c r="C35" t="s">
        <v>3119</v>
      </c>
      <c r="D35" t="s">
        <v>108</v>
      </c>
      <c r="E35">
        <v>236665.223405325</v>
      </c>
      <c r="F35">
        <v>6640.2</v>
      </c>
      <c r="G35">
        <v>66.221314340277104</v>
      </c>
      <c r="H35">
        <v>-9.9779126228763992</v>
      </c>
      <c r="I35">
        <v>-13.1377415371058</v>
      </c>
      <c r="J35">
        <v>-4.4746438959444399</v>
      </c>
      <c r="K35">
        <v>7053.7203408611904</v>
      </c>
      <c r="L35">
        <v>6379.3627568845004</v>
      </c>
      <c r="M35">
        <v>28.448031609610499</v>
      </c>
      <c r="N35">
        <v>0.81030346602054304</v>
      </c>
      <c r="O35">
        <v>22.434565223939</v>
      </c>
      <c r="P35">
        <v>88.642045454545396</v>
      </c>
      <c r="Q35">
        <v>0.164485223633483</v>
      </c>
    </row>
    <row r="36" spans="1:17" x14ac:dyDescent="0.3">
      <c r="A36" t="s">
        <v>109</v>
      </c>
      <c r="B36" t="s">
        <v>110</v>
      </c>
      <c r="C36" t="s">
        <v>3120</v>
      </c>
      <c r="D36" t="s">
        <v>111</v>
      </c>
      <c r="E36">
        <v>236305.40951296</v>
      </c>
      <c r="F36">
        <v>271.36</v>
      </c>
      <c r="G36">
        <v>110.25324064601701</v>
      </c>
      <c r="H36">
        <v>10.4906396194996</v>
      </c>
      <c r="I36">
        <v>39.204730658878802</v>
      </c>
      <c r="J36">
        <v>5.7665235850774303</v>
      </c>
      <c r="K36">
        <v>259.94719971947302</v>
      </c>
      <c r="L36">
        <v>217.60738136581199</v>
      </c>
      <c r="M36">
        <v>67.715236325411396</v>
      </c>
      <c r="N36">
        <v>0.958979745868214</v>
      </c>
      <c r="O36">
        <v>9.90934551886793</v>
      </c>
      <c r="P36">
        <v>141.208888888888</v>
      </c>
      <c r="Q36">
        <v>6.4074137749695004E-2</v>
      </c>
    </row>
    <row r="37" spans="1:17" x14ac:dyDescent="0.3">
      <c r="A37" t="s">
        <v>112</v>
      </c>
      <c r="B37" t="s">
        <v>113</v>
      </c>
      <c r="C37" t="s">
        <v>3115</v>
      </c>
      <c r="D37" t="s">
        <v>114</v>
      </c>
      <c r="E37">
        <v>231101.06820387999</v>
      </c>
      <c r="F37">
        <v>947.3</v>
      </c>
      <c r="G37">
        <v>5.7383088299613201</v>
      </c>
      <c r="H37">
        <v>0.473531034274004</v>
      </c>
      <c r="I37">
        <v>-1.71335641595397</v>
      </c>
      <c r="J37">
        <v>-1.45850910400673</v>
      </c>
      <c r="K37">
        <v>967.04135614902998</v>
      </c>
      <c r="L37">
        <v>912.35272689056603</v>
      </c>
      <c r="M37">
        <v>40.094395893275497</v>
      </c>
      <c r="N37">
        <v>1.0081646493137699</v>
      </c>
      <c r="O37">
        <v>12.2136598754354</v>
      </c>
      <c r="P37">
        <v>24.5382238874646</v>
      </c>
      <c r="Q37">
        <v>3.8637640276971003E-2</v>
      </c>
    </row>
    <row r="38" spans="1:17" x14ac:dyDescent="0.3">
      <c r="A38" t="s">
        <v>115</v>
      </c>
      <c r="B38" t="s">
        <v>116</v>
      </c>
      <c r="C38" t="s">
        <v>3120</v>
      </c>
      <c r="D38" t="s">
        <v>117</v>
      </c>
      <c r="E38">
        <v>228359.81263448499</v>
      </c>
      <c r="F38">
        <v>6423.85</v>
      </c>
      <c r="G38">
        <v>125.989568739424</v>
      </c>
      <c r="H38">
        <v>-13.8422997436013</v>
      </c>
      <c r="I38">
        <v>33.339186929637499</v>
      </c>
      <c r="J38">
        <v>-1.4653895821709599</v>
      </c>
      <c r="K38">
        <v>7016.33089489536</v>
      </c>
      <c r="L38">
        <v>5660.2630890583396</v>
      </c>
      <c r="M38">
        <v>31.893149383656699</v>
      </c>
      <c r="N38">
        <v>1.5102377209551201</v>
      </c>
      <c r="O38">
        <v>29.906520233193401</v>
      </c>
      <c r="P38">
        <v>148.47599891695299</v>
      </c>
      <c r="Q38">
        <v>0.254077885811542</v>
      </c>
    </row>
    <row r="39" spans="1:17" x14ac:dyDescent="0.3">
      <c r="A39" t="s">
        <v>118</v>
      </c>
      <c r="B39" t="s">
        <v>119</v>
      </c>
      <c r="C39" t="s">
        <v>3113</v>
      </c>
      <c r="D39" t="s">
        <v>120</v>
      </c>
      <c r="E39">
        <v>223776.26816706001</v>
      </c>
      <c r="F39">
        <v>1412.7</v>
      </c>
      <c r="G39">
        <v>38.365573191606302</v>
      </c>
      <c r="H39">
        <v>-10.9953773209944</v>
      </c>
      <c r="I39">
        <v>-28.3178981599211</v>
      </c>
      <c r="J39">
        <v>-4.4512657987386204</v>
      </c>
      <c r="K39">
        <v>1698.1516019804701</v>
      </c>
      <c r="L39">
        <v>1715.53731086987</v>
      </c>
      <c r="M39">
        <v>21.944249660693401</v>
      </c>
      <c r="N39">
        <v>0.57178953499565499</v>
      </c>
      <c r="O39">
        <v>53.896793374389397</v>
      </c>
      <c r="P39">
        <v>55.241758241758198</v>
      </c>
      <c r="Q39">
        <v>2.3334929307931001E-2</v>
      </c>
    </row>
    <row r="40" spans="1:17" x14ac:dyDescent="0.3">
      <c r="A40" t="s">
        <v>121</v>
      </c>
      <c r="B40" t="s">
        <v>122</v>
      </c>
      <c r="C40" t="s">
        <v>3110</v>
      </c>
      <c r="D40" t="s">
        <v>123</v>
      </c>
      <c r="E40">
        <v>213478.85758139999</v>
      </c>
      <c r="F40">
        <v>2213.1999999999998</v>
      </c>
      <c r="G40">
        <v>-27.869832097647301</v>
      </c>
      <c r="H40">
        <v>-0.55093208634533997</v>
      </c>
      <c r="I40">
        <v>-14.357831102774901</v>
      </c>
      <c r="J40">
        <v>-1.3569024432377199</v>
      </c>
      <c r="K40">
        <v>2392.8798438188401</v>
      </c>
      <c r="L40">
        <v>2460.4143441977399</v>
      </c>
      <c r="M40">
        <v>34.926085833565203</v>
      </c>
      <c r="N40">
        <v>0.84781536217034603</v>
      </c>
      <c r="O40">
        <v>25.519609615037002</v>
      </c>
      <c r="P40">
        <v>2.0519205053718799</v>
      </c>
      <c r="Q40">
        <v>-3.5657006896331001E-2</v>
      </c>
    </row>
    <row r="41" spans="1:17" x14ac:dyDescent="0.3">
      <c r="A41" t="s">
        <v>124</v>
      </c>
      <c r="B41" t="s">
        <v>125</v>
      </c>
      <c r="C41" t="s">
        <v>3115</v>
      </c>
      <c r="D41" t="s">
        <v>126</v>
      </c>
      <c r="E41">
        <v>207949.07458499999</v>
      </c>
      <c r="F41">
        <v>492.15</v>
      </c>
      <c r="G41">
        <v>43.745900968566602</v>
      </c>
      <c r="H41">
        <v>1.3297041458797401</v>
      </c>
      <c r="I41">
        <v>-37.905937116934503</v>
      </c>
      <c r="J41">
        <v>-0.48938491044623</v>
      </c>
      <c r="K41">
        <v>521.06519133609697</v>
      </c>
      <c r="L41">
        <v>498.41199415404702</v>
      </c>
      <c r="M41">
        <v>35.634749607590301</v>
      </c>
      <c r="N41">
        <v>1.0768165845709501</v>
      </c>
      <c r="O41">
        <v>64.116631108401904</v>
      </c>
      <c r="P41">
        <v>72.926914968376593</v>
      </c>
      <c r="Q41">
        <v>3.4923135139502001E-2</v>
      </c>
    </row>
    <row r="42" spans="1:17" x14ac:dyDescent="0.3">
      <c r="A42" t="s">
        <v>127</v>
      </c>
      <c r="B42" t="s">
        <v>128</v>
      </c>
      <c r="C42" t="s">
        <v>3110</v>
      </c>
      <c r="D42" t="s">
        <v>129</v>
      </c>
      <c r="E42">
        <v>204783.40590417499</v>
      </c>
      <c r="F42">
        <v>630.35</v>
      </c>
      <c r="G42">
        <v>26.631306514492099</v>
      </c>
      <c r="H42">
        <v>8.4327701478119099</v>
      </c>
      <c r="I42">
        <v>-3.7048347935290701E-2</v>
      </c>
      <c r="J42">
        <v>3.5819155419967901</v>
      </c>
      <c r="K42">
        <v>603.19309213055999</v>
      </c>
      <c r="L42">
        <v>574.53386065800896</v>
      </c>
      <c r="M42">
        <v>69.040444231029497</v>
      </c>
      <c r="N42">
        <v>0.93401341218911305</v>
      </c>
      <c r="O42">
        <v>8.0542555723011002</v>
      </c>
      <c r="P42">
        <v>55.067650676506702</v>
      </c>
      <c r="Q42">
        <v>0.216031019490148</v>
      </c>
    </row>
    <row r="43" spans="1:17" x14ac:dyDescent="0.3">
      <c r="A43" t="s">
        <v>130</v>
      </c>
      <c r="B43" t="s">
        <v>131</v>
      </c>
      <c r="C43" t="s">
        <v>3119</v>
      </c>
      <c r="D43" t="s">
        <v>132</v>
      </c>
      <c r="E43">
        <v>203942.8293291</v>
      </c>
      <c r="F43">
        <v>279</v>
      </c>
      <c r="G43">
        <v>74.353158405486198</v>
      </c>
      <c r="H43">
        <v>2.3206351680414401</v>
      </c>
      <c r="I43">
        <v>-2.5269580673826701</v>
      </c>
      <c r="J43">
        <v>-5.6418562298391297</v>
      </c>
      <c r="K43">
        <v>286.62370833306699</v>
      </c>
      <c r="L43">
        <v>261.00557232283097</v>
      </c>
      <c r="M43">
        <v>37.952731433455199</v>
      </c>
      <c r="N43">
        <v>0.97067895676940896</v>
      </c>
      <c r="O43">
        <v>22.043010752688101</v>
      </c>
      <c r="P43">
        <v>103.13068802329801</v>
      </c>
      <c r="Q43">
        <v>0.20952305184245201</v>
      </c>
    </row>
    <row r="44" spans="1:17" x14ac:dyDescent="0.3">
      <c r="A44" t="s">
        <v>133</v>
      </c>
      <c r="B44" t="s">
        <v>134</v>
      </c>
      <c r="C44" t="s">
        <v>3108</v>
      </c>
      <c r="D44" t="s">
        <v>54</v>
      </c>
      <c r="E44">
        <v>202892.13054377999</v>
      </c>
      <c r="F44">
        <v>319.35000000000002</v>
      </c>
      <c r="G44">
        <v>28.996569989639902</v>
      </c>
      <c r="H44">
        <v>1.0373333890673999</v>
      </c>
      <c r="I44">
        <v>-15.0298151927608</v>
      </c>
      <c r="J44">
        <v>3.6384280662728599</v>
      </c>
      <c r="K44">
        <v>327.90179292754999</v>
      </c>
      <c r="L44">
        <v>316.44265716377299</v>
      </c>
      <c r="M44">
        <v>52.321676611506</v>
      </c>
      <c r="N44">
        <v>0.67527535017198503</v>
      </c>
      <c r="O44">
        <v>23.5948019414435</v>
      </c>
      <c r="P44">
        <v>48.5003487561032</v>
      </c>
    </row>
    <row r="45" spans="1:17" x14ac:dyDescent="0.3">
      <c r="A45" t="s">
        <v>135</v>
      </c>
      <c r="B45" t="s">
        <v>136</v>
      </c>
      <c r="C45" t="s">
        <v>3113</v>
      </c>
      <c r="D45" t="s">
        <v>57</v>
      </c>
      <c r="E45">
        <v>202142.16989781</v>
      </c>
      <c r="F45">
        <v>524.1</v>
      </c>
      <c r="G45">
        <v>16.168600195190098</v>
      </c>
      <c r="H45">
        <v>-8.7384932613682498</v>
      </c>
      <c r="I45">
        <v>-27.228199915058202</v>
      </c>
      <c r="J45">
        <v>-7.9875679532093002</v>
      </c>
      <c r="K45">
        <v>610.74690075586295</v>
      </c>
      <c r="L45">
        <v>606.67199170564299</v>
      </c>
      <c r="M45">
        <v>18.536401597767199</v>
      </c>
      <c r="N45">
        <v>0.94408000005067305</v>
      </c>
      <c r="O45">
        <v>70.931120015264199</v>
      </c>
      <c r="P45">
        <v>37.902907512169399</v>
      </c>
      <c r="Q45">
        <v>0.15411932637171299</v>
      </c>
    </row>
    <row r="46" spans="1:17" x14ac:dyDescent="0.3">
      <c r="A46" t="s">
        <v>137</v>
      </c>
      <c r="B46" t="s">
        <v>138</v>
      </c>
      <c r="C46" t="s">
        <v>3108</v>
      </c>
      <c r="D46" t="s">
        <v>139</v>
      </c>
      <c r="E46">
        <v>189728.57010800001</v>
      </c>
      <c r="F46">
        <v>145.18</v>
      </c>
      <c r="G46">
        <v>62.7829543721382</v>
      </c>
      <c r="H46">
        <v>-1.03104346352231</v>
      </c>
      <c r="I46">
        <v>-23.393304143684102</v>
      </c>
      <c r="J46">
        <v>-5.2578597559032501</v>
      </c>
      <c r="K46">
        <v>153.499525972604</v>
      </c>
      <c r="L46">
        <v>150.89835725340501</v>
      </c>
      <c r="M46">
        <v>48.601043392089203</v>
      </c>
      <c r="N46">
        <v>0.94211849717565499</v>
      </c>
      <c r="O46">
        <v>57.735225237636001</v>
      </c>
      <c r="P46">
        <v>95.792312879298706</v>
      </c>
      <c r="Q46">
        <v>0.16015188201615399</v>
      </c>
    </row>
    <row r="47" spans="1:17" x14ac:dyDescent="0.3">
      <c r="A47" t="s">
        <v>140</v>
      </c>
      <c r="B47" t="s">
        <v>141</v>
      </c>
      <c r="C47" t="s">
        <v>3121</v>
      </c>
      <c r="D47" t="s">
        <v>142</v>
      </c>
      <c r="E47">
        <v>188903.41284338999</v>
      </c>
      <c r="F47">
        <v>763.15</v>
      </c>
      <c r="G47">
        <v>2.3549483605084198</v>
      </c>
      <c r="H47">
        <v>-7.65925369158193</v>
      </c>
      <c r="I47">
        <v>-14.7192094705079</v>
      </c>
      <c r="J47">
        <v>-1.23955628572217</v>
      </c>
      <c r="K47">
        <v>822.36420210132599</v>
      </c>
      <c r="L47">
        <v>806.82979188599097</v>
      </c>
      <c r="M47">
        <v>37.318233571923102</v>
      </c>
      <c r="N47">
        <v>0.84989880412548702</v>
      </c>
      <c r="O47">
        <v>26.790277140798</v>
      </c>
      <c r="P47">
        <v>23.237787646346298</v>
      </c>
      <c r="Q47">
        <v>9.9683586239294006E-2</v>
      </c>
    </row>
    <row r="48" spans="1:17" x14ac:dyDescent="0.3">
      <c r="A48" t="s">
        <v>143</v>
      </c>
      <c r="B48" t="s">
        <v>144</v>
      </c>
      <c r="C48" t="s">
        <v>3106</v>
      </c>
      <c r="D48" t="s">
        <v>18</v>
      </c>
      <c r="E48">
        <v>187981.92535449599</v>
      </c>
      <c r="F48">
        <v>133.12</v>
      </c>
      <c r="G48">
        <v>11.484481224774999</v>
      </c>
      <c r="H48">
        <v>-13.808233743914</v>
      </c>
      <c r="I48">
        <v>-24.535727041958101</v>
      </c>
      <c r="J48">
        <v>-2.9326195808868101</v>
      </c>
      <c r="K48">
        <v>154.090567678166</v>
      </c>
      <c r="L48">
        <v>156.074110342279</v>
      </c>
      <c r="M48">
        <v>19.656693269829699</v>
      </c>
      <c r="N48">
        <v>0.83348600076436796</v>
      </c>
      <c r="O48">
        <v>47.836538461538403</v>
      </c>
      <c r="P48">
        <v>32.655705032386599</v>
      </c>
      <c r="Q48">
        <v>5.3510497049403E-2</v>
      </c>
    </row>
    <row r="49" spans="1:17" x14ac:dyDescent="0.3">
      <c r="A49" t="s">
        <v>145</v>
      </c>
      <c r="B49" t="s">
        <v>146</v>
      </c>
      <c r="C49" t="s">
        <v>3107</v>
      </c>
      <c r="D49" t="s">
        <v>21</v>
      </c>
      <c r="E49">
        <v>174297.94864803899</v>
      </c>
      <c r="F49">
        <v>5885.95</v>
      </c>
      <c r="G49">
        <v>-13.801768209411399</v>
      </c>
      <c r="H49">
        <v>2.4647757198026299</v>
      </c>
      <c r="I49">
        <v>20.122898480471299</v>
      </c>
      <c r="J49">
        <v>-1.0185608672336399</v>
      </c>
      <c r="K49">
        <v>5978.1159370620799</v>
      </c>
      <c r="L49">
        <v>5635.35106009831</v>
      </c>
      <c r="M49">
        <v>46.402155271564602</v>
      </c>
      <c r="N49">
        <v>0.444918893302714</v>
      </c>
      <c r="O49">
        <v>11.7058418776917</v>
      </c>
      <c r="P49">
        <v>30.406221267073501</v>
      </c>
      <c r="Q49">
        <v>-5.5836983761737E-2</v>
      </c>
    </row>
    <row r="50" spans="1:17" x14ac:dyDescent="0.3">
      <c r="A50" t="s">
        <v>147</v>
      </c>
      <c r="B50" t="s">
        <v>148</v>
      </c>
      <c r="C50" t="s">
        <v>3115</v>
      </c>
      <c r="D50" t="s">
        <v>114</v>
      </c>
      <c r="E50">
        <v>174095.33087078601</v>
      </c>
      <c r="F50">
        <v>139.46</v>
      </c>
      <c r="G50">
        <v>-5.3799605911900903</v>
      </c>
      <c r="H50">
        <v>-4.8542229880573702</v>
      </c>
      <c r="I50">
        <v>-24.307533750879401</v>
      </c>
      <c r="J50">
        <v>-1.39830258850668</v>
      </c>
      <c r="K50">
        <v>151.55088245705201</v>
      </c>
      <c r="L50">
        <v>152.632217262002</v>
      </c>
      <c r="M50">
        <v>32.1250156799655</v>
      </c>
      <c r="N50">
        <v>1.1273186147249901</v>
      </c>
      <c r="O50">
        <v>32.367704001147203</v>
      </c>
      <c r="P50">
        <v>12.4224103184199</v>
      </c>
      <c r="Q50">
        <v>7.109900612753E-3</v>
      </c>
    </row>
    <row r="51" spans="1:17" x14ac:dyDescent="0.3">
      <c r="A51" t="s">
        <v>149</v>
      </c>
      <c r="B51" t="s">
        <v>150</v>
      </c>
      <c r="C51" t="s">
        <v>3115</v>
      </c>
      <c r="D51" t="s">
        <v>151</v>
      </c>
      <c r="E51">
        <v>173162.99392325999</v>
      </c>
      <c r="F51">
        <v>443.55</v>
      </c>
      <c r="G51">
        <v>67.8701346441715</v>
      </c>
      <c r="H51">
        <v>-2.2435482621931402</v>
      </c>
      <c r="I51">
        <v>-14.0886190090675</v>
      </c>
      <c r="J51">
        <v>-0.28861972667959801</v>
      </c>
      <c r="K51">
        <v>463.18436834013102</v>
      </c>
      <c r="L51">
        <v>413.35637575878599</v>
      </c>
      <c r="M51">
        <v>39.507518062436702</v>
      </c>
      <c r="N51">
        <v>0.77176063504479797</v>
      </c>
      <c r="O51">
        <v>18.058843422387501</v>
      </c>
      <c r="P51">
        <v>92.221018418201496</v>
      </c>
      <c r="Q51">
        <v>1.3256415938883E-2</v>
      </c>
    </row>
    <row r="52" spans="1:17" x14ac:dyDescent="0.3">
      <c r="A52" t="s">
        <v>152</v>
      </c>
      <c r="B52" t="s">
        <v>153</v>
      </c>
      <c r="C52" t="s">
        <v>3116</v>
      </c>
      <c r="D52" t="s">
        <v>75</v>
      </c>
      <c r="E52">
        <v>168143.28085310999</v>
      </c>
      <c r="F52">
        <v>2508.15</v>
      </c>
      <c r="G52">
        <v>9.19410729834709</v>
      </c>
      <c r="H52">
        <v>-3.2101002106240202</v>
      </c>
      <c r="I52">
        <v>-1.7824214711183799</v>
      </c>
      <c r="J52">
        <v>1.2443854850454401</v>
      </c>
      <c r="K52">
        <v>2643.8527559885201</v>
      </c>
      <c r="L52">
        <v>2496.5410396891598</v>
      </c>
      <c r="M52">
        <v>30.999562075497099</v>
      </c>
      <c r="N52">
        <v>0.99053365947886796</v>
      </c>
      <c r="O52">
        <v>14.7359607678966</v>
      </c>
      <c r="P52">
        <v>29.436527993785401</v>
      </c>
      <c r="Q52">
        <v>4.0579204783743002E-2</v>
      </c>
    </row>
    <row r="53" spans="1:17" x14ac:dyDescent="0.3">
      <c r="A53" t="s">
        <v>154</v>
      </c>
      <c r="B53" t="s">
        <v>155</v>
      </c>
      <c r="C53" t="s">
        <v>3107</v>
      </c>
      <c r="D53" t="s">
        <v>21</v>
      </c>
      <c r="E53">
        <v>166331.36143610999</v>
      </c>
      <c r="F53">
        <v>1699.65</v>
      </c>
      <c r="G53">
        <v>18.113854051354799</v>
      </c>
      <c r="H53">
        <v>0.70783727164904597</v>
      </c>
      <c r="I53">
        <v>24.0859904529371</v>
      </c>
      <c r="J53">
        <v>-0.94428916298025301</v>
      </c>
      <c r="K53">
        <v>1647.1234888265999</v>
      </c>
      <c r="L53">
        <v>1483.8802506208599</v>
      </c>
      <c r="M53">
        <v>56.921136702221801</v>
      </c>
      <c r="N53">
        <v>0.810127633720781</v>
      </c>
      <c r="O53">
        <v>3.6595769717294702</v>
      </c>
      <c r="P53">
        <v>46.149877466786997</v>
      </c>
      <c r="Q53">
        <v>-1.3162093288669E-2</v>
      </c>
    </row>
    <row r="54" spans="1:17" x14ac:dyDescent="0.3">
      <c r="A54" t="s">
        <v>156</v>
      </c>
      <c r="B54" t="s">
        <v>157</v>
      </c>
      <c r="C54" t="s">
        <v>3112</v>
      </c>
      <c r="D54" t="s">
        <v>158</v>
      </c>
      <c r="E54">
        <v>156649.02702929999</v>
      </c>
      <c r="F54">
        <v>5900.85</v>
      </c>
      <c r="G54">
        <v>38.064761476350498</v>
      </c>
      <c r="H54">
        <v>0.26441685608198501</v>
      </c>
      <c r="I54">
        <v>42.617333252559099</v>
      </c>
      <c r="J54">
        <v>-0.70549902095871997</v>
      </c>
      <c r="K54">
        <v>5655.2466956672397</v>
      </c>
      <c r="L54">
        <v>4812.8901304607398</v>
      </c>
      <c r="M54">
        <v>57.600572214048903</v>
      </c>
      <c r="N54">
        <v>0.78565221388898299</v>
      </c>
      <c r="O54">
        <v>6.3550166501436101</v>
      </c>
      <c r="P54">
        <v>76.144776119403005</v>
      </c>
      <c r="Q54">
        <v>-1.7660764126510001E-3</v>
      </c>
    </row>
    <row r="55" spans="1:17" x14ac:dyDescent="0.3">
      <c r="A55" t="s">
        <v>159</v>
      </c>
      <c r="B55" t="s">
        <v>160</v>
      </c>
      <c r="C55" t="s">
        <v>3118</v>
      </c>
      <c r="D55" t="s">
        <v>161</v>
      </c>
      <c r="E55">
        <v>156295.28115190999</v>
      </c>
      <c r="F55">
        <v>3976.3</v>
      </c>
      <c r="G55">
        <v>32.179824973079</v>
      </c>
      <c r="H55">
        <v>-9.8527225979640498</v>
      </c>
      <c r="I55">
        <v>-12.1561019651019</v>
      </c>
      <c r="J55">
        <v>0.64580284049213499</v>
      </c>
      <c r="K55">
        <v>4340.42127790226</v>
      </c>
      <c r="L55">
        <v>4049.7574969868201</v>
      </c>
      <c r="M55">
        <v>50.944012548984503</v>
      </c>
      <c r="N55">
        <v>0.57363795532077499</v>
      </c>
      <c r="O55">
        <v>26.6252546337046</v>
      </c>
      <c r="P55">
        <v>55.184794910822298</v>
      </c>
      <c r="Q55">
        <v>9.9237369843943005E-2</v>
      </c>
    </row>
    <row r="56" spans="1:17" x14ac:dyDescent="0.3">
      <c r="A56" t="s">
        <v>162</v>
      </c>
      <c r="B56" t="s">
        <v>163</v>
      </c>
      <c r="C56" t="s">
        <v>3108</v>
      </c>
      <c r="D56" t="s">
        <v>139</v>
      </c>
      <c r="E56">
        <v>155566.7969664</v>
      </c>
      <c r="F56">
        <v>471.4</v>
      </c>
      <c r="G56">
        <v>22.6806562354293</v>
      </c>
      <c r="H56">
        <v>2.5846093040340099</v>
      </c>
      <c r="I56">
        <v>-3.80576199664557</v>
      </c>
      <c r="J56">
        <v>-3.3776065258672898</v>
      </c>
      <c r="K56">
        <v>473.64369900153503</v>
      </c>
      <c r="L56">
        <v>450.97874851921</v>
      </c>
      <c r="M56">
        <v>56.430460112754602</v>
      </c>
      <c r="N56">
        <v>1.1407114273739001</v>
      </c>
      <c r="O56">
        <v>23.037759864234101</v>
      </c>
      <c r="P56">
        <v>52.285575835890697</v>
      </c>
      <c r="Q56">
        <v>0.20208597124121999</v>
      </c>
    </row>
    <row r="57" spans="1:17" x14ac:dyDescent="0.3">
      <c r="A57" t="s">
        <v>164</v>
      </c>
      <c r="B57" t="s">
        <v>165</v>
      </c>
      <c r="C57" t="s">
        <v>3122</v>
      </c>
      <c r="D57" t="s">
        <v>166</v>
      </c>
      <c r="E57">
        <v>152680.68806595</v>
      </c>
      <c r="F57">
        <v>3001.9</v>
      </c>
      <c r="G57">
        <v>2.6334785743454101</v>
      </c>
      <c r="H57">
        <v>0.224327035298126</v>
      </c>
      <c r="I57">
        <v>-4.7388119296488496</v>
      </c>
      <c r="J57">
        <v>-1.2952046939145401</v>
      </c>
      <c r="K57">
        <v>3136.74225445511</v>
      </c>
      <c r="L57">
        <v>3024.3266701244702</v>
      </c>
      <c r="M57">
        <v>31.6043330839539</v>
      </c>
      <c r="N57">
        <v>0.57056965943652105</v>
      </c>
      <c r="O57">
        <v>13.7612845198041</v>
      </c>
      <c r="P57">
        <v>21.4532801974389</v>
      </c>
      <c r="Q57">
        <v>9.3646955125450005E-3</v>
      </c>
    </row>
    <row r="58" spans="1:17" x14ac:dyDescent="0.3">
      <c r="A58" t="s">
        <v>167</v>
      </c>
      <c r="B58" t="s">
        <v>168</v>
      </c>
      <c r="C58" t="s">
        <v>3108</v>
      </c>
      <c r="D58" t="s">
        <v>40</v>
      </c>
      <c r="E58">
        <v>152601.43822786</v>
      </c>
      <c r="F58">
        <v>1522.9</v>
      </c>
      <c r="G58">
        <v>-6.13979304529615</v>
      </c>
      <c r="H58">
        <v>-3.8090331223784299</v>
      </c>
      <c r="I58">
        <v>2.2265128833152601</v>
      </c>
      <c r="J58">
        <v>0.88001352507458197</v>
      </c>
      <c r="K58">
        <v>1673.37717403695</v>
      </c>
      <c r="L58">
        <v>1600.83633204739</v>
      </c>
      <c r="M58">
        <v>22.970669458555701</v>
      </c>
      <c r="N58">
        <v>0.98749754186107097</v>
      </c>
      <c r="O58">
        <v>27.125878258585502</v>
      </c>
      <c r="P58">
        <v>16.456373786036501</v>
      </c>
      <c r="Q58">
        <v>9.5295703748030005E-3</v>
      </c>
    </row>
    <row r="59" spans="1:17" hidden="1" x14ac:dyDescent="0.3">
      <c r="A59" t="s">
        <v>169</v>
      </c>
      <c r="B59" t="s">
        <v>170</v>
      </c>
      <c r="C59" t="s">
        <v>3123</v>
      </c>
      <c r="D59" t="s">
        <v>60</v>
      </c>
      <c r="E59">
        <v>148678.77047799999</v>
      </c>
      <c r="F59">
        <v>1829.8</v>
      </c>
      <c r="G59">
        <v>-23.8736153956898</v>
      </c>
      <c r="H59">
        <v>-4.8918978437109697</v>
      </c>
      <c r="I59">
        <v>-3.73549981116942</v>
      </c>
      <c r="J59">
        <v>-3.9295813388055998</v>
      </c>
      <c r="M59">
        <v>55.9018586846313</v>
      </c>
      <c r="O59">
        <v>7.6620395671658201</v>
      </c>
      <c r="P59">
        <v>8.3683742967130605</v>
      </c>
    </row>
    <row r="60" spans="1:17" x14ac:dyDescent="0.3">
      <c r="A60" t="s">
        <v>171</v>
      </c>
      <c r="B60" t="s">
        <v>172</v>
      </c>
      <c r="C60" t="s">
        <v>3108</v>
      </c>
      <c r="D60" t="s">
        <v>40</v>
      </c>
      <c r="E60">
        <v>146422.21349448001</v>
      </c>
      <c r="F60">
        <v>680.4</v>
      </c>
      <c r="G60">
        <v>-13.0984893379756</v>
      </c>
      <c r="H60">
        <v>-2.08236157444769</v>
      </c>
      <c r="I60">
        <v>16.0009671307544</v>
      </c>
      <c r="J60">
        <v>-0.67316553387129396</v>
      </c>
      <c r="K60">
        <v>709.123943152734</v>
      </c>
      <c r="L60">
        <v>665.65971175746495</v>
      </c>
      <c r="M60">
        <v>28.875340129423201</v>
      </c>
      <c r="N60">
        <v>0.83430753157508297</v>
      </c>
      <c r="O60">
        <v>11.8753674309229</v>
      </c>
      <c r="P60">
        <v>33.0465389127884</v>
      </c>
      <c r="Q60">
        <v>-4.2998120231034997E-2</v>
      </c>
    </row>
    <row r="61" spans="1:17" x14ac:dyDescent="0.3">
      <c r="A61" t="s">
        <v>173</v>
      </c>
      <c r="B61" t="s">
        <v>174</v>
      </c>
      <c r="C61" t="s">
        <v>3115</v>
      </c>
      <c r="D61" t="s">
        <v>175</v>
      </c>
      <c r="E61">
        <v>143102.59411199999</v>
      </c>
      <c r="F61">
        <v>640</v>
      </c>
      <c r="G61">
        <v>11.978486725162499</v>
      </c>
      <c r="H61">
        <v>-9.0760331152017493</v>
      </c>
      <c r="I61">
        <v>-12.023859573369201</v>
      </c>
      <c r="J61">
        <v>-0.72786131508818297</v>
      </c>
      <c r="K61">
        <v>686.05160502383796</v>
      </c>
      <c r="L61">
        <v>644.93248450835802</v>
      </c>
      <c r="M61">
        <v>38.180896610321</v>
      </c>
      <c r="N61">
        <v>1.46036191451359</v>
      </c>
      <c r="O61">
        <v>20.7265625</v>
      </c>
      <c r="P61">
        <v>30.173904200142299</v>
      </c>
      <c r="Q61">
        <v>4.1583492834826E-2</v>
      </c>
    </row>
    <row r="62" spans="1:17" x14ac:dyDescent="0.3">
      <c r="A62" t="s">
        <v>176</v>
      </c>
      <c r="B62" t="s">
        <v>177</v>
      </c>
      <c r="C62" t="s">
        <v>3119</v>
      </c>
      <c r="D62" t="s">
        <v>178</v>
      </c>
      <c r="E62">
        <v>142012.51659000001</v>
      </c>
      <c r="F62">
        <v>6701.6</v>
      </c>
      <c r="G62">
        <v>33.486195872385899</v>
      </c>
      <c r="H62">
        <v>-19.304605860853201</v>
      </c>
      <c r="I62">
        <v>-25.9083583157269</v>
      </c>
      <c r="J62">
        <v>-7.5821586511697596</v>
      </c>
      <c r="K62">
        <v>7581.5328494305504</v>
      </c>
      <c r="L62">
        <v>7118.2324436410499</v>
      </c>
      <c r="M62">
        <v>27.309009671376</v>
      </c>
      <c r="N62">
        <v>1.9304353261662699</v>
      </c>
      <c r="O62">
        <v>36.533812820818902</v>
      </c>
      <c r="P62">
        <v>59.731143711789798</v>
      </c>
      <c r="Q62">
        <v>0.149344235054543</v>
      </c>
    </row>
    <row r="63" spans="1:17" x14ac:dyDescent="0.3">
      <c r="A63" t="s">
        <v>179</v>
      </c>
      <c r="B63" t="s">
        <v>180</v>
      </c>
      <c r="C63" t="s">
        <v>3114</v>
      </c>
      <c r="D63" t="s">
        <v>181</v>
      </c>
      <c r="E63">
        <v>136119.10235070001</v>
      </c>
      <c r="F63">
        <v>4965.45</v>
      </c>
      <c r="G63">
        <v>7.8186748870988003</v>
      </c>
      <c r="H63">
        <v>7.0569562346674903</v>
      </c>
      <c r="I63">
        <v>1.9633666962334599</v>
      </c>
      <c r="J63">
        <v>3.4524591911509699</v>
      </c>
      <c r="K63">
        <v>4810.73544044964</v>
      </c>
      <c r="L63">
        <v>4552.9476906047703</v>
      </c>
      <c r="M63">
        <v>61.939626124351499</v>
      </c>
      <c r="N63">
        <v>1.1374962571946099</v>
      </c>
      <c r="O63">
        <v>2.8104200022153099</v>
      </c>
      <c r="P63">
        <v>39.383008884335197</v>
      </c>
      <c r="Q63">
        <v>9.6952136524943999E-2</v>
      </c>
    </row>
    <row r="64" spans="1:17" x14ac:dyDescent="0.3">
      <c r="A64" t="s">
        <v>182</v>
      </c>
      <c r="B64" t="s">
        <v>183</v>
      </c>
      <c r="C64" t="s">
        <v>3108</v>
      </c>
      <c r="D64" t="s">
        <v>139</v>
      </c>
      <c r="E64">
        <v>136032.35183999999</v>
      </c>
      <c r="F64">
        <v>516.6</v>
      </c>
      <c r="G64">
        <v>30.0449526345846</v>
      </c>
      <c r="H64">
        <v>-2.9359205469581098</v>
      </c>
      <c r="I64">
        <v>-9.84501585862224</v>
      </c>
      <c r="J64">
        <v>-4.4168557197362004</v>
      </c>
      <c r="K64">
        <v>536.49068224706298</v>
      </c>
      <c r="L64">
        <v>507.540262104384</v>
      </c>
      <c r="M64">
        <v>49.298275864706397</v>
      </c>
      <c r="N64">
        <v>0.95045317075737501</v>
      </c>
      <c r="O64">
        <v>26.596980255516801</v>
      </c>
      <c r="P64">
        <v>55.672743709507301</v>
      </c>
      <c r="Q64">
        <v>0.20653055195837899</v>
      </c>
    </row>
    <row r="65" spans="1:17" x14ac:dyDescent="0.3">
      <c r="A65" t="s">
        <v>184</v>
      </c>
      <c r="B65" t="s">
        <v>185</v>
      </c>
      <c r="C65" t="s">
        <v>3116</v>
      </c>
      <c r="D65" t="s">
        <v>75</v>
      </c>
      <c r="E65">
        <v>135360.95073349</v>
      </c>
      <c r="F65">
        <v>549.54999999999995</v>
      </c>
      <c r="G65">
        <v>11.678379789465399</v>
      </c>
      <c r="H65">
        <v>1.1140708174496099</v>
      </c>
      <c r="I65">
        <v>-17.300653358981599</v>
      </c>
      <c r="J65">
        <v>-0.239761611532811</v>
      </c>
      <c r="K65">
        <v>586.30804200444197</v>
      </c>
      <c r="L65">
        <v>592.84784860175398</v>
      </c>
      <c r="M65">
        <v>34.215588806819099</v>
      </c>
      <c r="N65">
        <v>0.39513392861132002</v>
      </c>
      <c r="O65">
        <v>28.641615867527999</v>
      </c>
      <c r="P65">
        <v>34.495839451786502</v>
      </c>
      <c r="Q65">
        <v>3.5563717625428003E-2</v>
      </c>
    </row>
    <row r="66" spans="1:17" x14ac:dyDescent="0.3">
      <c r="A66" t="s">
        <v>186</v>
      </c>
      <c r="B66" t="s">
        <v>187</v>
      </c>
      <c r="C66" t="s">
        <v>3113</v>
      </c>
      <c r="D66" t="s">
        <v>80</v>
      </c>
      <c r="E66">
        <v>130401.80691307</v>
      </c>
      <c r="F66">
        <v>408.1</v>
      </c>
      <c r="G66">
        <v>37.511602275220604</v>
      </c>
      <c r="H66">
        <v>-5.9089989669401302</v>
      </c>
      <c r="I66">
        <v>-11.9030356308528</v>
      </c>
      <c r="J66">
        <v>-4.9070404553496996</v>
      </c>
      <c r="K66">
        <v>436.06894193090397</v>
      </c>
      <c r="L66">
        <v>411.24751227416402</v>
      </c>
      <c r="M66">
        <v>35.198236675816503</v>
      </c>
      <c r="N66">
        <v>0.78537408248398399</v>
      </c>
      <c r="O66">
        <v>21.257044841950499</v>
      </c>
      <c r="P66">
        <v>58.762886597938099</v>
      </c>
      <c r="Q66">
        <v>7.0347974864075999E-2</v>
      </c>
    </row>
    <row r="67" spans="1:17" x14ac:dyDescent="0.3">
      <c r="A67" t="s">
        <v>188</v>
      </c>
      <c r="B67" t="s">
        <v>189</v>
      </c>
      <c r="C67" t="s">
        <v>3121</v>
      </c>
      <c r="D67" t="s">
        <v>142</v>
      </c>
      <c r="E67">
        <v>125585.877088019</v>
      </c>
      <c r="F67">
        <v>1260.1500000000001</v>
      </c>
      <c r="G67">
        <v>25.004016411749401</v>
      </c>
      <c r="H67">
        <v>11.213761216769999</v>
      </c>
      <c r="I67">
        <v>-2.8918620411141598</v>
      </c>
      <c r="J67">
        <v>5.2750841237163302</v>
      </c>
      <c r="K67">
        <v>1215.12226571669</v>
      </c>
      <c r="L67">
        <v>1193.80169979981</v>
      </c>
      <c r="M67">
        <v>64.723501235892797</v>
      </c>
      <c r="N67">
        <v>1.17179579372623</v>
      </c>
      <c r="O67">
        <v>30.9328254572868</v>
      </c>
      <c r="P67">
        <v>49.448529411764703</v>
      </c>
      <c r="Q67">
        <v>6.5557131769648003E-2</v>
      </c>
    </row>
    <row r="68" spans="1:17" x14ac:dyDescent="0.3">
      <c r="A68" t="s">
        <v>190</v>
      </c>
      <c r="B68" t="s">
        <v>191</v>
      </c>
      <c r="C68" t="s">
        <v>3106</v>
      </c>
      <c r="D68" t="s">
        <v>18</v>
      </c>
      <c r="E68">
        <v>124732.03277999999</v>
      </c>
      <c r="F68">
        <v>289.2</v>
      </c>
      <c r="G68">
        <v>28.6125555950189</v>
      </c>
      <c r="H68">
        <v>-10.233919596402901</v>
      </c>
      <c r="I68">
        <v>-14.482397975942501</v>
      </c>
      <c r="J68">
        <v>-6.2055077315225002</v>
      </c>
      <c r="K68">
        <v>323.99423295139502</v>
      </c>
      <c r="L68">
        <v>306.242305137046</v>
      </c>
      <c r="M68">
        <v>20.011682311042598</v>
      </c>
      <c r="N68">
        <v>0.73990329523822196</v>
      </c>
      <c r="O68">
        <v>30.013831258644501</v>
      </c>
      <c r="P68">
        <v>49.612002069322202</v>
      </c>
      <c r="Q68">
        <v>3.8206143075418003E-2</v>
      </c>
    </row>
    <row r="69" spans="1:17" x14ac:dyDescent="0.3">
      <c r="A69" t="s">
        <v>192</v>
      </c>
      <c r="B69" t="s">
        <v>193</v>
      </c>
      <c r="C69" t="s">
        <v>3113</v>
      </c>
      <c r="D69" t="s">
        <v>57</v>
      </c>
      <c r="E69">
        <v>123882.98705311</v>
      </c>
      <c r="F69">
        <v>709.9</v>
      </c>
      <c r="G69">
        <v>58.573675642589698</v>
      </c>
      <c r="H69">
        <v>8.7885366690810294</v>
      </c>
      <c r="I69">
        <v>13.256512357408299</v>
      </c>
      <c r="J69">
        <v>-2.1598959313836801</v>
      </c>
      <c r="K69">
        <v>705.52511886688296</v>
      </c>
      <c r="L69">
        <v>637.28845509360599</v>
      </c>
      <c r="M69">
        <v>50.506672460450602</v>
      </c>
      <c r="N69">
        <v>1.2648664728257499</v>
      </c>
      <c r="O69">
        <v>13.3821665023242</v>
      </c>
      <c r="P69">
        <v>79.721518987341696</v>
      </c>
      <c r="Q69">
        <v>8.9650058171835995E-2</v>
      </c>
    </row>
    <row r="70" spans="1:17" x14ac:dyDescent="0.3">
      <c r="A70" t="s">
        <v>194</v>
      </c>
      <c r="B70" t="s">
        <v>195</v>
      </c>
      <c r="C70" t="s">
        <v>3106</v>
      </c>
      <c r="D70" t="s">
        <v>196</v>
      </c>
      <c r="E70">
        <v>122743.960135524</v>
      </c>
      <c r="F70">
        <v>186.68</v>
      </c>
      <c r="G70">
        <v>29.965589783403299</v>
      </c>
      <c r="H70">
        <v>-11.4573303047337</v>
      </c>
      <c r="I70">
        <v>-12.8758862744684</v>
      </c>
      <c r="J70">
        <v>-7.1954330007389</v>
      </c>
      <c r="K70">
        <v>211.44910878427601</v>
      </c>
      <c r="L70">
        <v>202.262104446135</v>
      </c>
      <c r="M70">
        <v>25.431812341542901</v>
      </c>
      <c r="N70">
        <v>1.1932094107419</v>
      </c>
      <c r="O70">
        <v>31.937004499678601</v>
      </c>
      <c r="P70">
        <v>51.895850284784302</v>
      </c>
      <c r="Q70">
        <v>9.0622354255406004E-2</v>
      </c>
    </row>
    <row r="71" spans="1:17" x14ac:dyDescent="0.3">
      <c r="A71" t="s">
        <v>197</v>
      </c>
      <c r="B71" t="s">
        <v>198</v>
      </c>
      <c r="C71" t="s">
        <v>3108</v>
      </c>
      <c r="D71" t="s">
        <v>34</v>
      </c>
      <c r="E71">
        <v>122664.71088588001</v>
      </c>
      <c r="F71">
        <v>237.2</v>
      </c>
      <c r="G71">
        <v>3.19662246234269</v>
      </c>
      <c r="H71">
        <v>2.72070713508143</v>
      </c>
      <c r="I71">
        <v>-14.9551962821969</v>
      </c>
      <c r="J71">
        <v>-5.1666427650015798</v>
      </c>
      <c r="K71">
        <v>247.98118186610699</v>
      </c>
      <c r="L71">
        <v>246.35655575743399</v>
      </c>
      <c r="M71">
        <v>27.799126743239</v>
      </c>
      <c r="N71">
        <v>0.97479116336860105</v>
      </c>
      <c r="O71">
        <v>26.349072512647499</v>
      </c>
      <c r="P71">
        <v>23.060959792477199</v>
      </c>
      <c r="Q71">
        <v>0.13096978932143899</v>
      </c>
    </row>
    <row r="72" spans="1:17" x14ac:dyDescent="0.3">
      <c r="A72" t="s">
        <v>199</v>
      </c>
      <c r="B72" t="s">
        <v>200</v>
      </c>
      <c r="C72" t="s">
        <v>3110</v>
      </c>
      <c r="D72" t="s">
        <v>201</v>
      </c>
      <c r="E72">
        <v>121257.12010491001</v>
      </c>
      <c r="F72">
        <v>1185.3</v>
      </c>
      <c r="G72">
        <v>-0.46543493546228698</v>
      </c>
      <c r="H72">
        <v>-5.9361503217757701</v>
      </c>
      <c r="I72">
        <v>-11.9038262326725</v>
      </c>
      <c r="J72">
        <v>-1.31549910652876</v>
      </c>
      <c r="K72">
        <v>1309.95936168971</v>
      </c>
      <c r="L72">
        <v>1303.3540491773299</v>
      </c>
      <c r="M72">
        <v>26.734496717091499</v>
      </c>
      <c r="N72">
        <v>0.84381244835233205</v>
      </c>
      <c r="O72">
        <v>30.080992153884999</v>
      </c>
      <c r="P72">
        <v>19.509981851179599</v>
      </c>
      <c r="Q72">
        <v>9.4135972828920007E-3</v>
      </c>
    </row>
    <row r="73" spans="1:17" x14ac:dyDescent="0.3">
      <c r="A73" t="s">
        <v>202</v>
      </c>
      <c r="B73" t="s">
        <v>203</v>
      </c>
      <c r="C73" t="s">
        <v>3112</v>
      </c>
      <c r="D73" t="s">
        <v>51</v>
      </c>
      <c r="E73">
        <v>118844.218614739</v>
      </c>
      <c r="F73">
        <v>1471.55</v>
      </c>
      <c r="G73">
        <v>-1.4458820210666401</v>
      </c>
      <c r="H73">
        <v>-0.18867309134824001</v>
      </c>
      <c r="I73">
        <v>-2.2680517561581199</v>
      </c>
      <c r="J73">
        <v>-3.9198709167619499</v>
      </c>
      <c r="K73">
        <v>1558.2876635446801</v>
      </c>
      <c r="L73">
        <v>1489.68273224418</v>
      </c>
      <c r="M73">
        <v>32.127155592252201</v>
      </c>
      <c r="N73">
        <v>0.93003382151410796</v>
      </c>
      <c r="O73">
        <v>15.663755903639</v>
      </c>
      <c r="P73">
        <v>26.3621141213344</v>
      </c>
      <c r="Q73">
        <v>3.4303447226075999E-2</v>
      </c>
    </row>
    <row r="74" spans="1:17" x14ac:dyDescent="0.3">
      <c r="A74" t="s">
        <v>204</v>
      </c>
      <c r="B74" t="s">
        <v>205</v>
      </c>
      <c r="C74" t="s">
        <v>3110</v>
      </c>
      <c r="D74" t="s">
        <v>123</v>
      </c>
      <c r="E74">
        <v>117849.631183919</v>
      </c>
      <c r="F74">
        <v>4911.3500000000004</v>
      </c>
      <c r="G74">
        <v>-14.707777207032199</v>
      </c>
      <c r="H74">
        <v>-10.8065512088461</v>
      </c>
      <c r="I74">
        <v>-9.4475660194261692</v>
      </c>
      <c r="J74">
        <v>-7.4159810771527299</v>
      </c>
      <c r="K74">
        <v>5712.7125221330198</v>
      </c>
      <c r="L74">
        <v>5491.5696015916001</v>
      </c>
      <c r="M74">
        <v>15.0890028834578</v>
      </c>
      <c r="N74">
        <v>1.9179098916578901</v>
      </c>
      <c r="O74">
        <v>31.733637390941301</v>
      </c>
      <c r="P74">
        <v>6.1683960224816197</v>
      </c>
      <c r="Q74">
        <v>1.3117589773692E-2</v>
      </c>
    </row>
    <row r="75" spans="1:17" x14ac:dyDescent="0.3">
      <c r="A75" t="s">
        <v>206</v>
      </c>
      <c r="B75" t="s">
        <v>207</v>
      </c>
      <c r="C75" t="s">
        <v>3108</v>
      </c>
      <c r="D75" t="s">
        <v>208</v>
      </c>
      <c r="E75">
        <v>117473.6386103</v>
      </c>
      <c r="F75">
        <v>10555.3</v>
      </c>
      <c r="G75">
        <v>27.991540687405699</v>
      </c>
      <c r="H75">
        <v>8.9280710583316605</v>
      </c>
      <c r="I75">
        <v>25.2661021775663</v>
      </c>
      <c r="J75">
        <v>0.213970498872954</v>
      </c>
      <c r="K75">
        <v>10407.4740325978</v>
      </c>
      <c r="L75">
        <v>9377.5649319969198</v>
      </c>
      <c r="M75">
        <v>48.489456241385099</v>
      </c>
      <c r="N75">
        <v>0.710430294130734</v>
      </c>
      <c r="O75">
        <v>7.5289191211997704</v>
      </c>
      <c r="P75">
        <v>46.398058252427099</v>
      </c>
      <c r="Q75">
        <v>8.9581467275229004E-2</v>
      </c>
    </row>
    <row r="76" spans="1:17" x14ac:dyDescent="0.3">
      <c r="A76" t="s">
        <v>209</v>
      </c>
      <c r="B76" t="s">
        <v>210</v>
      </c>
      <c r="C76" t="s">
        <v>3114</v>
      </c>
      <c r="D76" t="s">
        <v>211</v>
      </c>
      <c r="E76">
        <v>116352.175227912</v>
      </c>
      <c r="F76">
        <v>165.36</v>
      </c>
      <c r="G76">
        <v>66.607091992254993</v>
      </c>
      <c r="H76">
        <v>-14.068481510065199</v>
      </c>
      <c r="I76">
        <v>21.357432868513602</v>
      </c>
      <c r="J76">
        <v>-4.1461304164041</v>
      </c>
      <c r="K76">
        <v>187.71205438644199</v>
      </c>
      <c r="L76">
        <v>166.261146932363</v>
      </c>
      <c r="M76">
        <v>29.020244747632301</v>
      </c>
      <c r="N76">
        <v>1.0830057190599101</v>
      </c>
      <c r="O76">
        <v>31.222786647314901</v>
      </c>
      <c r="P76">
        <v>90.506912442396299</v>
      </c>
      <c r="Q76">
        <v>2.5920821156109001E-2</v>
      </c>
    </row>
    <row r="77" spans="1:17" x14ac:dyDescent="0.3">
      <c r="A77" t="s">
        <v>212</v>
      </c>
      <c r="B77" t="s">
        <v>213</v>
      </c>
      <c r="C77" t="s">
        <v>3108</v>
      </c>
      <c r="D77" t="s">
        <v>34</v>
      </c>
      <c r="E77">
        <v>115917.825801047</v>
      </c>
      <c r="F77">
        <v>100.86</v>
      </c>
      <c r="G77">
        <v>9.28857600318225</v>
      </c>
      <c r="H77">
        <v>2.4983525437392302</v>
      </c>
      <c r="I77">
        <v>-24.501758774747401</v>
      </c>
      <c r="J77">
        <v>-3.0645782030690998</v>
      </c>
      <c r="K77">
        <v>105.031187812618</v>
      </c>
      <c r="L77">
        <v>108.437198244879</v>
      </c>
      <c r="M77">
        <v>43.807571252645403</v>
      </c>
      <c r="N77">
        <v>1.0573841789134699</v>
      </c>
      <c r="O77">
        <v>41.681538766607098</v>
      </c>
      <c r="P77">
        <v>33.412698412698397</v>
      </c>
      <c r="Q77">
        <v>0.11895619571429</v>
      </c>
    </row>
    <row r="78" spans="1:17" x14ac:dyDescent="0.3">
      <c r="A78" t="s">
        <v>214</v>
      </c>
      <c r="B78" t="s">
        <v>215</v>
      </c>
      <c r="C78" t="s">
        <v>3114</v>
      </c>
      <c r="D78" t="s">
        <v>94</v>
      </c>
      <c r="E78">
        <v>115325.27049345001</v>
      </c>
      <c r="F78">
        <v>2429.25</v>
      </c>
      <c r="G78">
        <v>21.587927509089202</v>
      </c>
      <c r="H78">
        <v>-5.4389506787772497</v>
      </c>
      <c r="I78">
        <v>8.3830969435316707</v>
      </c>
      <c r="J78">
        <v>-0.107920591362544</v>
      </c>
      <c r="K78">
        <v>2577.5490168042402</v>
      </c>
      <c r="L78">
        <v>2372.4171094692701</v>
      </c>
      <c r="M78">
        <v>41.030058713436503</v>
      </c>
      <c r="N78">
        <v>0.58670510110699903</v>
      </c>
      <c r="O78">
        <v>21.7659771534424</v>
      </c>
      <c r="P78">
        <v>42.394490035169902</v>
      </c>
      <c r="Q78">
        <v>0.209085066118852</v>
      </c>
    </row>
    <row r="79" spans="1:17" x14ac:dyDescent="0.3">
      <c r="A79" t="s">
        <v>216</v>
      </c>
      <c r="B79" t="s">
        <v>217</v>
      </c>
      <c r="C79" t="s">
        <v>3119</v>
      </c>
      <c r="D79" t="s">
        <v>178</v>
      </c>
      <c r="E79">
        <v>109791.29979202</v>
      </c>
      <c r="F79">
        <v>718.3</v>
      </c>
      <c r="G79">
        <v>59.3240589661835</v>
      </c>
      <c r="H79">
        <v>-9.4493348316434496</v>
      </c>
      <c r="I79">
        <v>7.4146683764622496</v>
      </c>
      <c r="J79">
        <v>-1.39899417903718</v>
      </c>
      <c r="K79">
        <v>733.990039289994</v>
      </c>
      <c r="L79">
        <v>650.05016360307195</v>
      </c>
      <c r="M79">
        <v>50.5917547397136</v>
      </c>
      <c r="N79">
        <v>0.67886652279293802</v>
      </c>
      <c r="O79">
        <v>21.773632187108401</v>
      </c>
      <c r="P79">
        <v>87.766305058162303</v>
      </c>
      <c r="Q79">
        <v>0.190928196560811</v>
      </c>
    </row>
    <row r="80" spans="1:17" x14ac:dyDescent="0.3">
      <c r="A80" t="s">
        <v>218</v>
      </c>
      <c r="B80" t="s">
        <v>219</v>
      </c>
      <c r="C80" t="s">
        <v>3110</v>
      </c>
      <c r="D80" t="s">
        <v>220</v>
      </c>
      <c r="E80">
        <v>108186.16587522</v>
      </c>
      <c r="F80">
        <v>1487.4</v>
      </c>
      <c r="G80">
        <v>19.816252167987798</v>
      </c>
      <c r="H80">
        <v>1.98507107758836</v>
      </c>
      <c r="I80">
        <v>22.723578759978899</v>
      </c>
      <c r="J80">
        <v>1.3943824652052601</v>
      </c>
      <c r="K80">
        <v>1475.6637199184599</v>
      </c>
      <c r="L80">
        <v>1335.11885514548</v>
      </c>
      <c r="M80">
        <v>61.4238159098621</v>
      </c>
      <c r="N80">
        <v>0.80552132856275105</v>
      </c>
      <c r="O80">
        <v>10.7637488234503</v>
      </c>
      <c r="P80">
        <v>44.120924373819101</v>
      </c>
      <c r="Q80">
        <v>6.1292961888671997E-2</v>
      </c>
    </row>
    <row r="81" spans="1:17" x14ac:dyDescent="0.3">
      <c r="A81" t="s">
        <v>221</v>
      </c>
      <c r="B81" t="s">
        <v>222</v>
      </c>
      <c r="C81" t="s">
        <v>3120</v>
      </c>
      <c r="D81" t="s">
        <v>223</v>
      </c>
      <c r="E81">
        <v>107326.78991579999</v>
      </c>
      <c r="F81">
        <v>737.2</v>
      </c>
      <c r="G81">
        <v>56.752669600583097</v>
      </c>
      <c r="H81">
        <v>11.783420567637201</v>
      </c>
      <c r="I81">
        <v>25.2304242941638</v>
      </c>
      <c r="J81">
        <v>2.3644587884678798</v>
      </c>
      <c r="K81">
        <v>686.33513437601096</v>
      </c>
      <c r="L81">
        <v>610.84142004173702</v>
      </c>
      <c r="M81">
        <v>71.866523587312699</v>
      </c>
      <c r="N81">
        <v>1.85060718398258</v>
      </c>
      <c r="O81">
        <v>1.5192620727075301</v>
      </c>
      <c r="P81">
        <v>78.823529411764696</v>
      </c>
      <c r="Q81">
        <v>0.220000911671454</v>
      </c>
    </row>
    <row r="82" spans="1:17" x14ac:dyDescent="0.3">
      <c r="A82" t="s">
        <v>224</v>
      </c>
      <c r="B82" t="s">
        <v>225</v>
      </c>
      <c r="C82" t="s">
        <v>3108</v>
      </c>
      <c r="D82" t="s">
        <v>54</v>
      </c>
      <c r="E82">
        <v>106219.98805662501</v>
      </c>
      <c r="F82">
        <v>2848.15</v>
      </c>
      <c r="G82">
        <v>24.260207853337999</v>
      </c>
      <c r="H82">
        <v>-9.5763557564753992</v>
      </c>
      <c r="I82">
        <v>15.7144715055256</v>
      </c>
      <c r="J82">
        <v>-3.58547292062612</v>
      </c>
      <c r="K82">
        <v>3167.31023959187</v>
      </c>
      <c r="L82">
        <v>2821.5930409953198</v>
      </c>
      <c r="M82">
        <v>20.787922226886501</v>
      </c>
      <c r="N82">
        <v>0.84798183348324996</v>
      </c>
      <c r="O82">
        <v>28.232361357372302</v>
      </c>
      <c r="P82">
        <v>47.225452947713897</v>
      </c>
      <c r="Q82">
        <v>8.3464018388263006E-2</v>
      </c>
    </row>
    <row r="83" spans="1:17" hidden="1" x14ac:dyDescent="0.3">
      <c r="A83" t="s">
        <v>226</v>
      </c>
      <c r="B83" t="s">
        <v>227</v>
      </c>
      <c r="C83" t="s">
        <v>3123</v>
      </c>
      <c r="D83" t="s">
        <v>54</v>
      </c>
      <c r="E83">
        <v>106192.19858445101</v>
      </c>
      <c r="F83">
        <v>127.51</v>
      </c>
      <c r="G83">
        <v>-41.732404207083597</v>
      </c>
      <c r="H83">
        <v>-3.95020706166693</v>
      </c>
      <c r="I83">
        <v>-27.0172746934279</v>
      </c>
      <c r="J83">
        <v>-3.1181733354369099</v>
      </c>
      <c r="M83">
        <v>26.750860531174599</v>
      </c>
      <c r="O83">
        <v>47.831542624107897</v>
      </c>
      <c r="P83">
        <v>0.40948106150091501</v>
      </c>
    </row>
    <row r="84" spans="1:17" x14ac:dyDescent="0.3">
      <c r="A84" t="s">
        <v>228</v>
      </c>
      <c r="B84" t="s">
        <v>229</v>
      </c>
      <c r="C84" t="s">
        <v>3112</v>
      </c>
      <c r="D84" t="s">
        <v>51</v>
      </c>
      <c r="E84">
        <v>104743.7869984</v>
      </c>
      <c r="F84">
        <v>3094.85</v>
      </c>
      <c r="G84">
        <v>28.194071015352598</v>
      </c>
      <c r="H84">
        <v>-3.6654836056004498</v>
      </c>
      <c r="I84">
        <v>11.110209568590401</v>
      </c>
      <c r="J84">
        <v>2.2495446481471499</v>
      </c>
      <c r="K84">
        <v>3273.9727063639798</v>
      </c>
      <c r="L84">
        <v>2967.93053530507</v>
      </c>
      <c r="M84">
        <v>28.7289009604266</v>
      </c>
      <c r="N84">
        <v>0.67257746235726301</v>
      </c>
      <c r="O84">
        <v>16.021778115255898</v>
      </c>
      <c r="P84">
        <v>52.779286172680997</v>
      </c>
      <c r="Q84">
        <v>9.6547284192758001E-2</v>
      </c>
    </row>
    <row r="85" spans="1:17" x14ac:dyDescent="0.3">
      <c r="A85" t="s">
        <v>230</v>
      </c>
      <c r="B85" t="s">
        <v>231</v>
      </c>
      <c r="C85" t="s">
        <v>3113</v>
      </c>
      <c r="D85" t="s">
        <v>232</v>
      </c>
      <c r="E85">
        <v>104697.78866351</v>
      </c>
      <c r="F85">
        <v>871.55</v>
      </c>
      <c r="G85">
        <v>0.17493724871139399</v>
      </c>
      <c r="H85">
        <v>-11.2997703037452</v>
      </c>
      <c r="I85">
        <v>-22.182815916854899</v>
      </c>
      <c r="J85">
        <v>-2.3637074436824199</v>
      </c>
      <c r="K85">
        <v>976.32574783937696</v>
      </c>
      <c r="L85">
        <v>1026.00092273217</v>
      </c>
      <c r="M85">
        <v>34.024642990113399</v>
      </c>
      <c r="N85">
        <v>1.5040541870400299</v>
      </c>
      <c r="O85">
        <v>54.6669726349607</v>
      </c>
      <c r="P85">
        <v>21.0486111111111</v>
      </c>
      <c r="Q85">
        <v>-5.0825382698906997E-2</v>
      </c>
    </row>
    <row r="86" spans="1:17" x14ac:dyDescent="0.3">
      <c r="A86" t="s">
        <v>233</v>
      </c>
      <c r="B86" t="s">
        <v>234</v>
      </c>
      <c r="C86" t="s">
        <v>3108</v>
      </c>
      <c r="D86" t="s">
        <v>54</v>
      </c>
      <c r="E86">
        <v>103909.929192</v>
      </c>
      <c r="F86">
        <v>1236</v>
      </c>
      <c r="G86">
        <v>-8.6291407107167295</v>
      </c>
      <c r="H86">
        <v>-9.8789658958418691</v>
      </c>
      <c r="I86">
        <v>-8.6637363700416401</v>
      </c>
      <c r="J86">
        <v>-1.8382550895199499E-2</v>
      </c>
      <c r="K86">
        <v>1374.47898055818</v>
      </c>
      <c r="L86">
        <v>1332.39789552346</v>
      </c>
      <c r="M86">
        <v>37.338949583613399</v>
      </c>
      <c r="N86">
        <v>0.92657842276534796</v>
      </c>
      <c r="O86">
        <v>33.656957928802498</v>
      </c>
      <c r="P86">
        <v>22.231012658227801</v>
      </c>
      <c r="Q86">
        <v>0.106709830399855</v>
      </c>
    </row>
    <row r="87" spans="1:17" x14ac:dyDescent="0.3">
      <c r="A87" t="s">
        <v>235</v>
      </c>
      <c r="B87" t="s">
        <v>236</v>
      </c>
      <c r="C87" t="s">
        <v>3112</v>
      </c>
      <c r="D87" t="s">
        <v>51</v>
      </c>
      <c r="E87">
        <v>103146.460806719</v>
      </c>
      <c r="F87">
        <v>2574.4</v>
      </c>
      <c r="G87">
        <v>10.124081761449499</v>
      </c>
      <c r="H87">
        <v>4.1341774013836403</v>
      </c>
      <c r="I87">
        <v>19.1822817128818</v>
      </c>
      <c r="J87">
        <v>-0.40857244944837001</v>
      </c>
      <c r="K87">
        <v>2565.3966270635501</v>
      </c>
      <c r="L87">
        <v>2301.3884343520099</v>
      </c>
      <c r="M87">
        <v>41.122916046745097</v>
      </c>
      <c r="N87">
        <v>0.87109115076352495</v>
      </c>
      <c r="O87">
        <v>11.6376631448104</v>
      </c>
      <c r="P87">
        <v>41.372872048325</v>
      </c>
    </row>
    <row r="88" spans="1:17" x14ac:dyDescent="0.3">
      <c r="A88" t="s">
        <v>237</v>
      </c>
      <c r="B88" t="s">
        <v>238</v>
      </c>
      <c r="C88" t="s">
        <v>3117</v>
      </c>
      <c r="D88" t="s">
        <v>239</v>
      </c>
      <c r="E88">
        <v>102360.77658364001</v>
      </c>
      <c r="F88">
        <v>1632.7</v>
      </c>
      <c r="G88">
        <v>7.9711961705907797</v>
      </c>
      <c r="H88">
        <v>-7.0444580175039997</v>
      </c>
      <c r="I88">
        <v>-16.838580717755001</v>
      </c>
      <c r="J88">
        <v>0.16204221783342701</v>
      </c>
      <c r="K88">
        <v>1773.08190897912</v>
      </c>
      <c r="L88">
        <v>1722.69815048859</v>
      </c>
      <c r="M88">
        <v>39.335322999342203</v>
      </c>
      <c r="N88">
        <v>0.78690380563100204</v>
      </c>
      <c r="O88">
        <v>28.988791572242299</v>
      </c>
      <c r="P88">
        <v>28.256087981146798</v>
      </c>
      <c r="Q88">
        <v>-5.0502165527229999E-3</v>
      </c>
    </row>
    <row r="89" spans="1:17" x14ac:dyDescent="0.3">
      <c r="A89" t="s">
        <v>240</v>
      </c>
      <c r="B89" t="s">
        <v>241</v>
      </c>
      <c r="C89" t="s">
        <v>3114</v>
      </c>
      <c r="D89" t="s">
        <v>211</v>
      </c>
      <c r="E89">
        <v>101169.08392799999</v>
      </c>
      <c r="F89">
        <v>33794.300000000003</v>
      </c>
      <c r="G89">
        <v>45.2773453252479</v>
      </c>
      <c r="H89">
        <v>-2.61854533342433</v>
      </c>
      <c r="I89">
        <v>5.1306294157840897</v>
      </c>
      <c r="J89">
        <v>-2.4474509122991899</v>
      </c>
      <c r="K89">
        <v>35330.644476696398</v>
      </c>
      <c r="L89">
        <v>31801.798223168</v>
      </c>
      <c r="M89">
        <v>42.803069231053698</v>
      </c>
      <c r="N89">
        <v>1.04723332366862</v>
      </c>
      <c r="O89">
        <v>15.6668432250409</v>
      </c>
      <c r="P89">
        <v>64.970954356846406</v>
      </c>
      <c r="Q89">
        <v>0.12618360225399</v>
      </c>
    </row>
    <row r="90" spans="1:17" x14ac:dyDescent="0.3">
      <c r="A90" t="s">
        <v>242</v>
      </c>
      <c r="B90" t="s">
        <v>243</v>
      </c>
      <c r="C90" t="s">
        <v>3112</v>
      </c>
      <c r="D90" t="s">
        <v>51</v>
      </c>
      <c r="E90">
        <v>101085.98628519999</v>
      </c>
      <c r="F90">
        <v>1213.45</v>
      </c>
      <c r="G90">
        <v>-12.4504157780542</v>
      </c>
      <c r="H90">
        <v>-6.1124203137577098</v>
      </c>
      <c r="I90">
        <v>0.67729290721254798</v>
      </c>
      <c r="J90">
        <v>-5.1591866032690898</v>
      </c>
      <c r="K90">
        <v>1298.66437285559</v>
      </c>
      <c r="L90">
        <v>1265.9865691749801</v>
      </c>
      <c r="M90">
        <v>31.3416590505051</v>
      </c>
      <c r="N90">
        <v>1.0178866399683599</v>
      </c>
      <c r="O90">
        <v>17.144505336025301</v>
      </c>
      <c r="P90">
        <v>12.984171322160099</v>
      </c>
      <c r="Q90">
        <v>-3.2407539248119998E-3</v>
      </c>
    </row>
    <row r="91" spans="1:17" x14ac:dyDescent="0.3">
      <c r="A91" t="s">
        <v>244</v>
      </c>
      <c r="B91" t="s">
        <v>245</v>
      </c>
      <c r="C91" t="s">
        <v>3108</v>
      </c>
      <c r="D91" t="s">
        <v>40</v>
      </c>
      <c r="E91">
        <v>99007.230626520002</v>
      </c>
      <c r="F91">
        <v>685.2</v>
      </c>
      <c r="G91">
        <v>7.1437469002060503</v>
      </c>
      <c r="H91">
        <v>-1.6902733812169299</v>
      </c>
      <c r="I91">
        <v>13.801145287142999</v>
      </c>
      <c r="J91">
        <v>0.28645864393376902</v>
      </c>
      <c r="K91">
        <v>728.67438825833301</v>
      </c>
      <c r="L91">
        <v>664.74921863856503</v>
      </c>
      <c r="M91">
        <v>23.935637408177101</v>
      </c>
      <c r="N91">
        <v>0.79772437798925699</v>
      </c>
      <c r="O91">
        <v>16.287215411558599</v>
      </c>
      <c r="P91">
        <v>47.847664257201401</v>
      </c>
      <c r="Q91">
        <v>-1.3111513330792E-2</v>
      </c>
    </row>
    <row r="92" spans="1:17" x14ac:dyDescent="0.3">
      <c r="A92" t="s">
        <v>246</v>
      </c>
      <c r="B92" t="s">
        <v>247</v>
      </c>
      <c r="C92" t="s">
        <v>3120</v>
      </c>
      <c r="D92" t="s">
        <v>111</v>
      </c>
      <c r="E92">
        <v>98592.81826611</v>
      </c>
      <c r="F92">
        <v>7625.1</v>
      </c>
      <c r="G92">
        <v>40.328955208469999</v>
      </c>
      <c r="H92">
        <v>-1.38599755000211</v>
      </c>
      <c r="I92">
        <v>14.750329783935101</v>
      </c>
      <c r="J92">
        <v>-2.5553712215260602</v>
      </c>
      <c r="K92">
        <v>7739.1741935052996</v>
      </c>
      <c r="L92">
        <v>6775.0337983055397</v>
      </c>
      <c r="M92">
        <v>44.733427503733601</v>
      </c>
      <c r="N92">
        <v>1.23618169186412</v>
      </c>
      <c r="O92">
        <v>11.106739583743099</v>
      </c>
      <c r="P92">
        <v>68.678243557128596</v>
      </c>
      <c r="Q92">
        <v>1.6431358712121001E-2</v>
      </c>
    </row>
    <row r="93" spans="1:17" x14ac:dyDescent="0.3">
      <c r="A93" t="s">
        <v>248</v>
      </c>
      <c r="B93" t="s">
        <v>249</v>
      </c>
      <c r="C93" t="s">
        <v>3119</v>
      </c>
      <c r="D93" t="s">
        <v>239</v>
      </c>
      <c r="E93">
        <v>98014.454075325004</v>
      </c>
      <c r="F93">
        <v>6517.05</v>
      </c>
      <c r="G93">
        <v>2.3634606889355698</v>
      </c>
      <c r="H93">
        <v>-5.0411772262111203</v>
      </c>
      <c r="I93">
        <v>-6.9329294067057203</v>
      </c>
      <c r="J93">
        <v>-2.80128808443349</v>
      </c>
      <c r="K93">
        <v>6711.8336483805497</v>
      </c>
      <c r="L93">
        <v>6227.5830137381399</v>
      </c>
      <c r="M93">
        <v>46.819103550871802</v>
      </c>
      <c r="N93">
        <v>0.73437033441405397</v>
      </c>
      <c r="O93">
        <v>16.693902916196699</v>
      </c>
      <c r="P93">
        <v>71.456195737963697</v>
      </c>
      <c r="Q93">
        <v>0.139096276215494</v>
      </c>
    </row>
    <row r="94" spans="1:17" x14ac:dyDescent="0.3">
      <c r="A94" t="s">
        <v>250</v>
      </c>
      <c r="B94" t="s">
        <v>251</v>
      </c>
      <c r="C94" t="s">
        <v>3112</v>
      </c>
      <c r="D94" t="s">
        <v>252</v>
      </c>
      <c r="E94">
        <v>96999.336248339998</v>
      </c>
      <c r="F94">
        <v>997.8</v>
      </c>
      <c r="G94">
        <v>41.595683686574098</v>
      </c>
      <c r="H94">
        <v>11.935304422852701</v>
      </c>
      <c r="I94">
        <v>15.2009434158081</v>
      </c>
      <c r="J94">
        <v>-1.68290573704201</v>
      </c>
      <c r="K94">
        <v>975.14157930265299</v>
      </c>
      <c r="L94">
        <v>870.57669424300002</v>
      </c>
      <c r="M94">
        <v>42.012219183894103</v>
      </c>
      <c r="N94">
        <v>0.87720345119494603</v>
      </c>
      <c r="O94">
        <v>12.046502305071099</v>
      </c>
      <c r="P94">
        <v>66.535925895017897</v>
      </c>
      <c r="Q94">
        <v>0.11381539761136</v>
      </c>
    </row>
    <row r="95" spans="1:17" x14ac:dyDescent="0.3">
      <c r="A95" t="s">
        <v>253</v>
      </c>
      <c r="B95" t="s">
        <v>254</v>
      </c>
      <c r="C95" t="s">
        <v>3107</v>
      </c>
      <c r="D95" t="s">
        <v>255</v>
      </c>
      <c r="E95">
        <v>96943.263893890005</v>
      </c>
      <c r="F95">
        <v>11169.05</v>
      </c>
      <c r="G95">
        <v>149.76832898900099</v>
      </c>
      <c r="H95">
        <v>2.6175843704350599</v>
      </c>
      <c r="I95">
        <v>41.336226996000498</v>
      </c>
      <c r="J95">
        <v>-4.1558867699514801</v>
      </c>
      <c r="K95">
        <v>11235.836257037199</v>
      </c>
      <c r="L95">
        <v>9486.6200257002802</v>
      </c>
      <c r="M95">
        <v>40.7691121522288</v>
      </c>
      <c r="N95">
        <v>0.44901325496195599</v>
      </c>
      <c r="O95">
        <v>12.9818561113076</v>
      </c>
      <c r="P95">
        <v>182.207062093361</v>
      </c>
      <c r="Q95">
        <v>0.10853645383766</v>
      </c>
    </row>
    <row r="96" spans="1:17" x14ac:dyDescent="0.3">
      <c r="A96" t="s">
        <v>256</v>
      </c>
      <c r="B96" t="s">
        <v>257</v>
      </c>
      <c r="C96" t="s">
        <v>3108</v>
      </c>
      <c r="D96" t="s">
        <v>34</v>
      </c>
      <c r="E96">
        <v>96648.033864928002</v>
      </c>
      <c r="F96">
        <v>51.13</v>
      </c>
      <c r="G96">
        <v>5.0118457458619403</v>
      </c>
      <c r="H96">
        <v>-4.8247662309459196</v>
      </c>
      <c r="I96">
        <v>-28.096360634808899</v>
      </c>
      <c r="J96">
        <v>-3.6673098712871202</v>
      </c>
      <c r="K96">
        <v>54.885660973915897</v>
      </c>
      <c r="L96">
        <v>56.543905960014897</v>
      </c>
      <c r="M96">
        <v>43.763468832949201</v>
      </c>
      <c r="N96">
        <v>0.88812650104559998</v>
      </c>
      <c r="O96">
        <v>63.798161548992702</v>
      </c>
      <c r="P96">
        <v>31.270860077021801</v>
      </c>
      <c r="Q96">
        <v>8.8103989367465996E-2</v>
      </c>
    </row>
    <row r="97" spans="1:17" x14ac:dyDescent="0.3">
      <c r="A97" t="s">
        <v>258</v>
      </c>
      <c r="B97" t="s">
        <v>259</v>
      </c>
      <c r="C97" t="s">
        <v>3112</v>
      </c>
      <c r="D97" t="s">
        <v>252</v>
      </c>
      <c r="E97">
        <v>96147.362289330005</v>
      </c>
      <c r="F97">
        <v>6686.9</v>
      </c>
      <c r="G97">
        <v>4.2248815820547998</v>
      </c>
      <c r="H97">
        <v>1.8063749883503499</v>
      </c>
      <c r="I97">
        <v>8.1218754767901995</v>
      </c>
      <c r="J97">
        <v>-4.2131656271678004</v>
      </c>
      <c r="K97">
        <v>6942.9930150297896</v>
      </c>
      <c r="L97">
        <v>6465.4372057932596</v>
      </c>
      <c r="M97">
        <v>28.684692492020599</v>
      </c>
      <c r="N97">
        <v>1.7108401414676899</v>
      </c>
      <c r="O97">
        <v>12.8325532010348</v>
      </c>
      <c r="P97">
        <v>26.529608219722299</v>
      </c>
      <c r="Q97">
        <v>-1.3859207164728E-2</v>
      </c>
    </row>
    <row r="98" spans="1:17" x14ac:dyDescent="0.3">
      <c r="A98" t="s">
        <v>260</v>
      </c>
      <c r="B98" t="s">
        <v>261</v>
      </c>
      <c r="C98" t="s">
        <v>3114</v>
      </c>
      <c r="D98" t="s">
        <v>94</v>
      </c>
      <c r="E98">
        <v>95515.776014980001</v>
      </c>
      <c r="F98">
        <v>4775.8</v>
      </c>
      <c r="G98">
        <v>22.499221023662901</v>
      </c>
      <c r="H98">
        <v>-3.92719702345134</v>
      </c>
      <c r="I98">
        <v>-9.7978087657118493</v>
      </c>
      <c r="J98">
        <v>1.04415362846486</v>
      </c>
      <c r="K98">
        <v>5158.15521890936</v>
      </c>
      <c r="L98">
        <v>4978.5548961074201</v>
      </c>
      <c r="M98">
        <v>47.187477003586103</v>
      </c>
      <c r="N98">
        <v>0.98882399941160903</v>
      </c>
      <c r="O98">
        <v>30.789605929896499</v>
      </c>
      <c r="P98">
        <v>44.040294366027197</v>
      </c>
      <c r="Q98">
        <v>7.8811317633112998E-2</v>
      </c>
    </row>
    <row r="99" spans="1:17" x14ac:dyDescent="0.3">
      <c r="A99" t="s">
        <v>262</v>
      </c>
      <c r="B99" t="s">
        <v>263</v>
      </c>
      <c r="C99" t="s">
        <v>3112</v>
      </c>
      <c r="D99" t="s">
        <v>51</v>
      </c>
      <c r="E99">
        <v>95350.732892400003</v>
      </c>
      <c r="F99">
        <v>947.6</v>
      </c>
      <c r="G99">
        <v>30.0552458786796</v>
      </c>
      <c r="H99">
        <v>-2.5559825085651502</v>
      </c>
      <c r="I99">
        <v>-17.2284832089594</v>
      </c>
      <c r="J99">
        <v>-1.06208367501253</v>
      </c>
      <c r="K99">
        <v>1026.9682413731</v>
      </c>
      <c r="L99">
        <v>995.45647745379097</v>
      </c>
      <c r="M99">
        <v>30.2457380087119</v>
      </c>
      <c r="N99">
        <v>0.64049174216840699</v>
      </c>
      <c r="O99">
        <v>39.7530603630223</v>
      </c>
      <c r="P99">
        <v>50.867696226715402</v>
      </c>
      <c r="Q99">
        <v>8.4436943742954004E-2</v>
      </c>
    </row>
    <row r="100" spans="1:17" x14ac:dyDescent="0.3">
      <c r="A100" t="s">
        <v>264</v>
      </c>
      <c r="B100" t="s">
        <v>265</v>
      </c>
      <c r="C100" t="s">
        <v>3112</v>
      </c>
      <c r="D100" t="s">
        <v>51</v>
      </c>
      <c r="E100">
        <v>92981.648798219903</v>
      </c>
      <c r="F100">
        <v>2038.2</v>
      </c>
      <c r="G100">
        <v>50.919691215224503</v>
      </c>
      <c r="H100">
        <v>-1.6241082483047999</v>
      </c>
      <c r="I100">
        <v>16.747973416737999</v>
      </c>
      <c r="J100">
        <v>-0.85913561933705096</v>
      </c>
      <c r="K100">
        <v>2127.4653500372801</v>
      </c>
      <c r="L100">
        <v>1850.7841401045</v>
      </c>
      <c r="M100">
        <v>29.998386542957402</v>
      </c>
      <c r="N100">
        <v>1.16819167842795</v>
      </c>
      <c r="O100">
        <v>13.4334216465508</v>
      </c>
      <c r="P100">
        <v>72.210721980482404</v>
      </c>
      <c r="Q100">
        <v>0.106063607693918</v>
      </c>
    </row>
    <row r="101" spans="1:17" hidden="1" x14ac:dyDescent="0.3">
      <c r="A101" t="s">
        <v>266</v>
      </c>
      <c r="B101" t="s">
        <v>267</v>
      </c>
      <c r="C101" t="s">
        <v>3123</v>
      </c>
      <c r="D101" t="s">
        <v>111</v>
      </c>
      <c r="E101">
        <v>92324.759342195</v>
      </c>
      <c r="F101">
        <v>412.45</v>
      </c>
      <c r="G101">
        <v>-28.488903409635501</v>
      </c>
      <c r="H101">
        <v>5.5977501894153301</v>
      </c>
      <c r="I101">
        <v>-13.846501168707</v>
      </c>
      <c r="J101">
        <v>1.7603676843767799</v>
      </c>
      <c r="O101">
        <v>18.6568068856831</v>
      </c>
      <c r="P101">
        <v>5.4859335038363</v>
      </c>
    </row>
    <row r="102" spans="1:17" x14ac:dyDescent="0.3">
      <c r="A102" t="s">
        <v>268</v>
      </c>
      <c r="B102" t="s">
        <v>269</v>
      </c>
      <c r="C102" t="s">
        <v>3119</v>
      </c>
      <c r="D102" t="s">
        <v>270</v>
      </c>
      <c r="E102">
        <v>91510.65</v>
      </c>
      <c r="F102">
        <v>3301.25</v>
      </c>
      <c r="G102">
        <v>61.913861552331099</v>
      </c>
      <c r="H102">
        <v>-4.2407147387090403</v>
      </c>
      <c r="I102">
        <v>-16.2415961669452</v>
      </c>
      <c r="J102">
        <v>-5.1874691024430497</v>
      </c>
      <c r="K102">
        <v>3585.6066887070501</v>
      </c>
      <c r="L102">
        <v>3334.0500443148799</v>
      </c>
      <c r="M102">
        <v>30.896442167824599</v>
      </c>
      <c r="N102">
        <v>1.5684478114991001</v>
      </c>
      <c r="O102">
        <v>26.373343430518698</v>
      </c>
      <c r="P102">
        <v>81.701846602636394</v>
      </c>
      <c r="Q102">
        <v>0.203807324798746</v>
      </c>
    </row>
    <row r="103" spans="1:17" x14ac:dyDescent="0.3">
      <c r="A103" t="s">
        <v>271</v>
      </c>
      <c r="B103" t="s">
        <v>272</v>
      </c>
      <c r="C103" t="s">
        <v>3108</v>
      </c>
      <c r="D103" t="s">
        <v>40</v>
      </c>
      <c r="E103">
        <v>91133.341770219995</v>
      </c>
      <c r="F103">
        <v>1840.9</v>
      </c>
      <c r="G103">
        <v>8.2622820231741105</v>
      </c>
      <c r="H103">
        <v>-3.99095608955643</v>
      </c>
      <c r="I103">
        <v>7.4192027735377604</v>
      </c>
      <c r="J103">
        <v>-2.7646489105331198</v>
      </c>
      <c r="K103">
        <v>1984.4095928183699</v>
      </c>
      <c r="L103">
        <v>1845.69251575313</v>
      </c>
      <c r="M103">
        <v>24.800006549234599</v>
      </c>
      <c r="N103">
        <v>0.68389604408351901</v>
      </c>
      <c r="O103">
        <v>25.042098973328201</v>
      </c>
      <c r="P103">
        <v>36.0103435537495</v>
      </c>
      <c r="Q103">
        <v>-4.0087583063409997E-3</v>
      </c>
    </row>
    <row r="104" spans="1:17" x14ac:dyDescent="0.3">
      <c r="A104" t="s">
        <v>273</v>
      </c>
      <c r="B104" t="s">
        <v>274</v>
      </c>
      <c r="C104" t="s">
        <v>3110</v>
      </c>
      <c r="D104" t="s">
        <v>275</v>
      </c>
      <c r="E104">
        <v>90748.19714987</v>
      </c>
      <c r="F104">
        <v>917.15</v>
      </c>
      <c r="G104">
        <v>-19.185564636917601</v>
      </c>
      <c r="H104">
        <v>-4.9308670267018897</v>
      </c>
      <c r="I104">
        <v>-19.415595339672599</v>
      </c>
      <c r="J104">
        <v>-3.0947301829910199</v>
      </c>
      <c r="K104">
        <v>1056.6108685076699</v>
      </c>
      <c r="L104">
        <v>1085.67798592853</v>
      </c>
      <c r="M104">
        <v>20.583769060417101</v>
      </c>
      <c r="N104">
        <v>0.772378583605692</v>
      </c>
      <c r="O104">
        <v>36.664711205707299</v>
      </c>
      <c r="P104">
        <v>2.48894826604917</v>
      </c>
      <c r="Q104">
        <v>-1.4837724198055E-2</v>
      </c>
    </row>
    <row r="105" spans="1:17" x14ac:dyDescent="0.3">
      <c r="A105" t="s">
        <v>276</v>
      </c>
      <c r="B105" t="s">
        <v>277</v>
      </c>
      <c r="C105" t="s">
        <v>3122</v>
      </c>
      <c r="D105" t="s">
        <v>278</v>
      </c>
      <c r="E105">
        <v>90340.746409250001</v>
      </c>
      <c r="F105">
        <v>9983.5</v>
      </c>
      <c r="G105">
        <v>20.878972116346102</v>
      </c>
      <c r="H105">
        <v>-9.5527183802846505</v>
      </c>
      <c r="I105">
        <v>1.37963312920153</v>
      </c>
      <c r="J105">
        <v>-3.7043059223411401</v>
      </c>
      <c r="K105">
        <v>10553.5734758773</v>
      </c>
      <c r="L105">
        <v>9550.54127002936</v>
      </c>
      <c r="M105">
        <v>45.2139245632493</v>
      </c>
      <c r="N105">
        <v>1.05090179806687</v>
      </c>
      <c r="O105">
        <v>33.199779636400002</v>
      </c>
      <c r="P105">
        <v>68.944130911183095</v>
      </c>
      <c r="Q105">
        <v>0.145972495788975</v>
      </c>
    </row>
    <row r="106" spans="1:17" x14ac:dyDescent="0.3">
      <c r="A106" t="s">
        <v>279</v>
      </c>
      <c r="B106" t="s">
        <v>280</v>
      </c>
      <c r="C106" t="s">
        <v>3111</v>
      </c>
      <c r="D106" t="s">
        <v>139</v>
      </c>
      <c r="E106">
        <v>90104.143621499999</v>
      </c>
      <c r="F106">
        <v>432.15</v>
      </c>
      <c r="G106">
        <v>133.76341739693399</v>
      </c>
      <c r="H106">
        <v>-7.5094883831568602</v>
      </c>
      <c r="I106">
        <v>22.156022285136</v>
      </c>
      <c r="J106">
        <v>-4.9345933138132798</v>
      </c>
      <c r="K106">
        <v>474.92853071321002</v>
      </c>
      <c r="L106">
        <v>415.87650156727</v>
      </c>
      <c r="M106">
        <v>44.029799301050502</v>
      </c>
      <c r="N106">
        <v>0.57889897014115799</v>
      </c>
      <c r="O106">
        <v>49.716533611014697</v>
      </c>
      <c r="P106">
        <v>166.59469463294201</v>
      </c>
      <c r="Q106">
        <v>0.20339961971287099</v>
      </c>
    </row>
    <row r="107" spans="1:17" x14ac:dyDescent="0.3">
      <c r="A107" t="s">
        <v>281</v>
      </c>
      <c r="B107" t="s">
        <v>282</v>
      </c>
      <c r="C107" t="s">
        <v>3110</v>
      </c>
      <c r="D107" t="s">
        <v>201</v>
      </c>
      <c r="E107">
        <v>90068.864382419997</v>
      </c>
      <c r="F107">
        <v>508.2</v>
      </c>
      <c r="G107">
        <v>-25.326535505338601</v>
      </c>
      <c r="H107">
        <v>-5.4885866627719802</v>
      </c>
      <c r="I107">
        <v>-10.0715330459341</v>
      </c>
      <c r="J107">
        <v>-1.0823620496573001</v>
      </c>
      <c r="K107">
        <v>565.80615524903703</v>
      </c>
      <c r="L107">
        <v>579.12534558818902</v>
      </c>
      <c r="M107">
        <v>20.420479332084501</v>
      </c>
      <c r="N107">
        <v>0.86265217429330299</v>
      </c>
      <c r="O107">
        <v>32.231404958677601</v>
      </c>
      <c r="P107">
        <v>3.8838920686835499</v>
      </c>
      <c r="Q107">
        <v>-0.111345050821098</v>
      </c>
    </row>
    <row r="108" spans="1:17" x14ac:dyDescent="0.3">
      <c r="A108" t="s">
        <v>283</v>
      </c>
      <c r="B108" t="s">
        <v>284</v>
      </c>
      <c r="C108" t="s">
        <v>3108</v>
      </c>
      <c r="D108" t="s">
        <v>208</v>
      </c>
      <c r="E108">
        <v>89537.183820694903</v>
      </c>
      <c r="F108">
        <v>4190.1499999999996</v>
      </c>
      <c r="G108">
        <v>26.3501253245939</v>
      </c>
      <c r="H108">
        <v>-5.8563551773454199</v>
      </c>
      <c r="I108">
        <v>6.0726981284295096</v>
      </c>
      <c r="J108">
        <v>-4.3624539633662698</v>
      </c>
      <c r="K108">
        <v>4368.52242341695</v>
      </c>
      <c r="L108">
        <v>3988.5575957306401</v>
      </c>
      <c r="M108">
        <v>31.437407804577401</v>
      </c>
      <c r="N108">
        <v>0.88818824778578198</v>
      </c>
      <c r="O108">
        <v>16.081763182702201</v>
      </c>
      <c r="P108">
        <v>47.920711688494997</v>
      </c>
      <c r="Q108">
        <v>5.8729071636544998E-2</v>
      </c>
    </row>
    <row r="109" spans="1:17" x14ac:dyDescent="0.3">
      <c r="A109" t="s">
        <v>285</v>
      </c>
      <c r="B109" t="s">
        <v>286</v>
      </c>
      <c r="C109" t="s">
        <v>3117</v>
      </c>
      <c r="D109" t="s">
        <v>287</v>
      </c>
      <c r="E109">
        <v>89357.811543000003</v>
      </c>
      <c r="F109">
        <v>14876.4</v>
      </c>
      <c r="G109">
        <v>153.13578342800599</v>
      </c>
      <c r="H109">
        <v>1.4760019372035</v>
      </c>
      <c r="I109">
        <v>58.743698946349703</v>
      </c>
      <c r="J109">
        <v>-2.7873165916606699</v>
      </c>
      <c r="K109">
        <v>14314.162081792299</v>
      </c>
      <c r="L109">
        <v>11286.791286361</v>
      </c>
      <c r="M109">
        <v>49.1664700490279</v>
      </c>
      <c r="N109">
        <v>1.0188936054481701</v>
      </c>
      <c r="O109">
        <v>7.3458632464843596</v>
      </c>
      <c r="P109">
        <v>182.55270655270601</v>
      </c>
      <c r="Q109">
        <v>0.128000812336687</v>
      </c>
    </row>
    <row r="110" spans="1:17" x14ac:dyDescent="0.3">
      <c r="A110" t="s">
        <v>288</v>
      </c>
      <c r="B110" t="s">
        <v>289</v>
      </c>
      <c r="C110" t="s">
        <v>3108</v>
      </c>
      <c r="D110" t="s">
        <v>34</v>
      </c>
      <c r="E110">
        <v>88720.039974059997</v>
      </c>
      <c r="F110">
        <v>97.81</v>
      </c>
      <c r="G110">
        <v>4.0478811720743302</v>
      </c>
      <c r="H110">
        <v>-1.17883737599359</v>
      </c>
      <c r="I110">
        <v>-20.122224362232998</v>
      </c>
      <c r="J110">
        <v>-3.9593404082541701</v>
      </c>
      <c r="K110">
        <v>103.927935670935</v>
      </c>
      <c r="L110">
        <v>104.797973948915</v>
      </c>
      <c r="M110">
        <v>33.317555545661698</v>
      </c>
      <c r="N110">
        <v>0.84406796476519197</v>
      </c>
      <c r="O110">
        <v>31.7861159390655</v>
      </c>
      <c r="P110">
        <v>25.719794344473002</v>
      </c>
      <c r="Q110">
        <v>0.11211810657849</v>
      </c>
    </row>
    <row r="111" spans="1:17" x14ac:dyDescent="0.3">
      <c r="A111" t="s">
        <v>290</v>
      </c>
      <c r="B111" t="s">
        <v>291</v>
      </c>
      <c r="C111" t="s">
        <v>3108</v>
      </c>
      <c r="D111" t="s">
        <v>34</v>
      </c>
      <c r="E111">
        <v>88565.092252414004</v>
      </c>
      <c r="F111">
        <v>116.02</v>
      </c>
      <c r="G111">
        <v>-11.8101176293954</v>
      </c>
      <c r="H111">
        <v>7.3140696294782597</v>
      </c>
      <c r="I111">
        <v>-23.0211063550529</v>
      </c>
      <c r="J111">
        <v>-1.66023794779473</v>
      </c>
      <c r="K111">
        <v>118.27968706643701</v>
      </c>
      <c r="L111">
        <v>124.64618025142499</v>
      </c>
      <c r="M111">
        <v>48.5445117327627</v>
      </c>
      <c r="N111">
        <v>0.76305667205011796</v>
      </c>
      <c r="O111">
        <v>48.681261851404898</v>
      </c>
      <c r="P111">
        <v>9.9715639810426406</v>
      </c>
      <c r="Q111">
        <v>0.112198584936561</v>
      </c>
    </row>
    <row r="112" spans="1:17" x14ac:dyDescent="0.3">
      <c r="A112" t="s">
        <v>292</v>
      </c>
      <c r="B112" t="s">
        <v>293</v>
      </c>
      <c r="C112" t="s">
        <v>3115</v>
      </c>
      <c r="D112" t="s">
        <v>114</v>
      </c>
      <c r="E112">
        <v>87559.390833719997</v>
      </c>
      <c r="F112">
        <v>865.4</v>
      </c>
      <c r="G112">
        <v>17.526601361063101</v>
      </c>
      <c r="H112">
        <v>-3.0132455619082399</v>
      </c>
      <c r="I112">
        <v>-23.3381131826279</v>
      </c>
      <c r="J112">
        <v>-1.1970524792444599</v>
      </c>
      <c r="K112">
        <v>943.61265439361</v>
      </c>
      <c r="L112">
        <v>914.16393184009496</v>
      </c>
      <c r="M112">
        <v>33.590496548117102</v>
      </c>
      <c r="N112">
        <v>0.93390690508353902</v>
      </c>
      <c r="O112">
        <v>26.762190894383998</v>
      </c>
      <c r="P112">
        <v>33.714462299134702</v>
      </c>
      <c r="Q112">
        <v>0.11233614744914799</v>
      </c>
    </row>
    <row r="113" spans="1:17" x14ac:dyDescent="0.3">
      <c r="A113" t="s">
        <v>294</v>
      </c>
      <c r="B113" t="s">
        <v>295</v>
      </c>
      <c r="C113" t="s">
        <v>3107</v>
      </c>
      <c r="D113" t="s">
        <v>255</v>
      </c>
      <c r="E113">
        <v>87509.481247489995</v>
      </c>
      <c r="F113">
        <v>5710.3</v>
      </c>
      <c r="G113">
        <v>55.310435734652899</v>
      </c>
      <c r="H113">
        <v>7.4339442737602299</v>
      </c>
      <c r="I113">
        <v>58.209984839491902</v>
      </c>
      <c r="J113">
        <v>6.6408386969211503E-2</v>
      </c>
      <c r="K113">
        <v>5421.0108281449902</v>
      </c>
      <c r="L113">
        <v>4596.4457598456702</v>
      </c>
      <c r="M113">
        <v>58.222543532888103</v>
      </c>
      <c r="N113">
        <v>0.83889268634908198</v>
      </c>
      <c r="O113">
        <v>2.0962121079452798</v>
      </c>
      <c r="P113">
        <v>82.123493015245202</v>
      </c>
      <c r="Q113">
        <v>0.137540359175227</v>
      </c>
    </row>
    <row r="114" spans="1:17" x14ac:dyDescent="0.3">
      <c r="A114" t="s">
        <v>296</v>
      </c>
      <c r="B114" t="s">
        <v>297</v>
      </c>
      <c r="C114" t="s">
        <v>3116</v>
      </c>
      <c r="D114" t="s">
        <v>75</v>
      </c>
      <c r="E114">
        <v>86977.513954979993</v>
      </c>
      <c r="F114">
        <v>24106.35</v>
      </c>
      <c r="G114">
        <v>-26.716176233310598</v>
      </c>
      <c r="H114">
        <v>3.9698461547580099</v>
      </c>
      <c r="I114">
        <v>-10.981580766649699</v>
      </c>
      <c r="J114">
        <v>2.3526121362277599</v>
      </c>
      <c r="K114">
        <v>24989.854494329</v>
      </c>
      <c r="L114">
        <v>25671.7599096905</v>
      </c>
      <c r="M114">
        <v>35.303956297726899</v>
      </c>
      <c r="N114">
        <v>1.0005855186821799</v>
      </c>
      <c r="O114">
        <v>27.508934367915501</v>
      </c>
      <c r="P114">
        <v>2.5802127659574299</v>
      </c>
      <c r="Q114">
        <v>-5.7485380128694002E-2</v>
      </c>
    </row>
    <row r="115" spans="1:17" x14ac:dyDescent="0.3">
      <c r="A115" t="s">
        <v>298</v>
      </c>
      <c r="B115" t="s">
        <v>299</v>
      </c>
      <c r="C115" t="s">
        <v>3109</v>
      </c>
      <c r="D115" t="s">
        <v>300</v>
      </c>
      <c r="E115">
        <v>86562.266630359998</v>
      </c>
      <c r="F115">
        <v>328.15</v>
      </c>
      <c r="G115">
        <v>49.193689193099203</v>
      </c>
      <c r="H115">
        <v>-10.4909943993292</v>
      </c>
      <c r="I115">
        <v>-7.5109276363656399</v>
      </c>
      <c r="J115">
        <v>0.25789962398188099</v>
      </c>
      <c r="K115">
        <v>362.92511917458199</v>
      </c>
      <c r="L115">
        <v>342.53527607780097</v>
      </c>
      <c r="M115">
        <v>42.195086737004097</v>
      </c>
      <c r="N115">
        <v>0.58808308760347805</v>
      </c>
      <c r="O115">
        <v>40.286454365381601</v>
      </c>
      <c r="P115">
        <v>85.868026054941893</v>
      </c>
      <c r="Q115">
        <v>6.7722913644029997E-3</v>
      </c>
    </row>
    <row r="116" spans="1:17" x14ac:dyDescent="0.3">
      <c r="A116" t="s">
        <v>301</v>
      </c>
      <c r="B116" t="s">
        <v>302</v>
      </c>
      <c r="C116" t="s">
        <v>3118</v>
      </c>
      <c r="D116" t="s">
        <v>48</v>
      </c>
      <c r="E116">
        <v>85031.433341455995</v>
      </c>
      <c r="F116">
        <v>78.010000000000005</v>
      </c>
      <c r="G116">
        <v>16.2608419459545</v>
      </c>
      <c r="H116">
        <v>-2.7035431674335699</v>
      </c>
      <c r="I116">
        <v>-13.109621894249599</v>
      </c>
      <c r="J116">
        <v>-0.38389353328468701</v>
      </c>
      <c r="K116">
        <v>85.0172011310963</v>
      </c>
      <c r="L116">
        <v>84.765483433046796</v>
      </c>
      <c r="M116">
        <v>55.438256624579502</v>
      </c>
      <c r="N116">
        <v>0.53896029567170201</v>
      </c>
      <c r="O116">
        <v>32.995769773105998</v>
      </c>
      <c r="P116">
        <v>38.3156028368794</v>
      </c>
      <c r="Q116">
        <v>0.102699966893101</v>
      </c>
    </row>
    <row r="117" spans="1:17" x14ac:dyDescent="0.3">
      <c r="A117" t="s">
        <v>303</v>
      </c>
      <c r="B117" t="s">
        <v>304</v>
      </c>
      <c r="C117" t="s">
        <v>3119</v>
      </c>
      <c r="D117" t="s">
        <v>305</v>
      </c>
      <c r="E117">
        <v>84909.578848511999</v>
      </c>
      <c r="F117">
        <v>62.22</v>
      </c>
      <c r="G117">
        <v>24.3747153561422</v>
      </c>
      <c r="H117">
        <v>-12.9017781402822</v>
      </c>
      <c r="I117">
        <v>36.952518585559403</v>
      </c>
      <c r="J117">
        <v>-3.2650449173423302</v>
      </c>
      <c r="K117">
        <v>68.777792049895794</v>
      </c>
      <c r="L117">
        <v>58.655848984247001</v>
      </c>
      <c r="M117">
        <v>47.916514054666401</v>
      </c>
      <c r="N117">
        <v>1.3398321549558001</v>
      </c>
      <c r="O117">
        <v>38.283510125361602</v>
      </c>
      <c r="P117">
        <v>83.539823008849496</v>
      </c>
      <c r="Q117">
        <v>0.20020371992881</v>
      </c>
    </row>
    <row r="118" spans="1:17" x14ac:dyDescent="0.3">
      <c r="A118" t="s">
        <v>306</v>
      </c>
      <c r="B118" t="s">
        <v>307</v>
      </c>
      <c r="C118" t="s">
        <v>3108</v>
      </c>
      <c r="D118" t="s">
        <v>308</v>
      </c>
      <c r="E118">
        <v>83524.660095400002</v>
      </c>
      <c r="F118">
        <v>77.680000000000007</v>
      </c>
      <c r="G118">
        <v>4.5510343791012797</v>
      </c>
      <c r="H118">
        <v>-3.1979891589556102</v>
      </c>
      <c r="I118">
        <v>-16.223500213939101</v>
      </c>
      <c r="J118">
        <v>-5.3724465787692397</v>
      </c>
      <c r="K118">
        <v>83.968773524455898</v>
      </c>
      <c r="L118">
        <v>83.803724202022707</v>
      </c>
      <c r="M118">
        <v>36.187897564793602</v>
      </c>
      <c r="N118">
        <v>0.72341370057709597</v>
      </c>
      <c r="O118">
        <v>38.903192584963897</v>
      </c>
      <c r="P118">
        <v>30.554621848739501</v>
      </c>
      <c r="Q118">
        <v>5.1550768944757998E-2</v>
      </c>
    </row>
    <row r="119" spans="1:17" hidden="1" x14ac:dyDescent="0.3">
      <c r="A119" t="s">
        <v>309</v>
      </c>
      <c r="B119" t="s">
        <v>310</v>
      </c>
      <c r="C119" t="s">
        <v>3123</v>
      </c>
      <c r="D119" t="s">
        <v>305</v>
      </c>
      <c r="E119">
        <v>83363.838685819996</v>
      </c>
      <c r="F119">
        <v>2901.8</v>
      </c>
      <c r="G119">
        <v>14.2202850265239</v>
      </c>
      <c r="H119">
        <v>29.283499562151999</v>
      </c>
      <c r="I119">
        <v>19.770806468786301</v>
      </c>
      <c r="J119">
        <v>12.1075979224213</v>
      </c>
      <c r="M119">
        <v>49.112137583906097</v>
      </c>
      <c r="O119">
        <v>28.988903439244599</v>
      </c>
      <c r="P119">
        <v>26.165217391304299</v>
      </c>
    </row>
    <row r="120" spans="1:17" x14ac:dyDescent="0.3">
      <c r="A120" t="s">
        <v>311</v>
      </c>
      <c r="B120" t="s">
        <v>312</v>
      </c>
      <c r="C120" t="s">
        <v>3119</v>
      </c>
      <c r="D120" t="s">
        <v>313</v>
      </c>
      <c r="E120">
        <v>82199.767949999994</v>
      </c>
      <c r="F120">
        <v>4075.55</v>
      </c>
      <c r="G120">
        <v>82.034174956453796</v>
      </c>
      <c r="H120">
        <v>-9.6069440863373803</v>
      </c>
      <c r="I120">
        <v>35.656205550444803</v>
      </c>
      <c r="J120">
        <v>-2.0467483622498901</v>
      </c>
      <c r="K120">
        <v>4199.6509516235801</v>
      </c>
      <c r="L120">
        <v>3650.8025343960999</v>
      </c>
      <c r="M120">
        <v>50.024698739714502</v>
      </c>
      <c r="N120">
        <v>0.68665100531597101</v>
      </c>
      <c r="O120">
        <v>43.784274515096101</v>
      </c>
      <c r="P120">
        <v>126.999554416843</v>
      </c>
      <c r="Q120">
        <v>0.247571592822843</v>
      </c>
    </row>
    <row r="121" spans="1:17" x14ac:dyDescent="0.3">
      <c r="A121" t="s">
        <v>314</v>
      </c>
      <c r="B121" t="s">
        <v>315</v>
      </c>
      <c r="C121" t="s">
        <v>3113</v>
      </c>
      <c r="D121" t="s">
        <v>120</v>
      </c>
      <c r="E121">
        <v>80370.323474805002</v>
      </c>
      <c r="F121">
        <v>80.010000000000005</v>
      </c>
      <c r="G121">
        <v>29.091838217158699</v>
      </c>
      <c r="H121">
        <v>-1.83039531354358</v>
      </c>
      <c r="I121">
        <v>-26.691794870954801</v>
      </c>
      <c r="J121">
        <v>-2.3733670019894899</v>
      </c>
      <c r="K121">
        <v>86.512400518434703</v>
      </c>
      <c r="L121">
        <v>87.923747092340307</v>
      </c>
      <c r="M121">
        <v>45.239313858455297</v>
      </c>
      <c r="N121">
        <v>0.96697107687834305</v>
      </c>
      <c r="O121">
        <v>47.9815023122109</v>
      </c>
      <c r="P121">
        <v>53.129186602870803</v>
      </c>
      <c r="Q121">
        <v>0.112513276802022</v>
      </c>
    </row>
    <row r="122" spans="1:17" x14ac:dyDescent="0.3">
      <c r="A122" t="s">
        <v>316</v>
      </c>
      <c r="B122" t="s">
        <v>317</v>
      </c>
      <c r="C122" t="s">
        <v>3106</v>
      </c>
      <c r="D122" t="s">
        <v>72</v>
      </c>
      <c r="E122">
        <v>78963.675214094998</v>
      </c>
      <c r="F122">
        <v>485.45</v>
      </c>
      <c r="G122">
        <v>106.754210346091</v>
      </c>
      <c r="H122">
        <v>-5.0484581236488397</v>
      </c>
      <c r="I122">
        <v>5.36884706633841</v>
      </c>
      <c r="J122">
        <v>-4.5233624743533802</v>
      </c>
      <c r="K122">
        <v>531.77433793666796</v>
      </c>
      <c r="L122">
        <v>481.17748754327499</v>
      </c>
      <c r="M122">
        <v>43.920651231933597</v>
      </c>
      <c r="N122">
        <v>0.41272111562644898</v>
      </c>
      <c r="O122">
        <v>58.183129055515501</v>
      </c>
      <c r="P122">
        <v>148.35436562073599</v>
      </c>
      <c r="Q122">
        <v>0.13089277767420099</v>
      </c>
    </row>
    <row r="123" spans="1:17" x14ac:dyDescent="0.3">
      <c r="A123" t="s">
        <v>318</v>
      </c>
      <c r="B123" t="s">
        <v>319</v>
      </c>
      <c r="C123" t="s">
        <v>3119</v>
      </c>
      <c r="D123" t="s">
        <v>178</v>
      </c>
      <c r="E123">
        <v>78652.847062739995</v>
      </c>
      <c r="F123">
        <v>225.88</v>
      </c>
      <c r="G123">
        <v>39.039541572098699</v>
      </c>
      <c r="H123">
        <v>-7.9690606933536303</v>
      </c>
      <c r="I123">
        <v>-33.531651544646799</v>
      </c>
      <c r="J123">
        <v>-5.2089890833626997</v>
      </c>
      <c r="K123">
        <v>251.63550213140201</v>
      </c>
      <c r="L123">
        <v>251.92747390868101</v>
      </c>
      <c r="M123">
        <v>38.493082346281298</v>
      </c>
      <c r="N123">
        <v>0.77451562730993295</v>
      </c>
      <c r="O123">
        <v>48.463786081104999</v>
      </c>
      <c r="P123">
        <v>65.844346549192295</v>
      </c>
      <c r="Q123">
        <v>0.148348532041434</v>
      </c>
    </row>
    <row r="124" spans="1:17" x14ac:dyDescent="0.3">
      <c r="A124" t="s">
        <v>320</v>
      </c>
      <c r="B124" t="s">
        <v>321</v>
      </c>
      <c r="C124" t="s">
        <v>3108</v>
      </c>
      <c r="D124" t="s">
        <v>111</v>
      </c>
      <c r="E124">
        <v>78171.473176639993</v>
      </c>
      <c r="F124">
        <v>1712.65</v>
      </c>
      <c r="G124">
        <v>88.409777998357299</v>
      </c>
      <c r="H124">
        <v>7.8759363233400697</v>
      </c>
      <c r="I124">
        <v>28.8493933867362</v>
      </c>
      <c r="J124">
        <v>4.1146759056711097</v>
      </c>
      <c r="K124">
        <v>1677.78645502109</v>
      </c>
      <c r="L124">
        <v>1425.5302899338301</v>
      </c>
      <c r="M124">
        <v>55.232174516281297</v>
      </c>
      <c r="N124">
        <v>0.86603530132934703</v>
      </c>
      <c r="O124">
        <v>14.8220593816599</v>
      </c>
      <c r="P124">
        <v>136.14615649775899</v>
      </c>
      <c r="Q124">
        <v>3.0721651078239001E-2</v>
      </c>
    </row>
    <row r="125" spans="1:17" x14ac:dyDescent="0.3">
      <c r="A125" t="s">
        <v>322</v>
      </c>
      <c r="B125" t="s">
        <v>323</v>
      </c>
      <c r="C125" t="s">
        <v>3108</v>
      </c>
      <c r="D125" t="s">
        <v>24</v>
      </c>
      <c r="E125">
        <v>77917.529689859904</v>
      </c>
      <c r="F125">
        <v>1000.2</v>
      </c>
      <c r="G125">
        <v>-52.178762527126104</v>
      </c>
      <c r="H125">
        <v>-20.2256013980621</v>
      </c>
      <c r="I125">
        <v>-33.183371495073899</v>
      </c>
      <c r="J125">
        <v>-3.6059463150758102</v>
      </c>
      <c r="K125">
        <v>1218.6155394278501</v>
      </c>
      <c r="L125">
        <v>1367.75691765286</v>
      </c>
      <c r="M125">
        <v>16.897631033084799</v>
      </c>
      <c r="N125">
        <v>0.97649963512756999</v>
      </c>
      <c r="O125">
        <v>69.4161167766446</v>
      </c>
      <c r="P125">
        <v>0.210399759543133</v>
      </c>
      <c r="Q125">
        <v>-1.5736712573226001E-2</v>
      </c>
    </row>
    <row r="126" spans="1:17" x14ac:dyDescent="0.3">
      <c r="A126" t="s">
        <v>324</v>
      </c>
      <c r="B126" t="s">
        <v>325</v>
      </c>
      <c r="C126" t="s">
        <v>3106</v>
      </c>
      <c r="D126" t="s">
        <v>18</v>
      </c>
      <c r="E126">
        <v>77059.092453154997</v>
      </c>
      <c r="F126">
        <v>362.15</v>
      </c>
      <c r="G126">
        <v>60.4072383118557</v>
      </c>
      <c r="H126">
        <v>-10.211912825165699</v>
      </c>
      <c r="I126">
        <v>-1.1879672889283499</v>
      </c>
      <c r="J126">
        <v>-3.4518775647812099</v>
      </c>
      <c r="K126">
        <v>391.70045578210699</v>
      </c>
      <c r="L126">
        <v>355.33850176798001</v>
      </c>
      <c r="M126">
        <v>30.5910638121392</v>
      </c>
      <c r="N126">
        <v>0.68714130814029895</v>
      </c>
      <c r="O126">
        <v>26.232224216484799</v>
      </c>
      <c r="P126">
        <v>80.894105894105806</v>
      </c>
      <c r="Q126">
        <v>6.1102048310120997E-2</v>
      </c>
    </row>
    <row r="127" spans="1:17" x14ac:dyDescent="0.3">
      <c r="A127" t="s">
        <v>326</v>
      </c>
      <c r="B127" t="s">
        <v>327</v>
      </c>
      <c r="C127" t="s">
        <v>3110</v>
      </c>
      <c r="D127" t="s">
        <v>201</v>
      </c>
      <c r="E127">
        <v>76436.622527119995</v>
      </c>
      <c r="F127">
        <v>590.95000000000005</v>
      </c>
      <c r="G127">
        <v>-5.7382746086744696</v>
      </c>
      <c r="H127">
        <v>-5.3050650247206397</v>
      </c>
      <c r="I127">
        <v>-4.1605038159673802</v>
      </c>
      <c r="J127">
        <v>-1.8047708507779601</v>
      </c>
      <c r="K127">
        <v>646.85774726341106</v>
      </c>
      <c r="L127">
        <v>618.83041485670401</v>
      </c>
      <c r="M127">
        <v>24.600078628353</v>
      </c>
      <c r="N127">
        <v>0.822465173932034</v>
      </c>
      <c r="O127">
        <v>21.812336069041301</v>
      </c>
      <c r="P127">
        <v>21.5196380834875</v>
      </c>
      <c r="Q127">
        <v>-3.6131286943602001E-2</v>
      </c>
    </row>
    <row r="128" spans="1:17" x14ac:dyDescent="0.3">
      <c r="A128" t="s">
        <v>328</v>
      </c>
      <c r="B128" t="s">
        <v>329</v>
      </c>
      <c r="C128" t="s">
        <v>3108</v>
      </c>
      <c r="D128" t="s">
        <v>54</v>
      </c>
      <c r="E128">
        <v>76135.619608694993</v>
      </c>
      <c r="F128">
        <v>1896.45</v>
      </c>
      <c r="G128">
        <v>23.176318319839801</v>
      </c>
      <c r="H128">
        <v>0.40408474767977998</v>
      </c>
      <c r="I128">
        <v>7.0371533488831597</v>
      </c>
      <c r="J128">
        <v>5.9967594212108501</v>
      </c>
      <c r="K128">
        <v>1902.8729647973901</v>
      </c>
      <c r="L128">
        <v>1753.3686863560899</v>
      </c>
      <c r="M128">
        <v>59.407838560096799</v>
      </c>
      <c r="N128">
        <v>1.2871259011141001</v>
      </c>
      <c r="O128">
        <v>9.6126974083155403</v>
      </c>
      <c r="P128">
        <v>50.285284095411598</v>
      </c>
      <c r="Q128">
        <v>7.2702607377489997E-3</v>
      </c>
    </row>
    <row r="129" spans="1:17" x14ac:dyDescent="0.3">
      <c r="A129" t="s">
        <v>330</v>
      </c>
      <c r="B129" t="s">
        <v>331</v>
      </c>
      <c r="C129" t="s">
        <v>3113</v>
      </c>
      <c r="D129" t="s">
        <v>80</v>
      </c>
      <c r="E129">
        <v>76052.799900159996</v>
      </c>
      <c r="F129">
        <v>1582.4</v>
      </c>
      <c r="G129">
        <v>72.789765779080398</v>
      </c>
      <c r="H129">
        <v>-14.469494774683101</v>
      </c>
      <c r="I129">
        <v>7.3686047060285098</v>
      </c>
      <c r="J129">
        <v>-5.1097744764623796</v>
      </c>
      <c r="K129">
        <v>1772.5968455628199</v>
      </c>
      <c r="L129">
        <v>1533.29180951941</v>
      </c>
      <c r="M129">
        <v>23.381798257411798</v>
      </c>
      <c r="N129">
        <v>0.62986415913360505</v>
      </c>
      <c r="O129">
        <v>28.728513650151601</v>
      </c>
      <c r="P129">
        <v>101.785258862535</v>
      </c>
      <c r="Q129">
        <v>0.13064103879575401</v>
      </c>
    </row>
    <row r="130" spans="1:17" x14ac:dyDescent="0.3">
      <c r="A130" t="s">
        <v>332</v>
      </c>
      <c r="B130" t="s">
        <v>333</v>
      </c>
      <c r="C130" t="s">
        <v>3121</v>
      </c>
      <c r="D130" t="s">
        <v>142</v>
      </c>
      <c r="E130">
        <v>74875.175208800007</v>
      </c>
      <c r="F130">
        <v>2692.75</v>
      </c>
      <c r="G130">
        <v>23.173625118218201</v>
      </c>
      <c r="H130">
        <v>-10.863653677764299</v>
      </c>
      <c r="I130">
        <v>-7.7419273551908603</v>
      </c>
      <c r="J130">
        <v>-0.18253768232425099</v>
      </c>
      <c r="K130">
        <v>2889.55651026746</v>
      </c>
      <c r="L130">
        <v>2730.63844721239</v>
      </c>
      <c r="M130">
        <v>43.189675798221998</v>
      </c>
      <c r="N130">
        <v>0.70547941246177504</v>
      </c>
      <c r="O130">
        <v>26.365239996286299</v>
      </c>
      <c r="P130">
        <v>47.697666127307102</v>
      </c>
      <c r="Q130">
        <v>1.6306054671129999E-2</v>
      </c>
    </row>
    <row r="131" spans="1:17" x14ac:dyDescent="0.3">
      <c r="A131" t="s">
        <v>334</v>
      </c>
      <c r="B131" t="s">
        <v>335</v>
      </c>
      <c r="C131" t="s">
        <v>3110</v>
      </c>
      <c r="D131" t="s">
        <v>201</v>
      </c>
      <c r="E131">
        <v>74347.273053900004</v>
      </c>
      <c r="F131">
        <v>2733.5</v>
      </c>
      <c r="G131">
        <v>7.1187933068273104</v>
      </c>
      <c r="H131">
        <v>-13.7882294223707</v>
      </c>
      <c r="I131">
        <v>-3.4847035458466298</v>
      </c>
      <c r="J131">
        <v>-2.70804073088931</v>
      </c>
      <c r="K131">
        <v>3212.5631601506302</v>
      </c>
      <c r="L131">
        <v>3022.3918656330602</v>
      </c>
      <c r="M131">
        <v>16.074873251675399</v>
      </c>
      <c r="N131">
        <v>0.828108389270374</v>
      </c>
      <c r="O131">
        <v>42.308395829522503</v>
      </c>
      <c r="P131">
        <v>27.3438773846404</v>
      </c>
      <c r="Q131">
        <v>8.0568144585755994E-2</v>
      </c>
    </row>
    <row r="132" spans="1:17" x14ac:dyDescent="0.3">
      <c r="A132" t="s">
        <v>336</v>
      </c>
      <c r="B132" t="s">
        <v>337</v>
      </c>
      <c r="C132" t="s">
        <v>3106</v>
      </c>
      <c r="D132" t="s">
        <v>196</v>
      </c>
      <c r="E132">
        <v>73879.742325525003</v>
      </c>
      <c r="F132">
        <v>671.75</v>
      </c>
      <c r="G132">
        <v>7.2078490932675496</v>
      </c>
      <c r="H132">
        <v>-2.6589360467229599</v>
      </c>
      <c r="I132">
        <v>-32.068762964667798</v>
      </c>
      <c r="J132">
        <v>-2.83609141208232</v>
      </c>
      <c r="K132">
        <v>748.37979213592996</v>
      </c>
      <c r="L132">
        <v>857.53852900465097</v>
      </c>
      <c r="M132">
        <v>29.3708208110545</v>
      </c>
      <c r="N132">
        <v>0.33007741772584898</v>
      </c>
      <c r="O132">
        <v>87.480461481205793</v>
      </c>
      <c r="P132">
        <v>27.4667931688804</v>
      </c>
      <c r="Q132">
        <v>-3.7080781467948E-2</v>
      </c>
    </row>
    <row r="133" spans="1:17" x14ac:dyDescent="0.3">
      <c r="A133" t="s">
        <v>338</v>
      </c>
      <c r="B133" t="s">
        <v>339</v>
      </c>
      <c r="C133" t="s">
        <v>3112</v>
      </c>
      <c r="D133" t="s">
        <v>51</v>
      </c>
      <c r="E133">
        <v>72606.010891230006</v>
      </c>
      <c r="F133">
        <v>1250.0999999999999</v>
      </c>
      <c r="G133">
        <v>4.8367080152296396</v>
      </c>
      <c r="H133">
        <v>-11.082606592034301</v>
      </c>
      <c r="I133">
        <v>-1.68165666209884</v>
      </c>
      <c r="J133">
        <v>-2.4217040582069802</v>
      </c>
      <c r="K133">
        <v>1403.2915851702501</v>
      </c>
      <c r="L133">
        <v>1290.5140746654899</v>
      </c>
      <c r="M133">
        <v>17.7576369937862</v>
      </c>
      <c r="N133">
        <v>1.2887498902393699</v>
      </c>
      <c r="O133">
        <v>27.3498120150388</v>
      </c>
      <c r="P133">
        <v>30.422535211267501</v>
      </c>
      <c r="Q133">
        <v>6.7481412184688006E-2</v>
      </c>
    </row>
    <row r="134" spans="1:17" x14ac:dyDescent="0.3">
      <c r="A134" t="s">
        <v>340</v>
      </c>
      <c r="B134" t="s">
        <v>341</v>
      </c>
      <c r="C134" t="s">
        <v>3117</v>
      </c>
      <c r="D134" t="s">
        <v>85</v>
      </c>
      <c r="E134">
        <v>72339.720025625007</v>
      </c>
      <c r="F134">
        <v>701.35</v>
      </c>
      <c r="G134">
        <v>94.015646085517204</v>
      </c>
      <c r="H134">
        <v>-2.1773017419038601</v>
      </c>
      <c r="I134">
        <v>70.386378274608603</v>
      </c>
      <c r="J134">
        <v>-3.4022025747581801</v>
      </c>
      <c r="K134">
        <v>676.57487303003995</v>
      </c>
      <c r="L134">
        <v>537.63922114528395</v>
      </c>
      <c r="M134">
        <v>57.679144034395101</v>
      </c>
      <c r="N134">
        <v>0.87216688378971297</v>
      </c>
      <c r="O134">
        <v>12.105225636272801</v>
      </c>
      <c r="P134">
        <v>130.631371259454</v>
      </c>
      <c r="Q134">
        <v>0.255496815242655</v>
      </c>
    </row>
    <row r="135" spans="1:17" x14ac:dyDescent="0.3">
      <c r="A135" t="s">
        <v>342</v>
      </c>
      <c r="B135" t="s">
        <v>343</v>
      </c>
      <c r="C135" t="s">
        <v>3108</v>
      </c>
      <c r="D135" t="s">
        <v>34</v>
      </c>
      <c r="E135">
        <v>70452.951026205003</v>
      </c>
      <c r="F135">
        <v>527.85</v>
      </c>
      <c r="G135">
        <v>5.9077981953703897</v>
      </c>
      <c r="H135">
        <v>6.89844397686407</v>
      </c>
      <c r="I135">
        <v>-12.520004152673</v>
      </c>
      <c r="J135">
        <v>-4.66471854836084</v>
      </c>
      <c r="K135">
        <v>543.64091399522999</v>
      </c>
      <c r="L135">
        <v>519.65828084319605</v>
      </c>
      <c r="M135">
        <v>27.145531182803801</v>
      </c>
      <c r="N135">
        <v>0.64858337051492398</v>
      </c>
      <c r="O135">
        <v>19.863597612958198</v>
      </c>
      <c r="P135">
        <v>35.034535686876403</v>
      </c>
      <c r="Q135">
        <v>0.156923202524102</v>
      </c>
    </row>
    <row r="136" spans="1:17" x14ac:dyDescent="0.3">
      <c r="A136" t="s">
        <v>344</v>
      </c>
      <c r="B136" t="s">
        <v>345</v>
      </c>
      <c r="C136" t="s">
        <v>3121</v>
      </c>
      <c r="D136" t="s">
        <v>142</v>
      </c>
      <c r="E136">
        <v>70275.222356175</v>
      </c>
      <c r="F136">
        <v>1932.75</v>
      </c>
      <c r="G136">
        <v>22.746424553447</v>
      </c>
      <c r="H136">
        <v>1.4627710265559599</v>
      </c>
      <c r="I136">
        <v>7.7539113393152901</v>
      </c>
      <c r="J136">
        <v>-3.8663260036918099</v>
      </c>
      <c r="K136">
        <v>1914.31757237378</v>
      </c>
      <c r="L136">
        <v>1706.3763202447999</v>
      </c>
      <c r="M136">
        <v>43.427888641540598</v>
      </c>
      <c r="N136">
        <v>1.450314298184</v>
      </c>
      <c r="O136">
        <v>8.1309015651274095</v>
      </c>
      <c r="P136">
        <v>52.407049639238203</v>
      </c>
      <c r="Q136">
        <v>0.11160271389278199</v>
      </c>
    </row>
    <row r="137" spans="1:17" x14ac:dyDescent="0.3">
      <c r="A137" t="s">
        <v>346</v>
      </c>
      <c r="B137" t="s">
        <v>347</v>
      </c>
      <c r="C137" t="s">
        <v>3114</v>
      </c>
      <c r="D137" t="s">
        <v>348</v>
      </c>
      <c r="E137">
        <v>69849.503141880006</v>
      </c>
      <c r="F137">
        <v>3611.3</v>
      </c>
      <c r="G137">
        <v>-10.726178715833299</v>
      </c>
      <c r="H137">
        <v>-18.173558778715101</v>
      </c>
      <c r="I137">
        <v>-6.1589102426371403</v>
      </c>
      <c r="J137">
        <v>-3.96308037212285</v>
      </c>
      <c r="K137">
        <v>4094.4758790792098</v>
      </c>
      <c r="L137">
        <v>3925.2230876209601</v>
      </c>
      <c r="M137">
        <v>32.1265264618782</v>
      </c>
      <c r="N137">
        <v>1.20537577835648</v>
      </c>
      <c r="O137">
        <v>33.215185667211202</v>
      </c>
      <c r="P137">
        <v>15.3401469179176</v>
      </c>
      <c r="Q137">
        <v>9.1688803964666998E-2</v>
      </c>
    </row>
    <row r="138" spans="1:17" hidden="1" x14ac:dyDescent="0.3">
      <c r="A138" t="s">
        <v>349</v>
      </c>
      <c r="B138" t="s">
        <v>350</v>
      </c>
      <c r="C138" t="s">
        <v>3109</v>
      </c>
      <c r="D138" t="s">
        <v>27</v>
      </c>
      <c r="E138">
        <v>69795</v>
      </c>
      <c r="F138">
        <v>1395.9</v>
      </c>
      <c r="G138">
        <v>52.584958277966003</v>
      </c>
      <c r="H138">
        <v>-1.73194989554241</v>
      </c>
      <c r="I138">
        <v>43.935858421731297</v>
      </c>
      <c r="J138">
        <v>2.9004872370384698</v>
      </c>
      <c r="K138">
        <v>1381.35457321951</v>
      </c>
      <c r="M138">
        <v>44.925610421253502</v>
      </c>
      <c r="N138">
        <v>1.1758874988370001</v>
      </c>
      <c r="O138">
        <v>12.328963392793099</v>
      </c>
      <c r="P138">
        <v>84.887417218543007</v>
      </c>
    </row>
    <row r="139" spans="1:17" x14ac:dyDescent="0.3">
      <c r="A139" t="s">
        <v>351</v>
      </c>
      <c r="B139" t="s">
        <v>352</v>
      </c>
      <c r="C139" t="s">
        <v>3121</v>
      </c>
      <c r="D139" t="s">
        <v>142</v>
      </c>
      <c r="E139">
        <v>68182.442074439998</v>
      </c>
      <c r="F139">
        <v>1582.95</v>
      </c>
      <c r="G139">
        <v>53.826514728361197</v>
      </c>
      <c r="H139">
        <v>-7.9514773570628003</v>
      </c>
      <c r="I139">
        <v>-5.29362339528166</v>
      </c>
      <c r="J139">
        <v>-2.2446262262119601</v>
      </c>
      <c r="K139">
        <v>1701.5701558041801</v>
      </c>
      <c r="L139">
        <v>1558.14612923715</v>
      </c>
      <c r="M139">
        <v>45.296586353968102</v>
      </c>
      <c r="N139">
        <v>0.50699635882680805</v>
      </c>
      <c r="O139">
        <v>31.071733156448399</v>
      </c>
      <c r="P139">
        <v>81.5101479188166</v>
      </c>
      <c r="Q139">
        <v>0.15231170208727901</v>
      </c>
    </row>
    <row r="140" spans="1:17" x14ac:dyDescent="0.3">
      <c r="A140" t="s">
        <v>353</v>
      </c>
      <c r="B140" t="s">
        <v>354</v>
      </c>
      <c r="C140" t="s">
        <v>3110</v>
      </c>
      <c r="D140" t="s">
        <v>355</v>
      </c>
      <c r="E140">
        <v>67063.166466780007</v>
      </c>
      <c r="F140">
        <v>1852.6</v>
      </c>
      <c r="G140">
        <v>14.4092642590503</v>
      </c>
      <c r="H140">
        <v>9.9674109723887891</v>
      </c>
      <c r="I140">
        <v>26.366560413290401</v>
      </c>
      <c r="J140">
        <v>1.3257537356934399</v>
      </c>
      <c r="K140">
        <v>1791.8414674581099</v>
      </c>
      <c r="L140">
        <v>1643.81698832048</v>
      </c>
      <c r="M140">
        <v>57.049901116806097</v>
      </c>
      <c r="N140">
        <v>0.80133977876400597</v>
      </c>
      <c r="O140">
        <v>7.5353557162906197</v>
      </c>
      <c r="P140">
        <v>58.348647378092998</v>
      </c>
      <c r="Q140">
        <v>7.3231617597970006E-2</v>
      </c>
    </row>
    <row r="141" spans="1:17" x14ac:dyDescent="0.3">
      <c r="A141" t="s">
        <v>356</v>
      </c>
      <c r="B141" t="s">
        <v>357</v>
      </c>
      <c r="C141" t="s">
        <v>3112</v>
      </c>
      <c r="D141" t="s">
        <v>51</v>
      </c>
      <c r="E141">
        <v>66117.053700000004</v>
      </c>
      <c r="F141">
        <v>5529.8</v>
      </c>
      <c r="G141">
        <v>6.6756382035620403</v>
      </c>
      <c r="H141">
        <v>-5.3743574678308699</v>
      </c>
      <c r="I141">
        <v>-0.60874832078840302</v>
      </c>
      <c r="J141">
        <v>-0.47709432170225502</v>
      </c>
      <c r="K141">
        <v>5851.5554493555601</v>
      </c>
      <c r="L141">
        <v>5407.6300777168999</v>
      </c>
      <c r="M141">
        <v>33.019545006338397</v>
      </c>
      <c r="N141">
        <v>1.44370802883326</v>
      </c>
      <c r="O141">
        <v>16.458099750443001</v>
      </c>
      <c r="P141">
        <v>26.228086194302399</v>
      </c>
      <c r="Q141">
        <v>3.9224755410217998E-2</v>
      </c>
    </row>
    <row r="142" spans="1:17" x14ac:dyDescent="0.3">
      <c r="A142" t="s">
        <v>358</v>
      </c>
      <c r="B142" t="s">
        <v>359</v>
      </c>
      <c r="C142" t="s">
        <v>3122</v>
      </c>
      <c r="D142" t="s">
        <v>166</v>
      </c>
      <c r="E142">
        <v>65198.640258749998</v>
      </c>
      <c r="F142">
        <v>2199.5</v>
      </c>
      <c r="G142">
        <v>-24.508927408400201</v>
      </c>
      <c r="H142">
        <v>-0.67242959960683102</v>
      </c>
      <c r="I142">
        <v>-8.0547043854651292</v>
      </c>
      <c r="J142">
        <v>-3.1825116880431898</v>
      </c>
      <c r="K142">
        <v>2327.0004116765699</v>
      </c>
      <c r="L142">
        <v>2389.4222623323399</v>
      </c>
      <c r="M142">
        <v>39.158554517485697</v>
      </c>
      <c r="N142">
        <v>0.511394010794612</v>
      </c>
      <c r="O142">
        <v>22.4801091157081</v>
      </c>
      <c r="P142">
        <v>5.2845723038629204</v>
      </c>
      <c r="Q142">
        <v>-4.1727231989404999E-2</v>
      </c>
    </row>
    <row r="143" spans="1:17" x14ac:dyDescent="0.3">
      <c r="A143" t="s">
        <v>360</v>
      </c>
      <c r="B143" t="s">
        <v>361</v>
      </c>
      <c r="C143" t="s">
        <v>3108</v>
      </c>
      <c r="D143" t="s">
        <v>40</v>
      </c>
      <c r="E143">
        <v>65140.872000000003</v>
      </c>
      <c r="F143">
        <v>371.3</v>
      </c>
      <c r="G143">
        <v>17.214357844145201</v>
      </c>
      <c r="H143">
        <v>-2.9912878255864399</v>
      </c>
      <c r="I143">
        <v>3.4207926642216799</v>
      </c>
      <c r="J143">
        <v>-2.93472211624935</v>
      </c>
      <c r="K143">
        <v>377.06815471079</v>
      </c>
      <c r="L143">
        <v>361.08584292059697</v>
      </c>
      <c r="M143">
        <v>55.5724053429443</v>
      </c>
      <c r="N143">
        <v>0.39346484532637299</v>
      </c>
      <c r="O143">
        <v>25.989765688122802</v>
      </c>
      <c r="P143">
        <v>46.037364798426701</v>
      </c>
      <c r="Q143">
        <v>0.110351402871081</v>
      </c>
    </row>
    <row r="144" spans="1:17" x14ac:dyDescent="0.3">
      <c r="A144" t="s">
        <v>362</v>
      </c>
      <c r="B144" t="s">
        <v>363</v>
      </c>
      <c r="C144" t="s">
        <v>3108</v>
      </c>
      <c r="D144" t="s">
        <v>364</v>
      </c>
      <c r="E144">
        <v>65121.534076669901</v>
      </c>
      <c r="F144">
        <v>684.55</v>
      </c>
      <c r="G144">
        <v>-27.802376510546299</v>
      </c>
      <c r="H144">
        <v>-2.7966101531788801</v>
      </c>
      <c r="I144">
        <v>-7.8601958398075604</v>
      </c>
      <c r="J144">
        <v>-0.70580495182468195</v>
      </c>
      <c r="K144">
        <v>716.17992018064194</v>
      </c>
      <c r="L144">
        <v>734.34455489107199</v>
      </c>
      <c r="M144">
        <v>42.807643835011902</v>
      </c>
      <c r="N144">
        <v>0.41782291815165001</v>
      </c>
      <c r="O144">
        <v>19.406909648674301</v>
      </c>
      <c r="P144">
        <v>5.6485839956786599</v>
      </c>
      <c r="Q144">
        <v>-0.12344713136287699</v>
      </c>
    </row>
    <row r="145" spans="1:17" x14ac:dyDescent="0.3">
      <c r="A145" t="s">
        <v>365</v>
      </c>
      <c r="B145" t="s">
        <v>366</v>
      </c>
      <c r="C145" t="s">
        <v>3119</v>
      </c>
      <c r="D145" t="s">
        <v>181</v>
      </c>
      <c r="E145">
        <v>64994.881326983901</v>
      </c>
      <c r="F145">
        <v>221.34</v>
      </c>
      <c r="G145">
        <v>9.0022845333558603</v>
      </c>
      <c r="H145">
        <v>4.2169001783252504</v>
      </c>
      <c r="I145">
        <v>0.43069399272387099</v>
      </c>
      <c r="J145">
        <v>-0.44845760529853002</v>
      </c>
      <c r="K145">
        <v>224.37110912192901</v>
      </c>
      <c r="L145">
        <v>215.88104067787</v>
      </c>
      <c r="M145">
        <v>60.518324176115598</v>
      </c>
      <c r="N145">
        <v>1.08076006516755</v>
      </c>
      <c r="O145">
        <v>19.567181711394198</v>
      </c>
      <c r="P145">
        <v>40.4887337353221</v>
      </c>
      <c r="Q145">
        <v>6.6949075828966004E-2</v>
      </c>
    </row>
    <row r="146" spans="1:17" x14ac:dyDescent="0.3">
      <c r="A146" t="s">
        <v>367</v>
      </c>
      <c r="B146" t="s">
        <v>368</v>
      </c>
      <c r="C146" t="s">
        <v>3115</v>
      </c>
      <c r="D146" t="s">
        <v>369</v>
      </c>
      <c r="E146">
        <v>64830.862613700003</v>
      </c>
      <c r="F146">
        <v>221.22</v>
      </c>
      <c r="G146">
        <v>10.6573172606694</v>
      </c>
      <c r="H146">
        <v>1.5944632145408699</v>
      </c>
      <c r="I146">
        <v>-25.9048506657664</v>
      </c>
      <c r="J146">
        <v>-2.07703776238341</v>
      </c>
      <c r="K146">
        <v>226.89947299832301</v>
      </c>
      <c r="L146">
        <v>222.66013642708401</v>
      </c>
      <c r="M146">
        <v>40.0058429254468</v>
      </c>
      <c r="N146">
        <v>1.38808198873143</v>
      </c>
      <c r="O146">
        <v>29.4412801735828</v>
      </c>
      <c r="P146">
        <v>32.348190248279899</v>
      </c>
      <c r="Q146">
        <v>0.10034639895820301</v>
      </c>
    </row>
    <row r="147" spans="1:17" x14ac:dyDescent="0.3">
      <c r="A147" t="s">
        <v>370</v>
      </c>
      <c r="B147" t="s">
        <v>371</v>
      </c>
      <c r="C147" t="s">
        <v>3120</v>
      </c>
      <c r="D147" t="s">
        <v>111</v>
      </c>
      <c r="E147">
        <v>64008</v>
      </c>
      <c r="F147">
        <v>800.1</v>
      </c>
      <c r="G147">
        <v>-5.2781197397092097</v>
      </c>
      <c r="H147">
        <v>-4.1695910107798602</v>
      </c>
      <c r="I147">
        <v>-32.573593834821601</v>
      </c>
      <c r="J147">
        <v>-3.13275798694437</v>
      </c>
      <c r="K147">
        <v>863.30759057132104</v>
      </c>
      <c r="L147">
        <v>901.77702704778005</v>
      </c>
      <c r="M147">
        <v>34.392027420052898</v>
      </c>
      <c r="N147">
        <v>1.05255882165548</v>
      </c>
      <c r="O147">
        <v>42.344706911636003</v>
      </c>
      <c r="P147">
        <v>15.6882591093117</v>
      </c>
      <c r="Q147">
        <v>-5.1101697383291997E-2</v>
      </c>
    </row>
    <row r="148" spans="1:17" x14ac:dyDescent="0.3">
      <c r="A148" t="s">
        <v>372</v>
      </c>
      <c r="B148" t="s">
        <v>373</v>
      </c>
      <c r="C148" t="s">
        <v>3108</v>
      </c>
      <c r="D148" t="s">
        <v>374</v>
      </c>
      <c r="E148">
        <v>63997.143071865001</v>
      </c>
      <c r="F148">
        <v>4727.3500000000004</v>
      </c>
      <c r="G148">
        <v>89.015578492202593</v>
      </c>
      <c r="H148">
        <v>14.2575434369683</v>
      </c>
      <c r="I148">
        <v>69.101949385382397</v>
      </c>
      <c r="J148">
        <v>1.37767229474187</v>
      </c>
      <c r="K148">
        <v>4100.1800324964497</v>
      </c>
      <c r="L148">
        <v>3064.0542428848498</v>
      </c>
      <c r="M148">
        <v>60.8703878461382</v>
      </c>
      <c r="N148">
        <v>0.822366290822241</v>
      </c>
      <c r="O148">
        <v>5.5517361735433202</v>
      </c>
      <c r="P148">
        <v>143.54601890729199</v>
      </c>
      <c r="Q148">
        <v>0.20229848487642599</v>
      </c>
    </row>
    <row r="149" spans="1:17" x14ac:dyDescent="0.3">
      <c r="A149" t="s">
        <v>375</v>
      </c>
      <c r="B149" t="s">
        <v>376</v>
      </c>
      <c r="C149" t="s">
        <v>3122</v>
      </c>
      <c r="D149" t="s">
        <v>166</v>
      </c>
      <c r="E149">
        <v>62937.691795519997</v>
      </c>
      <c r="F149">
        <v>4148.8</v>
      </c>
      <c r="G149">
        <v>-5.3154688924536302</v>
      </c>
      <c r="H149">
        <v>-2.5174866529646902</v>
      </c>
      <c r="I149">
        <v>11.4321902625517</v>
      </c>
      <c r="J149">
        <v>-7.4598027188868796</v>
      </c>
      <c r="K149">
        <v>4455.9190029540296</v>
      </c>
      <c r="L149">
        <v>4114.6896206087204</v>
      </c>
      <c r="M149">
        <v>23.505623980177798</v>
      </c>
      <c r="N149">
        <v>1.57129483747854</v>
      </c>
      <c r="O149">
        <v>15.793723486309201</v>
      </c>
      <c r="P149">
        <v>28.8447204968944</v>
      </c>
      <c r="Q149">
        <v>2.5487375358369001E-2</v>
      </c>
    </row>
    <row r="150" spans="1:17" x14ac:dyDescent="0.3">
      <c r="A150" t="s">
        <v>377</v>
      </c>
      <c r="B150" t="s">
        <v>378</v>
      </c>
      <c r="C150" t="s">
        <v>3118</v>
      </c>
      <c r="D150" t="s">
        <v>88</v>
      </c>
      <c r="E150">
        <v>61978.167933440003</v>
      </c>
      <c r="F150">
        <v>299.2</v>
      </c>
      <c r="G150">
        <v>24.803970432558899</v>
      </c>
      <c r="H150">
        <v>-2.0633279609302102</v>
      </c>
      <c r="I150">
        <v>3.5820697515627899</v>
      </c>
      <c r="J150">
        <v>-2.4274185986322299</v>
      </c>
      <c r="K150">
        <v>312.74815431992403</v>
      </c>
      <c r="L150">
        <v>284.41523265240397</v>
      </c>
      <c r="M150">
        <v>44.331389654985102</v>
      </c>
      <c r="N150">
        <v>0.59827315114797197</v>
      </c>
      <c r="O150">
        <v>20.6383689839572</v>
      </c>
      <c r="P150">
        <v>48.118811881188101</v>
      </c>
    </row>
    <row r="151" spans="1:17" x14ac:dyDescent="0.3">
      <c r="A151" t="s">
        <v>379</v>
      </c>
      <c r="B151" t="s">
        <v>380</v>
      </c>
      <c r="C151" t="s">
        <v>3114</v>
      </c>
      <c r="D151" t="s">
        <v>114</v>
      </c>
      <c r="E151">
        <v>61613.671615719897</v>
      </c>
      <c r="F151">
        <v>1323.35</v>
      </c>
      <c r="G151">
        <v>3.2962505768767998</v>
      </c>
      <c r="H151">
        <v>-6.1465803968201804</v>
      </c>
      <c r="I151">
        <v>-16.193136571084001</v>
      </c>
      <c r="J151">
        <v>-4.8410700261987198</v>
      </c>
      <c r="K151">
        <v>1455.9356217776201</v>
      </c>
      <c r="L151">
        <v>1421.6050708007699</v>
      </c>
      <c r="M151">
        <v>31.566540668719099</v>
      </c>
      <c r="N151">
        <v>1.08825702069387</v>
      </c>
      <c r="O151">
        <v>36.3584841500736</v>
      </c>
      <c r="P151">
        <v>25.281643472498299</v>
      </c>
      <c r="Q151">
        <v>7.9804591909269001E-2</v>
      </c>
    </row>
    <row r="152" spans="1:17" x14ac:dyDescent="0.3">
      <c r="A152" t="s">
        <v>381</v>
      </c>
      <c r="B152" t="s">
        <v>382</v>
      </c>
      <c r="C152" t="s">
        <v>3108</v>
      </c>
      <c r="D152" t="s">
        <v>24</v>
      </c>
      <c r="E152">
        <v>61320.377143140002</v>
      </c>
      <c r="F152">
        <v>19.559999999999999</v>
      </c>
      <c r="G152">
        <v>-21.8665045153775</v>
      </c>
      <c r="H152">
        <v>-3.1813835180193601</v>
      </c>
      <c r="I152">
        <v>-20.167030314151202</v>
      </c>
      <c r="J152">
        <v>-2.1038408419265</v>
      </c>
      <c r="K152">
        <v>21.225799713949399</v>
      </c>
      <c r="L152">
        <v>22.3919761789763</v>
      </c>
      <c r="M152">
        <v>39.800562336600002</v>
      </c>
      <c r="N152">
        <v>0.74752664102782795</v>
      </c>
      <c r="O152">
        <v>67.944785276073603</v>
      </c>
      <c r="P152">
        <v>2.8391167192429001</v>
      </c>
      <c r="Q152">
        <v>4.4623206357535E-2</v>
      </c>
    </row>
    <row r="153" spans="1:17" x14ac:dyDescent="0.3">
      <c r="A153" t="s">
        <v>383</v>
      </c>
      <c r="B153" t="s">
        <v>384</v>
      </c>
      <c r="C153" t="s">
        <v>3114</v>
      </c>
      <c r="D153" t="s">
        <v>211</v>
      </c>
      <c r="E153">
        <v>59730.264795349998</v>
      </c>
      <c r="F153">
        <v>1040.3</v>
      </c>
      <c r="G153">
        <v>36.226712023233397</v>
      </c>
      <c r="H153">
        <v>8.5770366408379992</v>
      </c>
      <c r="I153">
        <v>32.684647151926598</v>
      </c>
      <c r="J153">
        <v>9.0533690847111199</v>
      </c>
      <c r="K153">
        <v>1001.38490605936</v>
      </c>
      <c r="L153">
        <v>917.43925833342996</v>
      </c>
      <c r="M153">
        <v>67.325555135543496</v>
      </c>
      <c r="N153">
        <v>1.89505666297211</v>
      </c>
      <c r="O153">
        <v>20.638277419975001</v>
      </c>
      <c r="P153">
        <v>72.078405425523101</v>
      </c>
      <c r="Q153">
        <v>0.10456679864046101</v>
      </c>
    </row>
    <row r="154" spans="1:17" x14ac:dyDescent="0.3">
      <c r="A154" t="s">
        <v>385</v>
      </c>
      <c r="B154" t="s">
        <v>386</v>
      </c>
      <c r="C154" t="s">
        <v>3119</v>
      </c>
      <c r="D154" t="s">
        <v>387</v>
      </c>
      <c r="E154">
        <v>59070.670221749999</v>
      </c>
      <c r="F154">
        <v>4650.25</v>
      </c>
      <c r="G154">
        <v>-8.4907214018112906</v>
      </c>
      <c r="H154">
        <v>-3.1858156360054002</v>
      </c>
      <c r="I154">
        <v>-20.993331643485</v>
      </c>
      <c r="J154">
        <v>1.34115260125105</v>
      </c>
      <c r="K154">
        <v>4869.08830036977</v>
      </c>
      <c r="L154">
        <v>4901.5684114689402</v>
      </c>
      <c r="M154">
        <v>56.428047724050202</v>
      </c>
      <c r="N154">
        <v>1.4029698383292899</v>
      </c>
      <c r="O154">
        <v>38.917262512768097</v>
      </c>
      <c r="P154">
        <v>29.137739516800899</v>
      </c>
      <c r="Q154">
        <v>8.9322817860029005E-2</v>
      </c>
    </row>
    <row r="155" spans="1:17" x14ac:dyDescent="0.3">
      <c r="A155" t="s">
        <v>388</v>
      </c>
      <c r="B155" t="s">
        <v>389</v>
      </c>
      <c r="C155" t="s">
        <v>3112</v>
      </c>
      <c r="D155" t="s">
        <v>51</v>
      </c>
      <c r="E155">
        <v>57849.843490369902</v>
      </c>
      <c r="F155">
        <v>27224.35</v>
      </c>
      <c r="G155">
        <v>-5.5432913465654599</v>
      </c>
      <c r="H155">
        <v>-1.4776832660181201</v>
      </c>
      <c r="I155">
        <v>-1.3246664207336101</v>
      </c>
      <c r="J155">
        <v>-3.6985722742153402</v>
      </c>
      <c r="K155">
        <v>28519.146694935102</v>
      </c>
      <c r="L155">
        <v>27441.153067782499</v>
      </c>
      <c r="M155">
        <v>24.8865411902771</v>
      </c>
      <c r="N155">
        <v>0.86379491030615896</v>
      </c>
      <c r="O155">
        <v>12.109196362814901</v>
      </c>
      <c r="P155">
        <v>23.7470454545454</v>
      </c>
      <c r="Q155">
        <v>1.7433785217366E-2</v>
      </c>
    </row>
    <row r="156" spans="1:17" x14ac:dyDescent="0.3">
      <c r="A156" t="s">
        <v>390</v>
      </c>
      <c r="B156" t="s">
        <v>391</v>
      </c>
      <c r="C156" t="s">
        <v>3122</v>
      </c>
      <c r="D156" t="s">
        <v>278</v>
      </c>
      <c r="E156">
        <v>56610.387964055</v>
      </c>
      <c r="F156">
        <v>6637.85</v>
      </c>
      <c r="G156">
        <v>-10.627281937311</v>
      </c>
      <c r="H156">
        <v>-16.205022502895702</v>
      </c>
      <c r="I156">
        <v>-35.802834144510399</v>
      </c>
      <c r="J156">
        <v>-9.81677950036533</v>
      </c>
      <c r="K156">
        <v>7700.85931512977</v>
      </c>
      <c r="L156">
        <v>7443.9495498908</v>
      </c>
      <c r="M156">
        <v>25.638903166288902</v>
      </c>
      <c r="N156">
        <v>0.79300732027076204</v>
      </c>
      <c r="O156">
        <v>49.672710290229503</v>
      </c>
      <c r="P156">
        <v>24.654460093896699</v>
      </c>
      <c r="Q156">
        <v>0.110869177324813</v>
      </c>
    </row>
    <row r="157" spans="1:17" x14ac:dyDescent="0.3">
      <c r="A157" t="s">
        <v>392</v>
      </c>
      <c r="B157" t="s">
        <v>393</v>
      </c>
      <c r="C157" t="s">
        <v>3115</v>
      </c>
      <c r="D157" t="s">
        <v>114</v>
      </c>
      <c r="E157">
        <v>56487.612736800002</v>
      </c>
      <c r="F157">
        <v>686</v>
      </c>
      <c r="G157">
        <v>11.1502814104206</v>
      </c>
      <c r="H157">
        <v>-1.47543871917563</v>
      </c>
      <c r="I157">
        <v>-6.51258313382937</v>
      </c>
      <c r="J157">
        <v>-0.67845600373868697</v>
      </c>
      <c r="K157">
        <v>716.75614224972003</v>
      </c>
      <c r="L157">
        <v>689.23579191846</v>
      </c>
      <c r="M157">
        <v>39.001864192481897</v>
      </c>
      <c r="N157">
        <v>0.66858642674846702</v>
      </c>
      <c r="O157">
        <v>23.6151603498542</v>
      </c>
      <c r="P157">
        <v>39.261063743402303</v>
      </c>
      <c r="Q157">
        <v>0.16529175052692699</v>
      </c>
    </row>
    <row r="158" spans="1:17" x14ac:dyDescent="0.3">
      <c r="A158" t="s">
        <v>394</v>
      </c>
      <c r="B158" t="s">
        <v>395</v>
      </c>
      <c r="C158" t="s">
        <v>3117</v>
      </c>
      <c r="D158" t="s">
        <v>287</v>
      </c>
      <c r="E158">
        <v>55811.983519499998</v>
      </c>
      <c r="F158">
        <v>1686.75</v>
      </c>
      <c r="G158">
        <v>84.689228794630196</v>
      </c>
      <c r="H158">
        <v>-3.74566901224475</v>
      </c>
      <c r="I158">
        <v>25.8945826886671</v>
      </c>
      <c r="J158">
        <v>-1.74910084239199</v>
      </c>
      <c r="K158">
        <v>1741.72693364778</v>
      </c>
      <c r="L158">
        <v>1500.0443672547301</v>
      </c>
      <c r="M158">
        <v>38.842426638018402</v>
      </c>
      <c r="N158">
        <v>1.0163863960052499</v>
      </c>
      <c r="O158">
        <v>15.304579813250299</v>
      </c>
      <c r="P158">
        <v>107.94550946187501</v>
      </c>
      <c r="Q158">
        <v>3.2090093164650002E-2</v>
      </c>
    </row>
    <row r="159" spans="1:17" x14ac:dyDescent="0.3">
      <c r="A159" t="s">
        <v>396</v>
      </c>
      <c r="B159" t="s">
        <v>397</v>
      </c>
      <c r="C159" t="s">
        <v>3117</v>
      </c>
      <c r="D159" t="s">
        <v>105</v>
      </c>
      <c r="E159">
        <v>55521.036833625003</v>
      </c>
      <c r="F159">
        <v>476.25</v>
      </c>
      <c r="G159">
        <v>-36.674864332622498</v>
      </c>
      <c r="H159">
        <v>-9.5402792741852398</v>
      </c>
      <c r="I159">
        <v>-7.4874438101464804</v>
      </c>
      <c r="J159">
        <v>-1.3173401102386799</v>
      </c>
      <c r="K159">
        <v>542.193707736786</v>
      </c>
      <c r="L159">
        <v>548.36293389488696</v>
      </c>
      <c r="M159">
        <v>20.052717246419999</v>
      </c>
      <c r="N159">
        <v>0.73006367722285304</v>
      </c>
      <c r="O159">
        <v>32.178477690288702</v>
      </c>
      <c r="P159">
        <v>8.4851936218678805</v>
      </c>
      <c r="Q159">
        <v>-0.107540057312871</v>
      </c>
    </row>
    <row r="160" spans="1:17" x14ac:dyDescent="0.3">
      <c r="A160" t="s">
        <v>398</v>
      </c>
      <c r="B160" t="s">
        <v>399</v>
      </c>
      <c r="C160" t="s">
        <v>3107</v>
      </c>
      <c r="D160" t="s">
        <v>255</v>
      </c>
      <c r="E160">
        <v>54327.883484685</v>
      </c>
      <c r="F160">
        <v>5132.95</v>
      </c>
      <c r="G160">
        <v>-5.6308115604567002</v>
      </c>
      <c r="H160">
        <v>3.6420886429730599</v>
      </c>
      <c r="I160">
        <v>10.205872580644501</v>
      </c>
      <c r="J160">
        <v>0.53934166472413203</v>
      </c>
      <c r="K160">
        <v>5214.4052616652898</v>
      </c>
      <c r="L160">
        <v>5093.9333501565297</v>
      </c>
      <c r="M160">
        <v>49.046967349200898</v>
      </c>
      <c r="N160">
        <v>0.73720266700432502</v>
      </c>
      <c r="O160">
        <v>16.891845819655298</v>
      </c>
      <c r="P160">
        <v>22.2130952380952</v>
      </c>
      <c r="Q160">
        <v>-4.0284627300463997E-2</v>
      </c>
    </row>
    <row r="161" spans="1:17" x14ac:dyDescent="0.3">
      <c r="A161" t="s">
        <v>400</v>
      </c>
      <c r="B161" t="s">
        <v>401</v>
      </c>
      <c r="C161" t="s">
        <v>3108</v>
      </c>
      <c r="D161" t="s">
        <v>402</v>
      </c>
      <c r="E161">
        <v>54248.786633880001</v>
      </c>
      <c r="F161">
        <v>906.3</v>
      </c>
      <c r="G161">
        <v>178.38755937399199</v>
      </c>
      <c r="H161">
        <v>-7.3951921124441702</v>
      </c>
      <c r="I161">
        <v>53.971602399079202</v>
      </c>
      <c r="J161">
        <v>-7.9675898670862599</v>
      </c>
      <c r="K161">
        <v>858.20553430485995</v>
      </c>
      <c r="L161">
        <v>649.88394337182297</v>
      </c>
      <c r="M161">
        <v>44.442935617772797</v>
      </c>
      <c r="N161">
        <v>1.1671612910020699</v>
      </c>
      <c r="O161">
        <v>17.400419287211701</v>
      </c>
      <c r="P161">
        <v>226.844881215345</v>
      </c>
      <c r="Q161">
        <v>0.142195650514824</v>
      </c>
    </row>
    <row r="162" spans="1:17" x14ac:dyDescent="0.3">
      <c r="A162" t="s">
        <v>403</v>
      </c>
      <c r="B162" t="s">
        <v>404</v>
      </c>
      <c r="C162" t="s">
        <v>3107</v>
      </c>
      <c r="D162" t="s">
        <v>21</v>
      </c>
      <c r="E162">
        <v>54156.184778850002</v>
      </c>
      <c r="F162">
        <v>8116.5</v>
      </c>
      <c r="G162">
        <v>21.3202744243019</v>
      </c>
      <c r="H162">
        <v>16.622484354926101</v>
      </c>
      <c r="I162">
        <v>65.145395419705096</v>
      </c>
      <c r="J162">
        <v>0.60178011525022501</v>
      </c>
      <c r="K162">
        <v>7350.0814622667403</v>
      </c>
      <c r="L162">
        <v>6336.1749206138602</v>
      </c>
      <c r="M162">
        <v>71.865282494893094</v>
      </c>
      <c r="N162">
        <v>0.909313847758348</v>
      </c>
      <c r="O162">
        <v>1.5154315283681401</v>
      </c>
      <c r="P162">
        <v>89.317161350516002</v>
      </c>
      <c r="Q162">
        <v>4.1247342360920002E-2</v>
      </c>
    </row>
    <row r="163" spans="1:17" x14ac:dyDescent="0.3">
      <c r="A163" t="s">
        <v>405</v>
      </c>
      <c r="B163" t="s">
        <v>406</v>
      </c>
      <c r="C163" t="s">
        <v>3114</v>
      </c>
      <c r="D163" t="s">
        <v>407</v>
      </c>
      <c r="E163">
        <v>53542.095528350001</v>
      </c>
      <c r="F163">
        <v>2769.65</v>
      </c>
      <c r="G163">
        <v>-8.9232447226247693</v>
      </c>
      <c r="H163">
        <v>-3.3519367527864001</v>
      </c>
      <c r="I163">
        <v>-13.5681823350487</v>
      </c>
      <c r="J163">
        <v>0.115856154836595</v>
      </c>
      <c r="K163">
        <v>2904.2322442439699</v>
      </c>
      <c r="L163">
        <v>2831.1738650790599</v>
      </c>
      <c r="M163">
        <v>44.553758406130903</v>
      </c>
      <c r="N163">
        <v>0.86084221023334995</v>
      </c>
      <c r="O163">
        <v>21.856552271947699</v>
      </c>
      <c r="P163">
        <v>26.248974382350202</v>
      </c>
      <c r="Q163">
        <v>9.0409009931669993E-3</v>
      </c>
    </row>
    <row r="164" spans="1:17" x14ac:dyDescent="0.3">
      <c r="A164" t="s">
        <v>408</v>
      </c>
      <c r="B164" t="s">
        <v>409</v>
      </c>
      <c r="C164" t="s">
        <v>3114</v>
      </c>
      <c r="D164" t="s">
        <v>211</v>
      </c>
      <c r="E164">
        <v>53379.2663417</v>
      </c>
      <c r="F164">
        <v>3415.1</v>
      </c>
      <c r="G164">
        <v>4.9799810139159</v>
      </c>
      <c r="H164">
        <v>-8.8751094640073607</v>
      </c>
      <c r="I164">
        <v>-24.7289509019378</v>
      </c>
      <c r="J164">
        <v>-0.67058469657560205</v>
      </c>
      <c r="K164">
        <v>3704.4816965211598</v>
      </c>
      <c r="L164">
        <v>3711.5430446640898</v>
      </c>
      <c r="M164">
        <v>35.203120045624203</v>
      </c>
      <c r="N164">
        <v>0.88569612963441002</v>
      </c>
      <c r="O164">
        <v>44.973792861116799</v>
      </c>
      <c r="P164">
        <v>26.377530252007499</v>
      </c>
      <c r="Q164">
        <v>9.0407789141179001E-2</v>
      </c>
    </row>
    <row r="165" spans="1:17" x14ac:dyDescent="0.3">
      <c r="A165" t="s">
        <v>410</v>
      </c>
      <c r="B165" t="s">
        <v>411</v>
      </c>
      <c r="C165" t="s">
        <v>3121</v>
      </c>
      <c r="D165" t="s">
        <v>142</v>
      </c>
      <c r="E165">
        <v>52958.290645649999</v>
      </c>
      <c r="F165">
        <v>1481.35</v>
      </c>
      <c r="G165">
        <v>8.4626158910565099</v>
      </c>
      <c r="H165">
        <v>-4.3333041034305904</v>
      </c>
      <c r="I165">
        <v>-10.070094535322999</v>
      </c>
      <c r="J165">
        <v>1.17873503131555</v>
      </c>
      <c r="K165">
        <v>1597.53361018499</v>
      </c>
      <c r="L165">
        <v>1554.2811017174799</v>
      </c>
      <c r="M165">
        <v>48.338385404957201</v>
      </c>
      <c r="N165">
        <v>0.71755253556002796</v>
      </c>
      <c r="O165">
        <v>39.6361427076653</v>
      </c>
      <c r="P165">
        <v>38.314659197012098</v>
      </c>
      <c r="Q165">
        <v>0.14769385199511501</v>
      </c>
    </row>
    <row r="166" spans="1:17" x14ac:dyDescent="0.3">
      <c r="A166" t="s">
        <v>412</v>
      </c>
      <c r="B166" t="s">
        <v>413</v>
      </c>
      <c r="C166" t="s">
        <v>3122</v>
      </c>
      <c r="D166" t="s">
        <v>414</v>
      </c>
      <c r="E166">
        <v>52940.19355281</v>
      </c>
      <c r="F166">
        <v>818.15</v>
      </c>
      <c r="G166">
        <v>-5.0744469060373802</v>
      </c>
      <c r="H166">
        <v>-5.3438068307002196</v>
      </c>
      <c r="I166">
        <v>12.340903711909901</v>
      </c>
      <c r="J166">
        <v>-4.5609320535704398</v>
      </c>
      <c r="K166">
        <v>890.21154775372099</v>
      </c>
      <c r="L166">
        <v>844.52986711836002</v>
      </c>
      <c r="M166">
        <v>34.6149626018967</v>
      </c>
      <c r="N166">
        <v>0.53772978692111195</v>
      </c>
      <c r="O166">
        <v>45.083419910774303</v>
      </c>
      <c r="P166">
        <v>42.883339154732703</v>
      </c>
      <c r="Q166">
        <v>0.148337400250278</v>
      </c>
    </row>
    <row r="167" spans="1:17" x14ac:dyDescent="0.3">
      <c r="A167" t="s">
        <v>415</v>
      </c>
      <c r="B167" t="s">
        <v>416</v>
      </c>
      <c r="C167" t="s">
        <v>3107</v>
      </c>
      <c r="D167" t="s">
        <v>21</v>
      </c>
      <c r="E167">
        <v>52800.522861525002</v>
      </c>
      <c r="F167">
        <v>2789.25</v>
      </c>
      <c r="G167">
        <v>-1.54290415001033</v>
      </c>
      <c r="H167">
        <v>-5.5122765133564897</v>
      </c>
      <c r="I167">
        <v>13.267318599940699</v>
      </c>
      <c r="J167">
        <v>-2.63712002824805</v>
      </c>
      <c r="K167">
        <v>2918.1954305179602</v>
      </c>
      <c r="L167">
        <v>2722.1236490720298</v>
      </c>
      <c r="M167">
        <v>33.107530197044099</v>
      </c>
      <c r="N167">
        <v>0.90422086553717496</v>
      </c>
      <c r="O167">
        <v>14.2887873084162</v>
      </c>
      <c r="P167">
        <v>27.537722908093201</v>
      </c>
      <c r="Q167">
        <v>-4.7065648517773999E-2</v>
      </c>
    </row>
    <row r="168" spans="1:17" x14ac:dyDescent="0.3">
      <c r="A168" t="s">
        <v>417</v>
      </c>
      <c r="B168" t="s">
        <v>418</v>
      </c>
      <c r="C168" t="s">
        <v>3119</v>
      </c>
      <c r="D168" t="s">
        <v>270</v>
      </c>
      <c r="E168">
        <v>52178.296097849998</v>
      </c>
      <c r="F168">
        <v>4632.55</v>
      </c>
      <c r="G168">
        <v>47.230805413015602</v>
      </c>
      <c r="H168">
        <v>-0.43282916031296398</v>
      </c>
      <c r="I168">
        <v>-11.6682195329756</v>
      </c>
      <c r="J168">
        <v>-5.6133689121407704</v>
      </c>
      <c r="K168">
        <v>5000.6077219819099</v>
      </c>
      <c r="L168">
        <v>4547.0782624436697</v>
      </c>
      <c r="M168">
        <v>27.114228318031898</v>
      </c>
      <c r="N168">
        <v>0.74696571287227298</v>
      </c>
      <c r="O168">
        <v>26.0633992077797</v>
      </c>
      <c r="P168">
        <v>85.283471652834706</v>
      </c>
      <c r="Q168">
        <v>0.11329810497289999</v>
      </c>
    </row>
    <row r="169" spans="1:17" x14ac:dyDescent="0.3">
      <c r="A169" t="s">
        <v>419</v>
      </c>
      <c r="B169" t="s">
        <v>420</v>
      </c>
      <c r="C169" t="s">
        <v>3114</v>
      </c>
      <c r="D169" t="s">
        <v>407</v>
      </c>
      <c r="E169">
        <v>52145.107653580002</v>
      </c>
      <c r="F169">
        <v>122950.6</v>
      </c>
      <c r="G169">
        <v>-8.5609161882335307</v>
      </c>
      <c r="H169">
        <v>-1.5274428855087201</v>
      </c>
      <c r="I169">
        <v>-9.4419593518594898</v>
      </c>
      <c r="J169">
        <v>-0.75624241901683997</v>
      </c>
      <c r="K169">
        <v>127399.026963818</v>
      </c>
      <c r="L169">
        <v>128660.779499183</v>
      </c>
      <c r="M169">
        <v>55.054120035569703</v>
      </c>
      <c r="N169">
        <v>1.4664077336689101</v>
      </c>
      <c r="O169">
        <v>23.175486740202899</v>
      </c>
      <c r="P169">
        <v>11.1492706175466</v>
      </c>
      <c r="Q169">
        <v>5.1786342883744001E-2</v>
      </c>
    </row>
    <row r="170" spans="1:17" x14ac:dyDescent="0.3">
      <c r="A170" t="s">
        <v>421</v>
      </c>
      <c r="B170" t="s">
        <v>422</v>
      </c>
      <c r="C170" t="s">
        <v>3122</v>
      </c>
      <c r="D170" t="s">
        <v>414</v>
      </c>
      <c r="E170">
        <v>51982.537742940003</v>
      </c>
      <c r="F170">
        <v>1764.6</v>
      </c>
      <c r="G170">
        <v>35.753248291295698</v>
      </c>
      <c r="H170">
        <v>12.143600108330199</v>
      </c>
      <c r="I170">
        <v>37.924368618596098</v>
      </c>
      <c r="J170">
        <v>0.806927997953923</v>
      </c>
      <c r="K170">
        <v>1668.6573912620199</v>
      </c>
      <c r="L170">
        <v>1488.0731011022201</v>
      </c>
      <c r="M170">
        <v>65.014364328732697</v>
      </c>
      <c r="N170">
        <v>1.1137843225764801</v>
      </c>
      <c r="O170">
        <v>1.9494503003513599</v>
      </c>
      <c r="P170">
        <v>72.223306656256099</v>
      </c>
      <c r="Q170">
        <v>0.13684715714308299</v>
      </c>
    </row>
    <row r="171" spans="1:17" x14ac:dyDescent="0.3">
      <c r="A171" t="s">
        <v>423</v>
      </c>
      <c r="B171" t="s">
        <v>424</v>
      </c>
      <c r="C171" t="s">
        <v>3108</v>
      </c>
      <c r="D171" t="s">
        <v>425</v>
      </c>
      <c r="E171">
        <v>51878.947726325001</v>
      </c>
      <c r="F171">
        <v>814.25</v>
      </c>
      <c r="G171">
        <v>-31.9689191316664</v>
      </c>
      <c r="H171">
        <v>13.997177180128601</v>
      </c>
      <c r="I171">
        <v>127.222276921671</v>
      </c>
      <c r="J171">
        <v>-3.9313118755338299</v>
      </c>
      <c r="K171">
        <v>716.26354610324302</v>
      </c>
      <c r="L171">
        <v>604.58917226334995</v>
      </c>
      <c r="M171">
        <v>61.259287841405303</v>
      </c>
      <c r="N171">
        <v>0.74638659116960204</v>
      </c>
      <c r="O171">
        <v>13.8409579367516</v>
      </c>
      <c r="P171">
        <v>162.66129032257999</v>
      </c>
      <c r="Q171">
        <v>-4.8930491624579998E-2</v>
      </c>
    </row>
    <row r="172" spans="1:17" x14ac:dyDescent="0.3">
      <c r="A172" t="s">
        <v>426</v>
      </c>
      <c r="B172" t="s">
        <v>427</v>
      </c>
      <c r="C172" t="s">
        <v>3110</v>
      </c>
      <c r="D172" t="s">
        <v>201</v>
      </c>
      <c r="E172">
        <v>51289.26130944</v>
      </c>
      <c r="F172">
        <v>15800.4</v>
      </c>
      <c r="G172">
        <v>-32.178854233132498</v>
      </c>
      <c r="H172">
        <v>3.5111427717620498</v>
      </c>
      <c r="I172">
        <v>-3.4564987241988798</v>
      </c>
      <c r="J172">
        <v>3.16639873302036</v>
      </c>
      <c r="K172">
        <v>16194.679519224301</v>
      </c>
      <c r="L172">
        <v>16386.985511219798</v>
      </c>
      <c r="M172">
        <v>49.557130576783301</v>
      </c>
      <c r="N172">
        <v>1.74829896675418</v>
      </c>
      <c r="O172">
        <v>21.832358674463901</v>
      </c>
      <c r="P172">
        <v>2.9650579326703599</v>
      </c>
      <c r="Q172">
        <v>-6.2053098199243997E-2</v>
      </c>
    </row>
    <row r="173" spans="1:17" x14ac:dyDescent="0.3">
      <c r="A173" t="s">
        <v>428</v>
      </c>
      <c r="B173" t="s">
        <v>429</v>
      </c>
      <c r="C173" t="s">
        <v>3108</v>
      </c>
      <c r="D173" t="s">
        <v>139</v>
      </c>
      <c r="E173">
        <v>51107.845884590002</v>
      </c>
      <c r="F173">
        <v>190.15</v>
      </c>
      <c r="G173">
        <v>193.59486852018901</v>
      </c>
      <c r="H173">
        <v>-7.6875422892024599</v>
      </c>
      <c r="I173">
        <v>-0.75672143418150195</v>
      </c>
      <c r="J173">
        <v>-4.0228146407192904</v>
      </c>
      <c r="K173">
        <v>212.30474739532599</v>
      </c>
      <c r="L173">
        <v>188.88436553806599</v>
      </c>
      <c r="M173">
        <v>34.343421761774998</v>
      </c>
      <c r="N173">
        <v>0.403274870062929</v>
      </c>
      <c r="O173">
        <v>63.0291874835656</v>
      </c>
      <c r="P173">
        <v>306.30341880341803</v>
      </c>
    </row>
    <row r="174" spans="1:17" x14ac:dyDescent="0.3">
      <c r="A174" t="s">
        <v>430</v>
      </c>
      <c r="B174" t="s">
        <v>431</v>
      </c>
      <c r="C174" t="s">
        <v>3108</v>
      </c>
      <c r="D174" t="s">
        <v>34</v>
      </c>
      <c r="E174">
        <v>50788.910331647901</v>
      </c>
      <c r="F174">
        <v>42.48</v>
      </c>
      <c r="G174">
        <v>-11.6094325550797</v>
      </c>
      <c r="H174">
        <v>-7.32658289460361</v>
      </c>
      <c r="I174">
        <v>-29.176699176990301</v>
      </c>
      <c r="J174">
        <v>-5.2625473850499001</v>
      </c>
      <c r="K174">
        <v>46.233865420453903</v>
      </c>
      <c r="L174">
        <v>48.311540580648497</v>
      </c>
      <c r="M174">
        <v>37.5268425234811</v>
      </c>
      <c r="N174">
        <v>0.94759073563052798</v>
      </c>
      <c r="O174">
        <v>66.313559322033896</v>
      </c>
      <c r="P174">
        <v>15.5918367346938</v>
      </c>
      <c r="Q174">
        <v>0.110007095805791</v>
      </c>
    </row>
    <row r="175" spans="1:17" x14ac:dyDescent="0.3">
      <c r="A175" t="s">
        <v>432</v>
      </c>
      <c r="B175" t="s">
        <v>433</v>
      </c>
      <c r="C175" t="s">
        <v>3108</v>
      </c>
      <c r="D175" t="s">
        <v>24</v>
      </c>
      <c r="E175">
        <v>50698.012622180002</v>
      </c>
      <c r="F175">
        <v>206.65</v>
      </c>
      <c r="G175">
        <v>16.9163520118218</v>
      </c>
      <c r="H175">
        <v>8.0350540507879504</v>
      </c>
      <c r="I175">
        <v>21.979525573216499</v>
      </c>
      <c r="J175">
        <v>-2.1741903998934</v>
      </c>
      <c r="K175">
        <v>196.35264434605901</v>
      </c>
      <c r="L175">
        <v>179.32884370038201</v>
      </c>
      <c r="M175">
        <v>62.268398832296299</v>
      </c>
      <c r="N175">
        <v>1.04543541752499</v>
      </c>
      <c r="O175">
        <v>1.9114444713283101</v>
      </c>
      <c r="P175">
        <v>48.242467718794799</v>
      </c>
      <c r="Q175">
        <v>0.122110341868693</v>
      </c>
    </row>
    <row r="176" spans="1:17" x14ac:dyDescent="0.3">
      <c r="A176" t="s">
        <v>434</v>
      </c>
      <c r="B176" t="s">
        <v>435</v>
      </c>
      <c r="C176" t="s">
        <v>572</v>
      </c>
      <c r="D176" t="s">
        <v>436</v>
      </c>
      <c r="E176">
        <v>49753.918443690003</v>
      </c>
      <c r="F176">
        <v>44606.85</v>
      </c>
      <c r="G176">
        <v>-1.42341835800514</v>
      </c>
      <c r="H176">
        <v>2.0814613631168499</v>
      </c>
      <c r="I176">
        <v>22.291825167813698</v>
      </c>
      <c r="J176">
        <v>-5.6203823404206501</v>
      </c>
      <c r="K176">
        <v>43737.178482311698</v>
      </c>
      <c r="L176">
        <v>40691.317305347802</v>
      </c>
      <c r="M176">
        <v>46.326043334367597</v>
      </c>
      <c r="N176">
        <v>1.6964279011648999</v>
      </c>
      <c r="O176">
        <v>8.4893912033689691</v>
      </c>
      <c r="P176">
        <v>34.885946649611903</v>
      </c>
      <c r="Q176">
        <v>-2.054359099789E-2</v>
      </c>
    </row>
    <row r="177" spans="1:17" x14ac:dyDescent="0.3">
      <c r="A177" t="s">
        <v>437</v>
      </c>
      <c r="B177" t="s">
        <v>438</v>
      </c>
      <c r="C177" t="s">
        <v>3119</v>
      </c>
      <c r="D177" t="s">
        <v>178</v>
      </c>
      <c r="E177">
        <v>49711.161874500001</v>
      </c>
      <c r="F177">
        <v>11729.4</v>
      </c>
      <c r="G177">
        <v>126.939698463173</v>
      </c>
      <c r="H177">
        <v>-22.255099020930999</v>
      </c>
      <c r="I177">
        <v>3.9876497273382898</v>
      </c>
      <c r="J177">
        <v>-13.247714286177301</v>
      </c>
      <c r="K177">
        <v>13391.682323467599</v>
      </c>
      <c r="L177">
        <v>10932.589445002701</v>
      </c>
      <c r="M177">
        <v>27.0656890441333</v>
      </c>
      <c r="N177">
        <v>1.6223193940988501</v>
      </c>
      <c r="O177">
        <v>41.098010128395302</v>
      </c>
      <c r="P177">
        <v>156.941949616648</v>
      </c>
      <c r="Q177">
        <v>0.15486305403463599</v>
      </c>
    </row>
    <row r="178" spans="1:17" x14ac:dyDescent="0.3">
      <c r="A178" t="s">
        <v>439</v>
      </c>
      <c r="B178" t="s">
        <v>440</v>
      </c>
      <c r="C178" t="s">
        <v>3112</v>
      </c>
      <c r="D178" t="s">
        <v>252</v>
      </c>
      <c r="E178">
        <v>49661.146975440002</v>
      </c>
      <c r="F178">
        <v>657.8</v>
      </c>
      <c r="G178">
        <v>60.925631706062497</v>
      </c>
      <c r="H178">
        <v>12.235124876132099</v>
      </c>
      <c r="I178">
        <v>38.069482282237097</v>
      </c>
      <c r="J178">
        <v>5.0008893707583297</v>
      </c>
      <c r="K178">
        <v>600.70788929308401</v>
      </c>
      <c r="L178">
        <v>511.39241597167802</v>
      </c>
      <c r="M178">
        <v>68.956722615921095</v>
      </c>
      <c r="N178">
        <v>0.89682735797447699</v>
      </c>
      <c r="O178">
        <v>0.63849194283977995</v>
      </c>
      <c r="P178">
        <v>84.671532846715294</v>
      </c>
      <c r="Q178">
        <v>0.112672356342381</v>
      </c>
    </row>
    <row r="179" spans="1:17" x14ac:dyDescent="0.3">
      <c r="A179" t="s">
        <v>441</v>
      </c>
      <c r="B179" t="s">
        <v>442</v>
      </c>
      <c r="C179" t="s">
        <v>3115</v>
      </c>
      <c r="D179" t="s">
        <v>369</v>
      </c>
      <c r="E179">
        <v>49587.188848809899</v>
      </c>
      <c r="F179">
        <v>948.7</v>
      </c>
      <c r="G179">
        <v>45.0867370681229</v>
      </c>
      <c r="H179">
        <v>-2.4704352360906201</v>
      </c>
      <c r="I179">
        <v>28.342874862247601</v>
      </c>
      <c r="J179">
        <v>-5.5374460533386296</v>
      </c>
      <c r="K179">
        <v>926.21480986239999</v>
      </c>
      <c r="L179">
        <v>769.62189139186103</v>
      </c>
      <c r="M179">
        <v>43.509989918282997</v>
      </c>
      <c r="N179">
        <v>0.576364831949854</v>
      </c>
      <c r="O179">
        <v>9.6236955834299405</v>
      </c>
      <c r="P179">
        <v>83.005401234567898</v>
      </c>
    </row>
    <row r="180" spans="1:17" x14ac:dyDescent="0.3">
      <c r="A180" t="s">
        <v>443</v>
      </c>
      <c r="B180" t="s">
        <v>444</v>
      </c>
      <c r="C180" t="s">
        <v>3109</v>
      </c>
      <c r="D180" t="s">
        <v>27</v>
      </c>
      <c r="E180">
        <v>49495.95</v>
      </c>
      <c r="F180">
        <v>1736.7</v>
      </c>
      <c r="G180">
        <v>-18.140414956793201</v>
      </c>
      <c r="H180">
        <v>-2.4674775626735901</v>
      </c>
      <c r="I180">
        <v>-8.9201495621658307</v>
      </c>
      <c r="J180">
        <v>-1.07388464593699</v>
      </c>
      <c r="K180">
        <v>1855.5268711982501</v>
      </c>
      <c r="L180">
        <v>1846.31723277322</v>
      </c>
      <c r="M180">
        <v>34.3918712112592</v>
      </c>
      <c r="N180">
        <v>0.49990907454920902</v>
      </c>
      <c r="O180">
        <v>25.237519433408099</v>
      </c>
      <c r="P180">
        <v>9.5329696319888999</v>
      </c>
      <c r="Q180">
        <v>1.8047622376651001E-2</v>
      </c>
    </row>
    <row r="181" spans="1:17" x14ac:dyDescent="0.3">
      <c r="A181" t="s">
        <v>445</v>
      </c>
      <c r="B181" t="s">
        <v>446</v>
      </c>
      <c r="C181" t="s">
        <v>3109</v>
      </c>
      <c r="D181" t="s">
        <v>27</v>
      </c>
      <c r="E181">
        <v>49486.869814400001</v>
      </c>
      <c r="F181">
        <v>7.1</v>
      </c>
      <c r="G181">
        <v>-67.701715696536496</v>
      </c>
      <c r="H181">
        <v>-13.7808980440716</v>
      </c>
      <c r="I181">
        <v>-51.897538586975898</v>
      </c>
      <c r="J181">
        <v>-6.0242560887966103</v>
      </c>
      <c r="K181">
        <v>9.6172926885278098</v>
      </c>
      <c r="L181">
        <v>12.391433027732401</v>
      </c>
      <c r="M181">
        <v>23.171345404457199</v>
      </c>
      <c r="N181">
        <v>0.66138777859579501</v>
      </c>
      <c r="O181">
        <v>170.14084507042199</v>
      </c>
      <c r="P181">
        <v>0.42432814710040501</v>
      </c>
      <c r="Q181">
        <v>-3.1876997944078E-2</v>
      </c>
    </row>
    <row r="182" spans="1:17" hidden="1" x14ac:dyDescent="0.3">
      <c r="A182" t="s">
        <v>447</v>
      </c>
      <c r="B182" t="s">
        <v>448</v>
      </c>
      <c r="C182" t="s">
        <v>3123</v>
      </c>
      <c r="D182" t="s">
        <v>120</v>
      </c>
      <c r="E182">
        <v>49305.700371840001</v>
      </c>
      <c r="F182">
        <v>1093.8</v>
      </c>
      <c r="G182">
        <v>11.2913244474819</v>
      </c>
      <c r="H182">
        <v>4.22387929918004</v>
      </c>
      <c r="I182">
        <v>25.933726688410399</v>
      </c>
      <c r="J182">
        <v>4.7849912090002897</v>
      </c>
      <c r="K182">
        <v>1061.3363232852901</v>
      </c>
      <c r="M182">
        <v>56.665835678260102</v>
      </c>
      <c r="O182">
        <v>15.921557871640101</v>
      </c>
      <c r="P182">
        <v>36.367036529110997</v>
      </c>
    </row>
    <row r="183" spans="1:17" x14ac:dyDescent="0.3">
      <c r="A183" t="s">
        <v>449</v>
      </c>
      <c r="B183" t="s">
        <v>450</v>
      </c>
      <c r="C183" t="s">
        <v>3110</v>
      </c>
      <c r="D183" t="s">
        <v>220</v>
      </c>
      <c r="E183">
        <v>49015.42652162</v>
      </c>
      <c r="F183">
        <v>1853.8</v>
      </c>
      <c r="G183">
        <v>0.77680148913104197</v>
      </c>
      <c r="H183">
        <v>0.28193774934766103</v>
      </c>
      <c r="I183">
        <v>-6.3952941742331797</v>
      </c>
      <c r="J183">
        <v>0.305332853782664</v>
      </c>
      <c r="K183">
        <v>1981.76029447358</v>
      </c>
      <c r="L183">
        <v>1930.9256590689099</v>
      </c>
      <c r="M183">
        <v>29.351928864882201</v>
      </c>
      <c r="N183">
        <v>0.70867431627451805</v>
      </c>
      <c r="O183">
        <v>18.939475671593399</v>
      </c>
      <c r="P183">
        <v>18.4498897798792</v>
      </c>
      <c r="Q183">
        <v>-7.4929279999770004E-3</v>
      </c>
    </row>
    <row r="184" spans="1:17" x14ac:dyDescent="0.3">
      <c r="A184" t="s">
        <v>451</v>
      </c>
      <c r="B184" t="s">
        <v>452</v>
      </c>
      <c r="C184" t="s">
        <v>3120</v>
      </c>
      <c r="D184" t="s">
        <v>453</v>
      </c>
      <c r="E184">
        <v>48678.795000423001</v>
      </c>
      <c r="F184">
        <v>170.31</v>
      </c>
      <c r="G184">
        <v>-20.595955395584099</v>
      </c>
      <c r="H184">
        <v>-2.8502363446478398</v>
      </c>
      <c r="I184">
        <v>-8.3197312112690494</v>
      </c>
      <c r="J184">
        <v>-5.9151425197048502</v>
      </c>
      <c r="K184">
        <v>186.19705137552199</v>
      </c>
      <c r="L184">
        <v>180.938411533161</v>
      </c>
      <c r="M184">
        <v>29.2471554495914</v>
      </c>
      <c r="N184">
        <v>0.73814765593241305</v>
      </c>
      <c r="O184">
        <v>34.930420997005399</v>
      </c>
      <c r="P184">
        <v>21.824034334763901</v>
      </c>
      <c r="Q184">
        <v>-9.6544085991326994E-2</v>
      </c>
    </row>
    <row r="185" spans="1:17" x14ac:dyDescent="0.3">
      <c r="A185" t="s">
        <v>454</v>
      </c>
      <c r="B185" t="s">
        <v>455</v>
      </c>
      <c r="C185" t="s">
        <v>3119</v>
      </c>
      <c r="D185" t="s">
        <v>178</v>
      </c>
      <c r="E185">
        <v>48520.818382500001</v>
      </c>
      <c r="F185">
        <v>1895</v>
      </c>
      <c r="G185">
        <v>344.771919754061</v>
      </c>
      <c r="H185">
        <v>7.5519020981126896</v>
      </c>
      <c r="I185">
        <v>34.827349805730002</v>
      </c>
      <c r="J185">
        <v>0.92734058286093501</v>
      </c>
      <c r="K185">
        <v>1734.41570324393</v>
      </c>
      <c r="L185">
        <v>1389.7108681949001</v>
      </c>
      <c r="M185">
        <v>65.723577269023806</v>
      </c>
      <c r="N185">
        <v>1.0364068053804101</v>
      </c>
      <c r="O185">
        <v>3.9050131926121301</v>
      </c>
      <c r="P185">
        <v>380.96446700507602</v>
      </c>
      <c r="Q185">
        <v>0.25475042755015498</v>
      </c>
    </row>
    <row r="186" spans="1:17" x14ac:dyDescent="0.3">
      <c r="A186" t="s">
        <v>456</v>
      </c>
      <c r="B186" t="s">
        <v>457</v>
      </c>
      <c r="C186" t="s">
        <v>3108</v>
      </c>
      <c r="D186" t="s">
        <v>402</v>
      </c>
      <c r="E186">
        <v>48135.769583932</v>
      </c>
      <c r="F186">
        <v>184.76</v>
      </c>
      <c r="G186">
        <v>-10.828619648084301</v>
      </c>
      <c r="H186">
        <v>-11.3188009801002</v>
      </c>
      <c r="I186">
        <v>-22.253433797793001</v>
      </c>
      <c r="J186">
        <v>-5.73456250753296</v>
      </c>
      <c r="K186">
        <v>210.571506467886</v>
      </c>
      <c r="L186">
        <v>209.07464900239799</v>
      </c>
      <c r="M186">
        <v>24.409146111458401</v>
      </c>
      <c r="N186">
        <v>0.784488230125582</v>
      </c>
      <c r="O186">
        <v>33.632820956917001</v>
      </c>
      <c r="P186">
        <v>19.1999999999999</v>
      </c>
      <c r="Q186">
        <v>6.4149804142120001E-2</v>
      </c>
    </row>
    <row r="187" spans="1:17" x14ac:dyDescent="0.3">
      <c r="A187" t="s">
        <v>458</v>
      </c>
      <c r="B187" t="s">
        <v>459</v>
      </c>
      <c r="C187" t="s">
        <v>3118</v>
      </c>
      <c r="D187" t="s">
        <v>460</v>
      </c>
      <c r="E187">
        <v>47875.303394100003</v>
      </c>
      <c r="F187">
        <v>785.75</v>
      </c>
      <c r="G187">
        <v>-14.291018245463301</v>
      </c>
      <c r="H187">
        <v>-4.4140325318055602</v>
      </c>
      <c r="I187">
        <v>-32.462630200318301</v>
      </c>
      <c r="J187">
        <v>-3.6169285309900001</v>
      </c>
      <c r="K187">
        <v>866.910129157646</v>
      </c>
      <c r="L187">
        <v>914.63522622634696</v>
      </c>
      <c r="M187">
        <v>27.118740410270401</v>
      </c>
      <c r="N187">
        <v>0.69896558085441995</v>
      </c>
      <c r="O187">
        <v>50.174992045816097</v>
      </c>
      <c r="P187">
        <v>6.4269267235541099</v>
      </c>
      <c r="Q187">
        <v>1.3019933307532001E-2</v>
      </c>
    </row>
    <row r="188" spans="1:17" x14ac:dyDescent="0.3">
      <c r="A188" t="s">
        <v>461</v>
      </c>
      <c r="B188" t="s">
        <v>462</v>
      </c>
      <c r="C188" t="s">
        <v>3108</v>
      </c>
      <c r="D188" t="s">
        <v>34</v>
      </c>
      <c r="E188">
        <v>47607.247874761997</v>
      </c>
      <c r="F188">
        <v>104.57</v>
      </c>
      <c r="G188">
        <v>-20.354055439638699</v>
      </c>
      <c r="H188">
        <v>3.2891473398568301</v>
      </c>
      <c r="I188">
        <v>-19.417815818969</v>
      </c>
      <c r="J188">
        <v>-5.8239799560246697</v>
      </c>
      <c r="K188">
        <v>108.802988068323</v>
      </c>
      <c r="L188">
        <v>115.46087778408</v>
      </c>
      <c r="M188">
        <v>40.694471413635199</v>
      </c>
      <c r="N188">
        <v>1.31692033373164</v>
      </c>
      <c r="O188">
        <v>51.047145452806703</v>
      </c>
      <c r="P188">
        <v>8.9270833333333108</v>
      </c>
      <c r="Q188">
        <v>6.6464421146555E-2</v>
      </c>
    </row>
    <row r="189" spans="1:17" x14ac:dyDescent="0.3">
      <c r="A189" t="s">
        <v>463</v>
      </c>
      <c r="B189" t="s">
        <v>464</v>
      </c>
      <c r="C189" t="s">
        <v>3108</v>
      </c>
      <c r="D189" t="s">
        <v>24</v>
      </c>
      <c r="E189">
        <v>47295.499188347902</v>
      </c>
      <c r="F189">
        <v>64.62</v>
      </c>
      <c r="G189">
        <v>-41.296284718357498</v>
      </c>
      <c r="H189">
        <v>-2.7115736800904902</v>
      </c>
      <c r="I189">
        <v>-20.861588718116298</v>
      </c>
      <c r="J189">
        <v>-0.384427649738946</v>
      </c>
      <c r="K189">
        <v>69.403180236280505</v>
      </c>
      <c r="L189">
        <v>74.979966810894993</v>
      </c>
      <c r="M189">
        <v>41.107834941220503</v>
      </c>
      <c r="N189">
        <v>0.866881322970254</v>
      </c>
      <c r="O189">
        <v>43.067161869390198</v>
      </c>
      <c r="P189">
        <v>8.9713322091062402</v>
      </c>
      <c r="Q189">
        <v>2.4968593802439001E-2</v>
      </c>
    </row>
    <row r="190" spans="1:17" x14ac:dyDescent="0.3">
      <c r="A190" t="s">
        <v>465</v>
      </c>
      <c r="B190" t="s">
        <v>466</v>
      </c>
      <c r="C190" t="s">
        <v>3106</v>
      </c>
      <c r="D190" t="s">
        <v>467</v>
      </c>
      <c r="E190">
        <v>47092.502762759999</v>
      </c>
      <c r="F190">
        <v>313.95</v>
      </c>
      <c r="G190">
        <v>40.810446280885898</v>
      </c>
      <c r="H190">
        <v>-5.3546307629656198</v>
      </c>
      <c r="I190">
        <v>-2.56242679775049</v>
      </c>
      <c r="J190">
        <v>-2.2369517732075699</v>
      </c>
      <c r="K190">
        <v>337.58152166662597</v>
      </c>
      <c r="L190">
        <v>317.07895463865901</v>
      </c>
      <c r="M190">
        <v>27.819098740694599</v>
      </c>
      <c r="N190">
        <v>0.65691750089356704</v>
      </c>
      <c r="O190">
        <v>22.376174550087601</v>
      </c>
      <c r="P190">
        <v>61.496913580246797</v>
      </c>
      <c r="Q190">
        <v>2.7613319999883999E-2</v>
      </c>
    </row>
    <row r="191" spans="1:17" x14ac:dyDescent="0.3">
      <c r="A191" t="s">
        <v>468</v>
      </c>
      <c r="B191" t="s">
        <v>469</v>
      </c>
      <c r="C191" t="s">
        <v>3119</v>
      </c>
      <c r="D191" t="s">
        <v>470</v>
      </c>
      <c r="E191">
        <v>46450.973819204999</v>
      </c>
      <c r="F191">
        <v>1729.15</v>
      </c>
      <c r="G191">
        <v>-28.242695450250199</v>
      </c>
      <c r="H191">
        <v>-3.2581043844645898</v>
      </c>
      <c r="I191">
        <v>-21.0918473859969</v>
      </c>
      <c r="J191">
        <v>1.4721232086595299</v>
      </c>
      <c r="K191">
        <v>1849.20090388524</v>
      </c>
      <c r="L191">
        <v>1962.87113345988</v>
      </c>
      <c r="M191">
        <v>38.8975705334841</v>
      </c>
      <c r="N191">
        <v>1.2145199390085999</v>
      </c>
      <c r="O191">
        <v>41.919440187375301</v>
      </c>
      <c r="P191">
        <v>1.9846652904747799</v>
      </c>
      <c r="Q191">
        <v>-1.7444025969120001E-2</v>
      </c>
    </row>
    <row r="192" spans="1:17" x14ac:dyDescent="0.3">
      <c r="A192" t="s">
        <v>471</v>
      </c>
      <c r="B192" t="s">
        <v>472</v>
      </c>
      <c r="C192" t="s">
        <v>3115</v>
      </c>
      <c r="D192" t="s">
        <v>114</v>
      </c>
      <c r="E192">
        <v>46034.704345904996</v>
      </c>
      <c r="F192">
        <v>111.45</v>
      </c>
      <c r="G192">
        <v>5.8761450374367996</v>
      </c>
      <c r="H192">
        <v>-8.2631620238807493</v>
      </c>
      <c r="I192">
        <v>-40.372919469261902</v>
      </c>
      <c r="J192">
        <v>-1.45684899884556</v>
      </c>
      <c r="K192">
        <v>124.177261732492</v>
      </c>
      <c r="L192">
        <v>130.060748056281</v>
      </c>
      <c r="M192">
        <v>33.543885961856603</v>
      </c>
      <c r="N192">
        <v>1.1315013049739999</v>
      </c>
      <c r="O192">
        <v>57.335127860026901</v>
      </c>
      <c r="P192">
        <v>26.4322178105501</v>
      </c>
      <c r="Q192">
        <v>-8.8473635184950009E-3</v>
      </c>
    </row>
    <row r="193" spans="1:17" x14ac:dyDescent="0.3">
      <c r="A193" t="s">
        <v>473</v>
      </c>
      <c r="B193" t="s">
        <v>474</v>
      </c>
      <c r="C193" t="s">
        <v>3108</v>
      </c>
      <c r="D193" t="s">
        <v>34</v>
      </c>
      <c r="E193">
        <v>45705.146109479901</v>
      </c>
      <c r="F193">
        <v>52.65</v>
      </c>
      <c r="G193">
        <v>-2.8901662401475501</v>
      </c>
      <c r="H193">
        <v>-5.10534287613127</v>
      </c>
      <c r="I193">
        <v>-24.036916230752301</v>
      </c>
      <c r="J193">
        <v>-3.5492329163006899</v>
      </c>
      <c r="K193">
        <v>56.637857156389103</v>
      </c>
      <c r="L193">
        <v>57.315774691936802</v>
      </c>
      <c r="M193">
        <v>36.797800231880998</v>
      </c>
      <c r="N193">
        <v>0.91886086949919199</v>
      </c>
      <c r="O193">
        <v>46.058879392212702</v>
      </c>
      <c r="P193">
        <v>20.7568807339449</v>
      </c>
      <c r="Q193">
        <v>9.3493654939904997E-2</v>
      </c>
    </row>
    <row r="194" spans="1:17" x14ac:dyDescent="0.3">
      <c r="A194" t="s">
        <v>475</v>
      </c>
      <c r="B194" t="s">
        <v>476</v>
      </c>
      <c r="C194" t="s">
        <v>3108</v>
      </c>
      <c r="D194" t="s">
        <v>54</v>
      </c>
      <c r="E194">
        <v>45033.500013750003</v>
      </c>
      <c r="F194">
        <v>4086.9</v>
      </c>
      <c r="G194">
        <v>9.6349861802019596</v>
      </c>
      <c r="H194">
        <v>-12.7196340522628</v>
      </c>
      <c r="I194">
        <v>-16.816798469130301</v>
      </c>
      <c r="J194">
        <v>-1.9098275009446599</v>
      </c>
      <c r="K194">
        <v>4710.18722341595</v>
      </c>
      <c r="L194">
        <v>4390.5716997351901</v>
      </c>
      <c r="M194">
        <v>17.807374264236199</v>
      </c>
      <c r="N194">
        <v>0.70222301408437904</v>
      </c>
      <c r="O194">
        <v>35.453522229562701</v>
      </c>
      <c r="P194">
        <v>31.5998776384215</v>
      </c>
      <c r="Q194">
        <v>6.0408762855817998E-2</v>
      </c>
    </row>
    <row r="195" spans="1:17" x14ac:dyDescent="0.3">
      <c r="A195" t="s">
        <v>477</v>
      </c>
      <c r="B195" t="s">
        <v>478</v>
      </c>
      <c r="C195" t="s">
        <v>3115</v>
      </c>
      <c r="D195" t="s">
        <v>175</v>
      </c>
      <c r="E195">
        <v>44136.098473396902</v>
      </c>
      <c r="F195">
        <v>240.31</v>
      </c>
      <c r="G195">
        <v>140.16520689311901</v>
      </c>
      <c r="H195">
        <v>7.78054343450889</v>
      </c>
      <c r="I195">
        <v>16.432397613667099</v>
      </c>
      <c r="J195">
        <v>4.5651699978792104</v>
      </c>
      <c r="K195">
        <v>216.97119619651701</v>
      </c>
      <c r="L195">
        <v>183.36156935293999</v>
      </c>
      <c r="M195">
        <v>62.888954909670197</v>
      </c>
      <c r="N195">
        <v>1.45931661809022</v>
      </c>
      <c r="O195">
        <v>3.1958719986683901</v>
      </c>
      <c r="P195">
        <v>166.71476137624799</v>
      </c>
      <c r="Q195">
        <v>0.118590460780035</v>
      </c>
    </row>
    <row r="196" spans="1:17" x14ac:dyDescent="0.3">
      <c r="A196" t="s">
        <v>479</v>
      </c>
      <c r="B196" t="s">
        <v>480</v>
      </c>
      <c r="C196" t="s">
        <v>3108</v>
      </c>
      <c r="D196" t="s">
        <v>54</v>
      </c>
      <c r="E196">
        <v>43956.326694299998</v>
      </c>
      <c r="F196">
        <v>591</v>
      </c>
      <c r="G196">
        <v>-40.071748202097403</v>
      </c>
      <c r="H196">
        <v>-9.2539498904400901</v>
      </c>
      <c r="I196">
        <v>-8.2765662277803802</v>
      </c>
      <c r="J196">
        <v>1.6675212258071599</v>
      </c>
      <c r="K196">
        <v>642.27731703852896</v>
      </c>
      <c r="L196">
        <v>658.024013457259</v>
      </c>
      <c r="M196">
        <v>45.706802813085801</v>
      </c>
      <c r="N196">
        <v>0.90421641204144798</v>
      </c>
      <c r="O196">
        <v>37.631133671742802</v>
      </c>
      <c r="P196">
        <v>6.7364999096983702</v>
      </c>
      <c r="Q196">
        <v>-2.1843372581395001E-2</v>
      </c>
    </row>
    <row r="197" spans="1:17" x14ac:dyDescent="0.3">
      <c r="A197" t="s">
        <v>481</v>
      </c>
      <c r="B197" t="s">
        <v>482</v>
      </c>
      <c r="C197" t="s">
        <v>3108</v>
      </c>
      <c r="D197" t="s">
        <v>208</v>
      </c>
      <c r="E197">
        <v>43541.38641875</v>
      </c>
      <c r="F197">
        <v>687.5</v>
      </c>
      <c r="G197">
        <v>43.247314454272498</v>
      </c>
      <c r="H197">
        <v>1.6661392471660901</v>
      </c>
      <c r="I197">
        <v>10.3254779412887</v>
      </c>
      <c r="J197">
        <v>-1.9526656096914701</v>
      </c>
      <c r="K197">
        <v>683.96146430053898</v>
      </c>
      <c r="L197">
        <v>608.41251866282596</v>
      </c>
      <c r="M197">
        <v>47.285817232759499</v>
      </c>
      <c r="N197">
        <v>0.77194384682524197</v>
      </c>
      <c r="O197">
        <v>8.8872727272727197</v>
      </c>
      <c r="P197">
        <v>70.616701824047595</v>
      </c>
      <c r="Q197">
        <v>7.0172950707820994E-2</v>
      </c>
    </row>
    <row r="198" spans="1:17" x14ac:dyDescent="0.3">
      <c r="A198" t="s">
        <v>483</v>
      </c>
      <c r="B198" t="s">
        <v>484</v>
      </c>
      <c r="C198" t="s">
        <v>3122</v>
      </c>
      <c r="D198" t="s">
        <v>485</v>
      </c>
      <c r="E198">
        <v>42600.928500000002</v>
      </c>
      <c r="F198">
        <v>3878.1</v>
      </c>
      <c r="G198">
        <v>24.407120126344701</v>
      </c>
      <c r="H198">
        <v>-8.5919923857329508</v>
      </c>
      <c r="I198">
        <v>17.515037719897101</v>
      </c>
      <c r="J198">
        <v>-3.1108663848007199</v>
      </c>
      <c r="K198">
        <v>4138.1301012961603</v>
      </c>
      <c r="L198">
        <v>3671.7424797589501</v>
      </c>
      <c r="M198">
        <v>25.8419023881915</v>
      </c>
      <c r="N198">
        <v>0.341080732513657</v>
      </c>
      <c r="O198">
        <v>25.859312549959999</v>
      </c>
      <c r="P198">
        <v>56.627625201938599</v>
      </c>
      <c r="Q198">
        <v>6.6277046178257998E-2</v>
      </c>
    </row>
    <row r="199" spans="1:17" x14ac:dyDescent="0.3">
      <c r="A199" t="s">
        <v>486</v>
      </c>
      <c r="B199" t="s">
        <v>487</v>
      </c>
      <c r="C199" t="s">
        <v>3110</v>
      </c>
      <c r="D199" t="s">
        <v>123</v>
      </c>
      <c r="E199">
        <v>42583.969492825003</v>
      </c>
      <c r="F199">
        <v>327.64999999999998</v>
      </c>
      <c r="G199">
        <v>-14.287676271142301</v>
      </c>
      <c r="H199">
        <v>3.91055037375641</v>
      </c>
      <c r="I199">
        <v>-9.0212733893137997</v>
      </c>
      <c r="J199">
        <v>0.49130379458395201</v>
      </c>
      <c r="K199">
        <v>338.85652508490602</v>
      </c>
      <c r="L199">
        <v>350.45229949769998</v>
      </c>
      <c r="M199">
        <v>44.908376430803699</v>
      </c>
      <c r="N199">
        <v>0.57171101287689696</v>
      </c>
      <c r="O199">
        <v>25.286128490767499</v>
      </c>
      <c r="P199">
        <v>14.643107067879599</v>
      </c>
      <c r="Q199">
        <v>-9.3410785714169997E-3</v>
      </c>
    </row>
    <row r="200" spans="1:17" x14ac:dyDescent="0.3">
      <c r="A200" t="s">
        <v>488</v>
      </c>
      <c r="B200" t="s">
        <v>489</v>
      </c>
      <c r="C200" t="s">
        <v>3114</v>
      </c>
      <c r="D200" t="s">
        <v>211</v>
      </c>
      <c r="E200">
        <v>42282.473121000003</v>
      </c>
      <c r="F200">
        <v>680.4</v>
      </c>
      <c r="G200">
        <v>-1.4762291635974401</v>
      </c>
      <c r="H200">
        <v>10.351910224683101</v>
      </c>
      <c r="I200">
        <v>2.4668434375127299</v>
      </c>
      <c r="J200">
        <v>-2.8160433259964899</v>
      </c>
      <c r="K200">
        <v>687.78635240659003</v>
      </c>
      <c r="L200">
        <v>662.49883471135001</v>
      </c>
      <c r="M200">
        <v>48.051054964059603</v>
      </c>
      <c r="N200">
        <v>0.49171927978327201</v>
      </c>
      <c r="O200">
        <v>12.9703115814226</v>
      </c>
      <c r="P200">
        <v>27.9909706546275</v>
      </c>
      <c r="Q200">
        <v>-4.1044313464626003E-2</v>
      </c>
    </row>
    <row r="201" spans="1:17" x14ac:dyDescent="0.3">
      <c r="A201" t="s">
        <v>490</v>
      </c>
      <c r="B201" t="s">
        <v>491</v>
      </c>
      <c r="C201" t="s">
        <v>3112</v>
      </c>
      <c r="D201" t="s">
        <v>51</v>
      </c>
      <c r="E201">
        <v>42120.81510534</v>
      </c>
      <c r="F201">
        <v>1492.65</v>
      </c>
      <c r="G201">
        <v>70.280842369739005</v>
      </c>
      <c r="H201">
        <v>-9.5163553682266304</v>
      </c>
      <c r="I201">
        <v>39.998006739978997</v>
      </c>
      <c r="J201">
        <v>-3.0413691611016498</v>
      </c>
      <c r="K201">
        <v>1644.1568847272599</v>
      </c>
      <c r="L201">
        <v>1365.9163461088499</v>
      </c>
      <c r="M201">
        <v>21.6868163542308</v>
      </c>
      <c r="N201">
        <v>0.92992460172411595</v>
      </c>
      <c r="O201">
        <v>22.664388838642601</v>
      </c>
      <c r="P201">
        <v>96.143232588699107</v>
      </c>
      <c r="Q201">
        <v>0.142383793692615</v>
      </c>
    </row>
    <row r="202" spans="1:17" x14ac:dyDescent="0.3">
      <c r="A202" t="s">
        <v>492</v>
      </c>
      <c r="B202" t="s">
        <v>493</v>
      </c>
      <c r="C202" t="s">
        <v>3113</v>
      </c>
      <c r="D202" t="s">
        <v>120</v>
      </c>
      <c r="E202">
        <v>41589.022337025002</v>
      </c>
      <c r="F202">
        <v>105.83</v>
      </c>
      <c r="G202">
        <v>18.8100539491993</v>
      </c>
      <c r="H202">
        <v>-9.3483981162108893</v>
      </c>
      <c r="I202">
        <v>-32.861705501679197</v>
      </c>
      <c r="J202">
        <v>-3.4302293666263499</v>
      </c>
      <c r="K202">
        <v>118.255858777287</v>
      </c>
      <c r="L202">
        <v>119.81662283531099</v>
      </c>
      <c r="M202">
        <v>35.331261374497103</v>
      </c>
      <c r="N202">
        <v>0.70340619914331304</v>
      </c>
      <c r="O202">
        <v>61.107436454691502</v>
      </c>
      <c r="P202">
        <v>40.6378737541528</v>
      </c>
      <c r="Q202">
        <v>0.15194643906942101</v>
      </c>
    </row>
    <row r="203" spans="1:17" x14ac:dyDescent="0.3">
      <c r="A203" t="s">
        <v>494</v>
      </c>
      <c r="B203" t="s">
        <v>495</v>
      </c>
      <c r="C203" t="s">
        <v>3108</v>
      </c>
      <c r="D203" t="s">
        <v>139</v>
      </c>
      <c r="E203">
        <v>41379.273000000001</v>
      </c>
      <c r="F203">
        <v>206.7</v>
      </c>
      <c r="G203">
        <v>128.209593439282</v>
      </c>
      <c r="H203">
        <v>-0.36139420737341099</v>
      </c>
      <c r="I203">
        <v>-27.740507016660199</v>
      </c>
      <c r="J203">
        <v>-4.4284881463949102</v>
      </c>
      <c r="K203">
        <v>227.445314085875</v>
      </c>
      <c r="L203">
        <v>223.36652065849799</v>
      </c>
      <c r="M203">
        <v>40.6871228778638</v>
      </c>
      <c r="N203">
        <v>0.49744952063760101</v>
      </c>
      <c r="O203">
        <v>71.117561683599405</v>
      </c>
      <c r="P203">
        <v>154.556650246305</v>
      </c>
      <c r="Q203">
        <v>0.16089389352130501</v>
      </c>
    </row>
    <row r="204" spans="1:17" x14ac:dyDescent="0.3">
      <c r="A204" t="s">
        <v>496</v>
      </c>
      <c r="B204" t="s">
        <v>497</v>
      </c>
      <c r="C204" t="s">
        <v>3108</v>
      </c>
      <c r="D204" t="s">
        <v>498</v>
      </c>
      <c r="E204">
        <v>41318.929137749998</v>
      </c>
      <c r="F204">
        <v>1065.5</v>
      </c>
      <c r="G204">
        <v>72.801381509577993</v>
      </c>
      <c r="H204">
        <v>3.2350318457763101</v>
      </c>
      <c r="I204">
        <v>31.505619813713299</v>
      </c>
      <c r="J204">
        <v>1.4131951856278699</v>
      </c>
      <c r="K204">
        <v>1045.1210875606</v>
      </c>
      <c r="L204">
        <v>911.419916946184</v>
      </c>
      <c r="M204">
        <v>57.690971479344398</v>
      </c>
      <c r="N204">
        <v>0.46687558222519498</v>
      </c>
      <c r="O204">
        <v>14.0309713749413</v>
      </c>
      <c r="P204">
        <v>99.419801609582606</v>
      </c>
      <c r="Q204">
        <v>0.14472319150648499</v>
      </c>
    </row>
    <row r="205" spans="1:17" x14ac:dyDescent="0.3">
      <c r="A205" t="s">
        <v>499</v>
      </c>
      <c r="B205" t="s">
        <v>500</v>
      </c>
      <c r="C205" t="s">
        <v>3112</v>
      </c>
      <c r="D205" t="s">
        <v>51</v>
      </c>
      <c r="E205">
        <v>41301.191089200001</v>
      </c>
      <c r="F205">
        <v>2438</v>
      </c>
      <c r="G205">
        <v>27.4039606245207</v>
      </c>
      <c r="H205">
        <v>-4.4189681945867703</v>
      </c>
      <c r="I205">
        <v>-0.299133851488945</v>
      </c>
      <c r="J205">
        <v>-3.29041777768344</v>
      </c>
      <c r="K205">
        <v>2642.41368172182</v>
      </c>
      <c r="L205">
        <v>2448.0524877899602</v>
      </c>
      <c r="M205">
        <v>29.5278188504813</v>
      </c>
      <c r="N205">
        <v>0.77871823152220998</v>
      </c>
      <c r="O205">
        <v>26.661197703035199</v>
      </c>
      <c r="P205">
        <v>54.597336715282097</v>
      </c>
      <c r="Q205">
        <v>3.1127526236686999E-2</v>
      </c>
    </row>
    <row r="206" spans="1:17" x14ac:dyDescent="0.3">
      <c r="A206" t="s">
        <v>501</v>
      </c>
      <c r="B206" t="s">
        <v>502</v>
      </c>
      <c r="C206" t="s">
        <v>3108</v>
      </c>
      <c r="D206" t="s">
        <v>40</v>
      </c>
      <c r="E206">
        <v>41054.853158159996</v>
      </c>
      <c r="F206">
        <v>1189.5999999999999</v>
      </c>
      <c r="G206">
        <v>11.4434156187756</v>
      </c>
      <c r="H206">
        <v>8.45423991747613</v>
      </c>
      <c r="I206">
        <v>14.1840927985326</v>
      </c>
      <c r="J206">
        <v>4.24618668584991</v>
      </c>
      <c r="K206">
        <v>1193.7451898230099</v>
      </c>
      <c r="L206">
        <v>1071.8727694127599</v>
      </c>
      <c r="M206">
        <v>37.4228315830347</v>
      </c>
      <c r="N206">
        <v>0.55320538069779301</v>
      </c>
      <c r="O206">
        <v>9.82262945527909</v>
      </c>
      <c r="P206">
        <v>39.256657887035402</v>
      </c>
      <c r="Q206">
        <v>4.3844239739970004E-3</v>
      </c>
    </row>
    <row r="207" spans="1:17" x14ac:dyDescent="0.3">
      <c r="A207" t="s">
        <v>503</v>
      </c>
      <c r="B207" t="s">
        <v>504</v>
      </c>
      <c r="C207" t="s">
        <v>3116</v>
      </c>
      <c r="D207" t="s">
        <v>75</v>
      </c>
      <c r="E207">
        <v>41044.662073909902</v>
      </c>
      <c r="F207">
        <v>2185.6999999999998</v>
      </c>
      <c r="G207">
        <v>0.69291695830149103</v>
      </c>
      <c r="H207">
        <v>0.67001926746651996</v>
      </c>
      <c r="I207">
        <v>-17.831280247315199</v>
      </c>
      <c r="J207">
        <v>-2.4362234748126701</v>
      </c>
      <c r="K207">
        <v>2330.6073738847499</v>
      </c>
      <c r="L207">
        <v>2383.7219077967302</v>
      </c>
      <c r="M207">
        <v>25.456784526449699</v>
      </c>
      <c r="N207">
        <v>0.47847864791532602</v>
      </c>
      <c r="O207">
        <v>30.118497506519599</v>
      </c>
      <c r="P207">
        <v>21.225734886300501</v>
      </c>
      <c r="Q207">
        <v>-4.5776793166401999E-2</v>
      </c>
    </row>
    <row r="208" spans="1:17" x14ac:dyDescent="0.3">
      <c r="A208" t="s">
        <v>505</v>
      </c>
      <c r="B208" t="s">
        <v>506</v>
      </c>
      <c r="C208" t="s">
        <v>3122</v>
      </c>
      <c r="D208" t="s">
        <v>414</v>
      </c>
      <c r="E208">
        <v>41043.225809880001</v>
      </c>
      <c r="F208">
        <v>546.79999999999995</v>
      </c>
      <c r="G208">
        <v>-22.495138066242902</v>
      </c>
      <c r="H208">
        <v>1.8098252327325199</v>
      </c>
      <c r="I208">
        <v>2.4799577363176599</v>
      </c>
      <c r="J208">
        <v>2.0916983474831299</v>
      </c>
      <c r="K208">
        <v>558.69732956320695</v>
      </c>
      <c r="L208">
        <v>559.66148198011604</v>
      </c>
      <c r="M208">
        <v>53.809446735057698</v>
      </c>
      <c r="N208">
        <v>1.54917154488736</v>
      </c>
      <c r="O208">
        <v>14.3013899049012</v>
      </c>
      <c r="P208">
        <v>22.108083966056199</v>
      </c>
      <c r="Q208">
        <v>-9.5586817031492993E-2</v>
      </c>
    </row>
    <row r="209" spans="1:17" x14ac:dyDescent="0.3">
      <c r="A209" t="s">
        <v>507</v>
      </c>
      <c r="B209" t="s">
        <v>508</v>
      </c>
      <c r="C209" t="s">
        <v>3107</v>
      </c>
      <c r="D209" t="s">
        <v>255</v>
      </c>
      <c r="E209">
        <v>40788.466082400002</v>
      </c>
      <c r="F209">
        <v>6549</v>
      </c>
      <c r="G209">
        <v>-41.011684121024999</v>
      </c>
      <c r="H209">
        <v>-6.8033148803737404</v>
      </c>
      <c r="I209">
        <v>-13.8265160941597</v>
      </c>
      <c r="J209">
        <v>-0.27303445676016302</v>
      </c>
      <c r="K209">
        <v>7151.0895749819301</v>
      </c>
      <c r="L209">
        <v>7354.89853038612</v>
      </c>
      <c r="M209">
        <v>36.955683935292903</v>
      </c>
      <c r="N209">
        <v>0.61685593407806705</v>
      </c>
      <c r="O209">
        <v>40.479462513360801</v>
      </c>
      <c r="P209">
        <v>4.1839007317849104</v>
      </c>
      <c r="Q209">
        <v>-1.2536049463449E-2</v>
      </c>
    </row>
    <row r="210" spans="1:17" x14ac:dyDescent="0.3">
      <c r="A210" t="s">
        <v>509</v>
      </c>
      <c r="B210" t="s">
        <v>510</v>
      </c>
      <c r="C210" t="s">
        <v>3119</v>
      </c>
      <c r="D210" t="s">
        <v>470</v>
      </c>
      <c r="E210">
        <v>40707.303047519999</v>
      </c>
      <c r="F210">
        <v>1466.8</v>
      </c>
      <c r="G210">
        <v>-31.570981516930399</v>
      </c>
      <c r="H210">
        <v>-0.98156195468957996</v>
      </c>
      <c r="I210">
        <v>-18.915230766866401</v>
      </c>
      <c r="J210">
        <v>-2.8305701926067099</v>
      </c>
      <c r="K210">
        <v>1506.9026517239099</v>
      </c>
      <c r="L210">
        <v>1507.8159281410899</v>
      </c>
      <c r="M210">
        <v>31.597349759255799</v>
      </c>
      <c r="N210">
        <v>0.66104139266151696</v>
      </c>
      <c r="O210">
        <v>20.943550586310302</v>
      </c>
      <c r="P210">
        <v>12.398467432950101</v>
      </c>
      <c r="Q210">
        <v>5.0984033156150001E-2</v>
      </c>
    </row>
    <row r="211" spans="1:17" x14ac:dyDescent="0.3">
      <c r="A211" t="s">
        <v>511</v>
      </c>
      <c r="B211" t="s">
        <v>512</v>
      </c>
      <c r="C211" t="s">
        <v>3108</v>
      </c>
      <c r="D211" t="s">
        <v>34</v>
      </c>
      <c r="E211">
        <v>40326.822602849999</v>
      </c>
      <c r="F211">
        <v>52.43</v>
      </c>
      <c r="G211">
        <v>-2.0376844341030198</v>
      </c>
      <c r="H211">
        <v>0.41005126805956399</v>
      </c>
      <c r="I211">
        <v>-26.5644094958629</v>
      </c>
      <c r="J211">
        <v>-1.4597035216757299</v>
      </c>
      <c r="K211">
        <v>55.491797181386602</v>
      </c>
      <c r="L211">
        <v>57.354166983119498</v>
      </c>
      <c r="M211">
        <v>47.338809997173897</v>
      </c>
      <c r="N211">
        <v>1.01295726617215</v>
      </c>
      <c r="O211">
        <v>40.186915887850397</v>
      </c>
      <c r="P211">
        <v>22.357059509918301</v>
      </c>
      <c r="Q211">
        <v>0.116030662891422</v>
      </c>
    </row>
    <row r="212" spans="1:17" x14ac:dyDescent="0.3">
      <c r="A212" t="s">
        <v>513</v>
      </c>
      <c r="B212" t="s">
        <v>514</v>
      </c>
      <c r="C212" t="s">
        <v>3120</v>
      </c>
      <c r="D212" t="s">
        <v>515</v>
      </c>
      <c r="E212">
        <v>40309.118061929999</v>
      </c>
      <c r="F212">
        <v>613.04999999999995</v>
      </c>
      <c r="G212">
        <v>-2.4588485061898302</v>
      </c>
      <c r="H212">
        <v>3.2807317824387501</v>
      </c>
      <c r="I212">
        <v>23.5958744258023</v>
      </c>
      <c r="J212">
        <v>0.13215008990847801</v>
      </c>
      <c r="K212">
        <v>616.04294653164595</v>
      </c>
      <c r="L212">
        <v>576.08766880492101</v>
      </c>
      <c r="M212">
        <v>54.612204601713401</v>
      </c>
      <c r="N212">
        <v>1.60936416560606</v>
      </c>
      <c r="O212">
        <v>16.703368403882202</v>
      </c>
      <c r="P212">
        <v>45.600285001781202</v>
      </c>
      <c r="Q212">
        <v>-6.8129953538425006E-2</v>
      </c>
    </row>
    <row r="213" spans="1:17" x14ac:dyDescent="0.3">
      <c r="A213" t="s">
        <v>516</v>
      </c>
      <c r="B213" t="s">
        <v>517</v>
      </c>
      <c r="C213" t="s">
        <v>3112</v>
      </c>
      <c r="D213" t="s">
        <v>51</v>
      </c>
      <c r="E213">
        <v>39945.729124099998</v>
      </c>
      <c r="F213">
        <v>1574.5</v>
      </c>
      <c r="G213">
        <v>28.758919113322801</v>
      </c>
      <c r="H213">
        <v>0.34453014629418099</v>
      </c>
      <c r="I213">
        <v>16.175263798341501</v>
      </c>
      <c r="J213">
        <v>3.0722200085023199</v>
      </c>
      <c r="K213">
        <v>1528.5588787296001</v>
      </c>
      <c r="L213">
        <v>1338.3977746011899</v>
      </c>
      <c r="M213">
        <v>53.823354488730502</v>
      </c>
      <c r="N213">
        <v>0.95446411335528003</v>
      </c>
      <c r="O213">
        <v>8.5201651317878806</v>
      </c>
      <c r="P213">
        <v>51.248799231508102</v>
      </c>
      <c r="Q213">
        <v>3.7575150939647001E-2</v>
      </c>
    </row>
    <row r="214" spans="1:17" x14ac:dyDescent="0.3">
      <c r="A214" t="s">
        <v>518</v>
      </c>
      <c r="B214" t="s">
        <v>519</v>
      </c>
      <c r="C214" t="s">
        <v>3112</v>
      </c>
      <c r="D214" t="s">
        <v>520</v>
      </c>
      <c r="E214">
        <v>39169.288983480001</v>
      </c>
      <c r="F214">
        <v>327.05</v>
      </c>
      <c r="G214">
        <v>19.508343697493999</v>
      </c>
      <c r="H214">
        <v>0.88666953626641298</v>
      </c>
      <c r="I214">
        <v>2.0270843718674101</v>
      </c>
      <c r="J214">
        <v>-4.8123431750639201</v>
      </c>
      <c r="K214">
        <v>338.94868010522202</v>
      </c>
      <c r="L214">
        <v>323.47497378026799</v>
      </c>
      <c r="M214">
        <v>47.099080032216698</v>
      </c>
      <c r="N214">
        <v>1.08600274773647</v>
      </c>
      <c r="O214">
        <v>21.021250573306801</v>
      </c>
      <c r="P214">
        <v>41.427027027027002</v>
      </c>
      <c r="Q214">
        <v>-4.3396297645302E-2</v>
      </c>
    </row>
    <row r="215" spans="1:17" x14ac:dyDescent="0.3">
      <c r="A215" t="s">
        <v>521</v>
      </c>
      <c r="B215" t="s">
        <v>522</v>
      </c>
      <c r="C215" t="s">
        <v>3108</v>
      </c>
      <c r="D215" t="s">
        <v>374</v>
      </c>
      <c r="E215">
        <v>38531.281288500002</v>
      </c>
      <c r="F215">
        <v>5268.9</v>
      </c>
      <c r="G215">
        <v>5.8884778003175899</v>
      </c>
      <c r="H215">
        <v>17.558637895422802</v>
      </c>
      <c r="I215">
        <v>14.8330057886826</v>
      </c>
      <c r="J215">
        <v>-3.0643427403336401</v>
      </c>
      <c r="K215">
        <v>4984.9348926714802</v>
      </c>
      <c r="L215">
        <v>4565.8793668366898</v>
      </c>
      <c r="M215">
        <v>46.606445647426703</v>
      </c>
      <c r="N215">
        <v>0.65369615741443698</v>
      </c>
      <c r="O215">
        <v>6.9473704188730103</v>
      </c>
      <c r="P215">
        <v>43.931488513125799</v>
      </c>
      <c r="Q215">
        <v>5.3620704593835E-2</v>
      </c>
    </row>
    <row r="216" spans="1:17" x14ac:dyDescent="0.3">
      <c r="A216" t="s">
        <v>523</v>
      </c>
      <c r="B216" t="s">
        <v>524</v>
      </c>
      <c r="C216" t="s">
        <v>3107</v>
      </c>
      <c r="D216" t="s">
        <v>21</v>
      </c>
      <c r="E216">
        <v>38479.688413149997</v>
      </c>
      <c r="F216">
        <v>948.55</v>
      </c>
      <c r="G216">
        <v>-47.255296496312504</v>
      </c>
      <c r="H216">
        <v>-5.8800317695981104</v>
      </c>
      <c r="I216">
        <v>-14.1039925902818</v>
      </c>
      <c r="J216">
        <v>-4.1810747862540101</v>
      </c>
      <c r="K216">
        <v>1024.4611849113801</v>
      </c>
      <c r="L216">
        <v>1064.9474609510901</v>
      </c>
      <c r="M216">
        <v>25.9427434253016</v>
      </c>
      <c r="N216">
        <v>0.23391538880933399</v>
      </c>
      <c r="O216">
        <v>47.593695640714699</v>
      </c>
      <c r="P216">
        <v>0.909574468085105</v>
      </c>
    </row>
    <row r="217" spans="1:17" x14ac:dyDescent="0.3">
      <c r="A217" t="s">
        <v>525</v>
      </c>
      <c r="B217" t="s">
        <v>526</v>
      </c>
      <c r="C217" t="s">
        <v>3119</v>
      </c>
      <c r="D217" t="s">
        <v>527</v>
      </c>
      <c r="E217">
        <v>38428.895808050002</v>
      </c>
      <c r="F217">
        <v>3494.15</v>
      </c>
      <c r="G217">
        <v>-12.070878948912201</v>
      </c>
      <c r="H217">
        <v>-4.3265698724227297</v>
      </c>
      <c r="I217">
        <v>-14.412078418282499</v>
      </c>
      <c r="J217">
        <v>-3.2483944885947902</v>
      </c>
      <c r="K217">
        <v>3751.3644185899302</v>
      </c>
      <c r="L217">
        <v>3607.67237964789</v>
      </c>
      <c r="M217">
        <v>35.412567526489397</v>
      </c>
      <c r="N217">
        <v>0.67566870349845798</v>
      </c>
      <c r="O217">
        <v>26.497145228453199</v>
      </c>
      <c r="P217">
        <v>31.934375471983</v>
      </c>
      <c r="Q217">
        <v>7.0216503008696002E-2</v>
      </c>
    </row>
    <row r="218" spans="1:17" x14ac:dyDescent="0.3">
      <c r="A218" t="s">
        <v>528</v>
      </c>
      <c r="B218" t="s">
        <v>529</v>
      </c>
      <c r="C218" t="s">
        <v>3119</v>
      </c>
      <c r="D218" t="s">
        <v>239</v>
      </c>
      <c r="E218">
        <v>38076.75083795</v>
      </c>
      <c r="F218">
        <v>9479.2999999999993</v>
      </c>
      <c r="G218">
        <v>31.290172305261599</v>
      </c>
      <c r="H218">
        <v>-6.9343041036150499</v>
      </c>
      <c r="I218">
        <v>15.3958468946234</v>
      </c>
      <c r="J218">
        <v>1.9820280478897401</v>
      </c>
      <c r="K218">
        <v>9425.0732544337297</v>
      </c>
      <c r="L218">
        <v>8189.3135154429901</v>
      </c>
      <c r="M218">
        <v>56.8053877644045</v>
      </c>
      <c r="N218">
        <v>1.09809345480201</v>
      </c>
      <c r="O218">
        <v>16.042323800280599</v>
      </c>
      <c r="P218">
        <v>84.028344010871606</v>
      </c>
      <c r="Q218">
        <v>0.27608729792484699</v>
      </c>
    </row>
    <row r="219" spans="1:17" x14ac:dyDescent="0.3">
      <c r="A219" t="s">
        <v>530</v>
      </c>
      <c r="B219" t="s">
        <v>531</v>
      </c>
      <c r="C219" t="s">
        <v>3117</v>
      </c>
      <c r="D219" t="s">
        <v>287</v>
      </c>
      <c r="E219">
        <v>37289.26987774</v>
      </c>
      <c r="F219">
        <v>1809.55</v>
      </c>
      <c r="G219">
        <v>65.587104962004801</v>
      </c>
      <c r="H219">
        <v>-5.2900561818401304</v>
      </c>
      <c r="I219">
        <v>10.403015169995699</v>
      </c>
      <c r="J219">
        <v>2.3257907684774102</v>
      </c>
      <c r="K219">
        <v>1861.67904024923</v>
      </c>
      <c r="L219">
        <v>1607.3699680324</v>
      </c>
      <c r="M219">
        <v>46.796777989656903</v>
      </c>
      <c r="N219">
        <v>1.1972364157645601</v>
      </c>
      <c r="O219">
        <v>21.552319637478899</v>
      </c>
      <c r="P219">
        <v>100.715434529421</v>
      </c>
      <c r="Q219">
        <v>0.17345276006442201</v>
      </c>
    </row>
    <row r="220" spans="1:17" x14ac:dyDescent="0.3">
      <c r="A220" t="s">
        <v>532</v>
      </c>
      <c r="B220" t="s">
        <v>533</v>
      </c>
      <c r="C220" t="s">
        <v>3119</v>
      </c>
      <c r="D220" t="s">
        <v>132</v>
      </c>
      <c r="E220">
        <v>37135.324959915</v>
      </c>
      <c r="F220">
        <v>42001.05</v>
      </c>
      <c r="G220">
        <v>-6.2506578942947399</v>
      </c>
      <c r="H220">
        <v>-13.897433668242201</v>
      </c>
      <c r="I220">
        <v>-25.4765800091829</v>
      </c>
      <c r="J220">
        <v>-3.5757466595857101</v>
      </c>
      <c r="K220">
        <v>47494.938400754603</v>
      </c>
      <c r="L220">
        <v>47442.162163864297</v>
      </c>
      <c r="M220">
        <v>21.712234246405099</v>
      </c>
      <c r="N220">
        <v>0.67486322159974499</v>
      </c>
      <c r="O220">
        <v>42.839286160703097</v>
      </c>
      <c r="P220">
        <v>20.0795078006844</v>
      </c>
      <c r="Q220">
        <v>-3.2409622707000998E-2</v>
      </c>
    </row>
    <row r="221" spans="1:17" x14ac:dyDescent="0.3">
      <c r="A221" t="s">
        <v>534</v>
      </c>
      <c r="B221" t="s">
        <v>535</v>
      </c>
      <c r="C221" t="s">
        <v>3119</v>
      </c>
      <c r="D221" t="s">
        <v>239</v>
      </c>
      <c r="E221">
        <v>36971.660590450003</v>
      </c>
      <c r="F221">
        <v>5775.85</v>
      </c>
      <c r="G221">
        <v>111.947481188292</v>
      </c>
      <c r="H221">
        <v>5.1136536943825801</v>
      </c>
      <c r="I221">
        <v>65.766947173684102</v>
      </c>
      <c r="J221">
        <v>1.07754173816069</v>
      </c>
      <c r="K221">
        <v>5352.5867835842901</v>
      </c>
      <c r="L221">
        <v>4189.8005614829499</v>
      </c>
      <c r="M221">
        <v>60.057880631586201</v>
      </c>
      <c r="N221">
        <v>1.1752167392810999</v>
      </c>
      <c r="O221">
        <v>4.5378602283646403</v>
      </c>
      <c r="P221">
        <v>153.78869433398501</v>
      </c>
      <c r="Q221">
        <v>0.32757850750803802</v>
      </c>
    </row>
    <row r="222" spans="1:17" x14ac:dyDescent="0.3">
      <c r="A222" t="s">
        <v>536</v>
      </c>
      <c r="B222" t="s">
        <v>537</v>
      </c>
      <c r="C222" t="s">
        <v>3112</v>
      </c>
      <c r="D222" t="s">
        <v>51</v>
      </c>
      <c r="E222">
        <v>36648.585286105001</v>
      </c>
      <c r="F222">
        <v>2933.95</v>
      </c>
      <c r="G222">
        <v>27.586019755617901</v>
      </c>
      <c r="H222">
        <v>-4.5675834401484803</v>
      </c>
      <c r="I222">
        <v>18.007910081917299</v>
      </c>
      <c r="J222">
        <v>2.3565188035151898</v>
      </c>
      <c r="K222">
        <v>3031.5630309397102</v>
      </c>
      <c r="L222">
        <v>2649.8982048694502</v>
      </c>
      <c r="M222">
        <v>48.581438977821897</v>
      </c>
      <c r="N222">
        <v>0.64112983594521</v>
      </c>
      <c r="O222">
        <v>18.781846998074201</v>
      </c>
      <c r="P222">
        <v>58.570463450885001</v>
      </c>
      <c r="Q222">
        <v>8.5278020082482003E-2</v>
      </c>
    </row>
    <row r="223" spans="1:17" x14ac:dyDescent="0.3">
      <c r="A223" t="s">
        <v>538</v>
      </c>
      <c r="B223" t="s">
        <v>539</v>
      </c>
      <c r="C223" t="s">
        <v>3122</v>
      </c>
      <c r="D223" t="s">
        <v>278</v>
      </c>
      <c r="E223">
        <v>36434.673042329901</v>
      </c>
      <c r="F223">
        <v>2671.3</v>
      </c>
      <c r="G223">
        <v>7.1882142869289298</v>
      </c>
      <c r="H223">
        <v>-4.2419564192851098</v>
      </c>
      <c r="I223">
        <v>1.84690242162534</v>
      </c>
      <c r="J223">
        <v>-0.71422681200140803</v>
      </c>
      <c r="K223">
        <v>2749.6339006546</v>
      </c>
      <c r="L223">
        <v>2613.18116828354</v>
      </c>
      <c r="M223">
        <v>51.445724695958901</v>
      </c>
      <c r="N223">
        <v>1.32780468907747</v>
      </c>
      <c r="O223">
        <v>18.631377980758401</v>
      </c>
      <c r="P223">
        <v>32.177140029688204</v>
      </c>
      <c r="Q223">
        <v>7.3410850055539998E-3</v>
      </c>
    </row>
    <row r="224" spans="1:17" x14ac:dyDescent="0.3">
      <c r="A224" t="s">
        <v>540</v>
      </c>
      <c r="B224" t="s">
        <v>541</v>
      </c>
      <c r="C224" t="s">
        <v>3124</v>
      </c>
      <c r="D224" t="s">
        <v>542</v>
      </c>
      <c r="E224">
        <v>35937.713663299997</v>
      </c>
      <c r="F224">
        <v>31901.9</v>
      </c>
      <c r="G224">
        <v>-15.1235762366577</v>
      </c>
      <c r="H224">
        <v>-1.83338009849072</v>
      </c>
      <c r="I224">
        <v>-3.1330746048206901</v>
      </c>
      <c r="J224">
        <v>-8.56330019637325</v>
      </c>
      <c r="K224">
        <v>34617.1941869234</v>
      </c>
      <c r="L224">
        <v>33931.5606119929</v>
      </c>
      <c r="M224">
        <v>23.6675868610888</v>
      </c>
      <c r="N224">
        <v>0.90634335444468905</v>
      </c>
      <c r="O224">
        <v>28.069174563270501</v>
      </c>
      <c r="P224">
        <v>11.940615356004299</v>
      </c>
      <c r="Q224">
        <v>1.3528851097327E-2</v>
      </c>
    </row>
    <row r="225" spans="1:17" x14ac:dyDescent="0.3">
      <c r="A225" t="s">
        <v>543</v>
      </c>
      <c r="B225" t="s">
        <v>544</v>
      </c>
      <c r="C225" t="s">
        <v>3114</v>
      </c>
      <c r="D225" t="s">
        <v>545</v>
      </c>
      <c r="E225">
        <v>35827.5</v>
      </c>
      <c r="F225">
        <v>421.5</v>
      </c>
      <c r="G225">
        <v>28.073416726135701</v>
      </c>
      <c r="H225">
        <v>-10.865934346993701</v>
      </c>
      <c r="I225">
        <v>-15.484431725186701</v>
      </c>
      <c r="J225">
        <v>-3.5205846965755998</v>
      </c>
      <c r="K225">
        <v>467.84249238050597</v>
      </c>
      <c r="L225">
        <v>445.62571498241198</v>
      </c>
      <c r="M225">
        <v>30.807892450295</v>
      </c>
      <c r="N225">
        <v>0.95533173039965702</v>
      </c>
      <c r="O225">
        <v>47.176749703440102</v>
      </c>
      <c r="P225">
        <v>51.346499102333901</v>
      </c>
      <c r="Q225">
        <v>0.12617894778969899</v>
      </c>
    </row>
    <row r="226" spans="1:17" x14ac:dyDescent="0.3">
      <c r="A226" t="s">
        <v>546</v>
      </c>
      <c r="B226" t="s">
        <v>547</v>
      </c>
      <c r="C226" t="s">
        <v>3119</v>
      </c>
      <c r="D226" t="s">
        <v>313</v>
      </c>
      <c r="E226">
        <v>35792.140119000003</v>
      </c>
      <c r="F226">
        <v>1360.5</v>
      </c>
      <c r="G226">
        <v>120.08995706113799</v>
      </c>
      <c r="H226">
        <v>-11.385702020628001</v>
      </c>
      <c r="I226">
        <v>-21.389298404025599</v>
      </c>
      <c r="J226">
        <v>-5.9489291425962998</v>
      </c>
      <c r="K226">
        <v>1597.9058330606399</v>
      </c>
      <c r="L226">
        <v>1565.52551525075</v>
      </c>
      <c r="M226">
        <v>39.966651205881099</v>
      </c>
      <c r="N226">
        <v>0.30875984138192702</v>
      </c>
      <c r="O226">
        <v>118.996692392502</v>
      </c>
      <c r="P226">
        <v>155.20540236353401</v>
      </c>
      <c r="Q226">
        <v>0.18707298183955801</v>
      </c>
    </row>
    <row r="227" spans="1:17" x14ac:dyDescent="0.3">
      <c r="A227" t="s">
        <v>548</v>
      </c>
      <c r="B227" t="s">
        <v>549</v>
      </c>
      <c r="C227" t="s">
        <v>3107</v>
      </c>
      <c r="D227" t="s">
        <v>21</v>
      </c>
      <c r="E227">
        <v>35435.168339479998</v>
      </c>
      <c r="F227">
        <v>1305.2</v>
      </c>
      <c r="G227">
        <v>-37.303612596395503</v>
      </c>
      <c r="H227">
        <v>-20.5001664523577</v>
      </c>
      <c r="I227">
        <v>-17.1170891894552</v>
      </c>
      <c r="J227">
        <v>-5.54716797412748</v>
      </c>
      <c r="K227">
        <v>1554.73560027403</v>
      </c>
      <c r="L227">
        <v>1563.22919830194</v>
      </c>
      <c r="M227">
        <v>23.132465487152299</v>
      </c>
      <c r="N227">
        <v>1.02353096777407</v>
      </c>
      <c r="O227">
        <v>47.770456634998403</v>
      </c>
      <c r="P227">
        <v>0.93963883840533202</v>
      </c>
      <c r="Q227">
        <v>0.117479298124243</v>
      </c>
    </row>
    <row r="228" spans="1:17" x14ac:dyDescent="0.3">
      <c r="A228" t="s">
        <v>550</v>
      </c>
      <c r="B228" t="s">
        <v>551</v>
      </c>
      <c r="C228" t="s">
        <v>3119</v>
      </c>
      <c r="D228" t="s">
        <v>91</v>
      </c>
      <c r="E228">
        <v>35424.6</v>
      </c>
      <c r="F228">
        <v>966.4</v>
      </c>
      <c r="G228">
        <v>44.970653847184501</v>
      </c>
      <c r="H228">
        <v>-11.673967744786101</v>
      </c>
      <c r="I228">
        <v>-28.153610633987</v>
      </c>
      <c r="J228">
        <v>-8.0555985139395396</v>
      </c>
      <c r="K228">
        <v>1120.96963174959</v>
      </c>
      <c r="L228">
        <v>1122.45714592629</v>
      </c>
      <c r="M228">
        <v>33.856707585791803</v>
      </c>
      <c r="N228">
        <v>0.80507160687030299</v>
      </c>
      <c r="O228">
        <v>85.709850993377401</v>
      </c>
      <c r="P228">
        <v>78.458981579797793</v>
      </c>
      <c r="Q228">
        <v>0.16032425365266001</v>
      </c>
    </row>
    <row r="229" spans="1:17" x14ac:dyDescent="0.3">
      <c r="A229" t="s">
        <v>552</v>
      </c>
      <c r="B229" t="s">
        <v>553</v>
      </c>
      <c r="C229" t="s">
        <v>3108</v>
      </c>
      <c r="D229" t="s">
        <v>54</v>
      </c>
      <c r="E229">
        <v>34847.435021141901</v>
      </c>
      <c r="F229">
        <v>139.71</v>
      </c>
      <c r="G229">
        <v>-19.483463020386999</v>
      </c>
      <c r="H229">
        <v>-12.3075206405698</v>
      </c>
      <c r="I229">
        <v>-16.345165499505601</v>
      </c>
      <c r="J229">
        <v>-0.117521522399276</v>
      </c>
      <c r="K229">
        <v>155.892609910705</v>
      </c>
      <c r="L229">
        <v>160.89374619301901</v>
      </c>
      <c r="M229">
        <v>40.528163953411301</v>
      </c>
      <c r="N229">
        <v>0.82618565310903402</v>
      </c>
      <c r="O229">
        <v>39.0380073008374</v>
      </c>
      <c r="P229">
        <v>4.1834451901565997</v>
      </c>
      <c r="Q229">
        <v>7.4859780005717996E-2</v>
      </c>
    </row>
    <row r="230" spans="1:17" x14ac:dyDescent="0.3">
      <c r="A230" t="s">
        <v>554</v>
      </c>
      <c r="B230" t="s">
        <v>555</v>
      </c>
      <c r="C230" t="s">
        <v>3119</v>
      </c>
      <c r="D230" t="s">
        <v>556</v>
      </c>
      <c r="E230">
        <v>34691.459315549997</v>
      </c>
      <c r="F230">
        <v>3842.25</v>
      </c>
      <c r="G230">
        <v>15.0153336588176</v>
      </c>
      <c r="H230">
        <v>-2.6529151298585698</v>
      </c>
      <c r="I230">
        <v>-11.342149423552399</v>
      </c>
      <c r="J230">
        <v>-5.4765525012066298</v>
      </c>
      <c r="K230">
        <v>4116.0631334562904</v>
      </c>
      <c r="L230">
        <v>3933.5670888987802</v>
      </c>
      <c r="M230">
        <v>40.790094329289701</v>
      </c>
      <c r="N230">
        <v>0.75390760911520205</v>
      </c>
      <c r="O230">
        <v>31.165332812805001</v>
      </c>
      <c r="P230">
        <v>42.672805926365903</v>
      </c>
      <c r="Q230">
        <v>0.16787275964644499</v>
      </c>
    </row>
    <row r="231" spans="1:17" x14ac:dyDescent="0.3">
      <c r="A231" t="s">
        <v>557</v>
      </c>
      <c r="B231" t="s">
        <v>558</v>
      </c>
      <c r="C231" t="s">
        <v>3124</v>
      </c>
      <c r="D231" t="s">
        <v>166</v>
      </c>
      <c r="E231">
        <v>34601.277144749998</v>
      </c>
      <c r="F231">
        <v>1027.5</v>
      </c>
      <c r="G231">
        <v>34.198922068913902</v>
      </c>
      <c r="H231">
        <v>3.7801756775961999</v>
      </c>
      <c r="I231">
        <v>20.8790607755334</v>
      </c>
      <c r="J231">
        <v>6.2059459156692904</v>
      </c>
      <c r="K231">
        <v>1038.78076481577</v>
      </c>
      <c r="L231">
        <v>927.44177552662995</v>
      </c>
      <c r="M231">
        <v>59.033809909199597</v>
      </c>
      <c r="N231">
        <v>0.76305033039427095</v>
      </c>
      <c r="O231">
        <v>27.883211678832101</v>
      </c>
      <c r="P231">
        <v>59.909734650999901</v>
      </c>
      <c r="Q231">
        <v>5.9693069341904999E-2</v>
      </c>
    </row>
    <row r="232" spans="1:17" x14ac:dyDescent="0.3">
      <c r="A232" t="s">
        <v>559</v>
      </c>
      <c r="B232" t="s">
        <v>560</v>
      </c>
      <c r="C232" t="s">
        <v>3112</v>
      </c>
      <c r="D232" t="s">
        <v>158</v>
      </c>
      <c r="E232">
        <v>34132.934232599997</v>
      </c>
      <c r="F232">
        <v>850.8</v>
      </c>
      <c r="G232">
        <v>-1.7645218300840899</v>
      </c>
      <c r="H232">
        <v>1.5482032780645101</v>
      </c>
      <c r="I232">
        <v>18.218157314024999</v>
      </c>
      <c r="J232">
        <v>-3.8323812758157398</v>
      </c>
      <c r="K232">
        <v>867.25438385228699</v>
      </c>
      <c r="L232">
        <v>798.83733970948697</v>
      </c>
      <c r="M232">
        <v>37.361428517671598</v>
      </c>
      <c r="N232">
        <v>0.74045855405272298</v>
      </c>
      <c r="O232">
        <v>11.1013164080865</v>
      </c>
      <c r="P232">
        <v>40.014811157738798</v>
      </c>
      <c r="Q232">
        <v>2.6751906130019001E-2</v>
      </c>
    </row>
    <row r="233" spans="1:17" x14ac:dyDescent="0.3">
      <c r="A233" t="s">
        <v>561</v>
      </c>
      <c r="B233" t="s">
        <v>562</v>
      </c>
      <c r="C233" t="s">
        <v>3108</v>
      </c>
      <c r="D233" t="s">
        <v>563</v>
      </c>
      <c r="E233">
        <v>33908.633634999998</v>
      </c>
      <c r="F233">
        <v>616.45000000000005</v>
      </c>
      <c r="G233">
        <v>12.604798208809999</v>
      </c>
      <c r="H233">
        <v>4.02742435469158</v>
      </c>
      <c r="I233">
        <v>-9.6977352492663602</v>
      </c>
      <c r="J233">
        <v>-0.85349603133583696</v>
      </c>
      <c r="K233">
        <v>638.16097357883996</v>
      </c>
      <c r="L233">
        <v>637.92054027418897</v>
      </c>
      <c r="M233">
        <v>45.832812019281498</v>
      </c>
      <c r="N233">
        <v>0.68056937825731301</v>
      </c>
      <c r="O233">
        <v>34.114688944764303</v>
      </c>
      <c r="P233">
        <v>36.352576863525698</v>
      </c>
      <c r="Q233">
        <v>5.3333400481990999E-2</v>
      </c>
    </row>
    <row r="234" spans="1:17" x14ac:dyDescent="0.3">
      <c r="A234" t="s">
        <v>564</v>
      </c>
      <c r="B234" t="s">
        <v>565</v>
      </c>
      <c r="C234" t="s">
        <v>3108</v>
      </c>
      <c r="D234" t="s">
        <v>208</v>
      </c>
      <c r="E234">
        <v>33630.187298240002</v>
      </c>
      <c r="F234">
        <v>6646.9</v>
      </c>
      <c r="G234">
        <v>28.713004060071601</v>
      </c>
      <c r="H234">
        <v>-0.69936349502230799</v>
      </c>
      <c r="I234">
        <v>-3.3046698363516902</v>
      </c>
      <c r="J234">
        <v>-1.47249140279277</v>
      </c>
      <c r="K234">
        <v>6741.9406873132302</v>
      </c>
      <c r="L234">
        <v>6219.7728716454203</v>
      </c>
      <c r="M234">
        <v>42.7920178405179</v>
      </c>
      <c r="N234">
        <v>0.399073372841734</v>
      </c>
      <c r="O234">
        <v>46.787976349877297</v>
      </c>
      <c r="P234">
        <v>67.5548273254348</v>
      </c>
      <c r="Q234">
        <v>0.14019323947905099</v>
      </c>
    </row>
    <row r="235" spans="1:17" x14ac:dyDescent="0.3">
      <c r="A235" t="s">
        <v>566</v>
      </c>
      <c r="B235" t="s">
        <v>567</v>
      </c>
      <c r="C235" t="s">
        <v>3114</v>
      </c>
      <c r="D235" t="s">
        <v>211</v>
      </c>
      <c r="E235">
        <v>33151.420016639997</v>
      </c>
      <c r="F235">
        <v>2356.8000000000002</v>
      </c>
      <c r="G235">
        <v>26.013635407931599</v>
      </c>
      <c r="H235">
        <v>4.7504112538410901</v>
      </c>
      <c r="I235">
        <v>8.8185735056320897</v>
      </c>
      <c r="J235">
        <v>-5.1234595961654996</v>
      </c>
      <c r="K235">
        <v>2403.7439027836999</v>
      </c>
      <c r="L235">
        <v>2264.22270211559</v>
      </c>
      <c r="M235">
        <v>39.961734148776699</v>
      </c>
      <c r="N235">
        <v>1.3228565277498101</v>
      </c>
      <c r="O235">
        <v>29.892226748133002</v>
      </c>
      <c r="P235">
        <v>49.890291601742597</v>
      </c>
      <c r="Q235">
        <v>2.1772861457436999E-2</v>
      </c>
    </row>
    <row r="236" spans="1:17" x14ac:dyDescent="0.3">
      <c r="A236" t="s">
        <v>568</v>
      </c>
      <c r="B236" t="s">
        <v>569</v>
      </c>
      <c r="C236" t="s">
        <v>3112</v>
      </c>
      <c r="D236" t="s">
        <v>51</v>
      </c>
      <c r="E236">
        <v>33074.862740500001</v>
      </c>
      <c r="F236">
        <v>250.6</v>
      </c>
      <c r="G236">
        <v>91.554846223645001</v>
      </c>
      <c r="H236">
        <v>16.805328462186001</v>
      </c>
      <c r="I236">
        <v>66.180127903974594</v>
      </c>
      <c r="J236">
        <v>-4.34439688513317</v>
      </c>
      <c r="K236">
        <v>238.754954183243</v>
      </c>
      <c r="L236">
        <v>185.66620462309501</v>
      </c>
      <c r="M236">
        <v>40.689890818182803</v>
      </c>
      <c r="N236">
        <v>1.3241018492974901</v>
      </c>
      <c r="O236">
        <v>22.865123703112499</v>
      </c>
      <c r="P236">
        <v>119.151727153476</v>
      </c>
      <c r="Q236">
        <v>4.9027774302479003E-2</v>
      </c>
    </row>
    <row r="237" spans="1:17" x14ac:dyDescent="0.3">
      <c r="A237" t="s">
        <v>570</v>
      </c>
      <c r="B237" t="s">
        <v>571</v>
      </c>
      <c r="C237" t="s">
        <v>3120</v>
      </c>
      <c r="D237" t="s">
        <v>572</v>
      </c>
      <c r="E237">
        <v>33054.336399400003</v>
      </c>
      <c r="F237">
        <v>1360.75</v>
      </c>
      <c r="G237">
        <v>-16.6114403018194</v>
      </c>
      <c r="H237">
        <v>6.7395848373849399</v>
      </c>
      <c r="I237">
        <v>26.369387783075101</v>
      </c>
      <c r="J237">
        <v>-5.0337598606341496</v>
      </c>
      <c r="K237">
        <v>1309.9312145879201</v>
      </c>
      <c r="L237">
        <v>1197.2150474228699</v>
      </c>
      <c r="M237">
        <v>52.998766784694702</v>
      </c>
      <c r="N237">
        <v>0.52857788930167204</v>
      </c>
      <c r="O237">
        <v>9.3441117031049092</v>
      </c>
      <c r="P237">
        <v>53.574854692173098</v>
      </c>
      <c r="Q237">
        <v>3.8906747737269001E-2</v>
      </c>
    </row>
    <row r="238" spans="1:17" x14ac:dyDescent="0.3">
      <c r="A238" t="s">
        <v>573</v>
      </c>
      <c r="B238" t="s">
        <v>574</v>
      </c>
      <c r="C238" t="s">
        <v>3113</v>
      </c>
      <c r="D238" t="s">
        <v>151</v>
      </c>
      <c r="E238">
        <v>32863.287633300002</v>
      </c>
      <c r="F238">
        <v>237</v>
      </c>
      <c r="G238">
        <v>20.8291848740764</v>
      </c>
      <c r="H238">
        <v>-5.5624229707578303</v>
      </c>
      <c r="I238">
        <v>-8.0328619223376503</v>
      </c>
      <c r="J238">
        <v>-4.53591487179391</v>
      </c>
      <c r="K238">
        <v>256.99980177154998</v>
      </c>
      <c r="L238">
        <v>241.918635357954</v>
      </c>
      <c r="M238">
        <v>34.313591409665001</v>
      </c>
      <c r="N238">
        <v>0.40076054888519103</v>
      </c>
      <c r="O238">
        <v>31.561181434599099</v>
      </c>
      <c r="P238">
        <v>47.755610972568498</v>
      </c>
      <c r="Q238">
        <v>0.148357592524964</v>
      </c>
    </row>
    <row r="239" spans="1:17" x14ac:dyDescent="0.3">
      <c r="A239" t="s">
        <v>575</v>
      </c>
      <c r="B239" t="s">
        <v>576</v>
      </c>
      <c r="C239" t="s">
        <v>3116</v>
      </c>
      <c r="D239" t="s">
        <v>75</v>
      </c>
      <c r="E239">
        <v>32734.671499724998</v>
      </c>
      <c r="F239">
        <v>1745.25</v>
      </c>
      <c r="G239">
        <v>-42.404471893111598</v>
      </c>
      <c r="H239">
        <v>-1.3012836765539499</v>
      </c>
      <c r="I239">
        <v>-9.8459056288236599</v>
      </c>
      <c r="J239">
        <v>-2.58672344846511</v>
      </c>
      <c r="K239">
        <v>1815.63134631762</v>
      </c>
      <c r="L239">
        <v>1888.09186863112</v>
      </c>
      <c r="M239">
        <v>44.908795370300702</v>
      </c>
      <c r="N239">
        <v>0.59665734613756205</v>
      </c>
      <c r="O239">
        <v>39.275175476292702</v>
      </c>
      <c r="P239">
        <v>5.6830568002906601</v>
      </c>
      <c r="Q239">
        <v>-4.0729384146535E-2</v>
      </c>
    </row>
    <row r="240" spans="1:17" x14ac:dyDescent="0.3">
      <c r="A240" t="s">
        <v>577</v>
      </c>
      <c r="B240" t="s">
        <v>578</v>
      </c>
      <c r="C240" t="s">
        <v>3112</v>
      </c>
      <c r="D240" t="s">
        <v>51</v>
      </c>
      <c r="E240">
        <v>32572.858944979998</v>
      </c>
      <c r="F240">
        <v>1279.55</v>
      </c>
      <c r="G240">
        <v>96.936156015975996</v>
      </c>
      <c r="H240">
        <v>6.7707649338840401</v>
      </c>
      <c r="I240">
        <v>98.646046864738906</v>
      </c>
      <c r="J240">
        <v>3.8123380721175102</v>
      </c>
      <c r="K240">
        <v>1212.7165234517399</v>
      </c>
      <c r="L240">
        <v>948.74693586082697</v>
      </c>
      <c r="M240">
        <v>52.401454406571901</v>
      </c>
      <c r="N240">
        <v>0.628751457050991</v>
      </c>
      <c r="O240">
        <v>5.81454417568676</v>
      </c>
      <c r="P240">
        <v>121.75909878682801</v>
      </c>
      <c r="Q240">
        <v>0.117051510835051</v>
      </c>
    </row>
    <row r="241" spans="1:17" hidden="1" x14ac:dyDescent="0.3">
      <c r="A241" t="s">
        <v>579</v>
      </c>
      <c r="B241" t="s">
        <v>580</v>
      </c>
      <c r="C241" t="s">
        <v>3123</v>
      </c>
      <c r="D241" t="s">
        <v>34</v>
      </c>
      <c r="E241">
        <v>32275.819060614002</v>
      </c>
      <c r="F241">
        <v>47.62</v>
      </c>
      <c r="G241">
        <v>-5.3194171940966504</v>
      </c>
      <c r="H241">
        <v>-6.3167535736851796</v>
      </c>
      <c r="I241">
        <v>-27.116159816948301</v>
      </c>
      <c r="J241">
        <v>-5.8007408124999804</v>
      </c>
      <c r="K241">
        <v>52.793811399007502</v>
      </c>
      <c r="L241">
        <v>54.6188565440088</v>
      </c>
      <c r="M241">
        <v>31.1787988028955</v>
      </c>
      <c r="N241">
        <v>0.96848010163653597</v>
      </c>
      <c r="O241">
        <v>62.746745065098601</v>
      </c>
      <c r="P241">
        <v>18.605230386052298</v>
      </c>
      <c r="Q241">
        <v>0.10644880151600999</v>
      </c>
    </row>
    <row r="242" spans="1:17" hidden="1" x14ac:dyDescent="0.3">
      <c r="A242" t="s">
        <v>581</v>
      </c>
      <c r="B242" t="s">
        <v>582</v>
      </c>
      <c r="C242" t="s">
        <v>3123</v>
      </c>
      <c r="D242" t="s">
        <v>142</v>
      </c>
      <c r="E242">
        <v>32216.064643341</v>
      </c>
      <c r="F242">
        <v>375.93</v>
      </c>
      <c r="G242">
        <v>-0.56886879311843996</v>
      </c>
      <c r="H242">
        <v>1.5939554724782301</v>
      </c>
      <c r="I242">
        <v>3.6274582270262901</v>
      </c>
      <c r="J242">
        <v>-1.63411289071216</v>
      </c>
      <c r="K242">
        <v>387.01376741174101</v>
      </c>
      <c r="L242">
        <v>369.36197378827598</v>
      </c>
      <c r="M242">
        <v>56.330526885428</v>
      </c>
      <c r="N242">
        <v>0.48088039697506002</v>
      </c>
      <c r="O242">
        <v>7.7328225999521099</v>
      </c>
      <c r="P242">
        <v>32.369718309859103</v>
      </c>
      <c r="Q242">
        <v>-0.123824141917355</v>
      </c>
    </row>
    <row r="243" spans="1:17" x14ac:dyDescent="0.3">
      <c r="A243" t="s">
        <v>583</v>
      </c>
      <c r="B243" t="s">
        <v>584</v>
      </c>
      <c r="C243" t="s">
        <v>3119</v>
      </c>
      <c r="D243" t="s">
        <v>270</v>
      </c>
      <c r="E243">
        <v>32171.73095565</v>
      </c>
      <c r="F243">
        <v>3447.45</v>
      </c>
      <c r="G243">
        <v>-21.164131006264899</v>
      </c>
      <c r="H243">
        <v>-12.1362042619304</v>
      </c>
      <c r="I243">
        <v>-12.2068970630802</v>
      </c>
      <c r="J243">
        <v>-4.2049106411997101</v>
      </c>
      <c r="K243">
        <v>3949.0689653396698</v>
      </c>
      <c r="L243">
        <v>3982.4419587716402</v>
      </c>
      <c r="M243">
        <v>17.777489141484399</v>
      </c>
      <c r="N243">
        <v>1.25929221505623</v>
      </c>
      <c r="O243">
        <v>43.582938113678203</v>
      </c>
      <c r="P243">
        <v>2.4045744838853298</v>
      </c>
      <c r="Q243">
        <v>6.7562779009259E-2</v>
      </c>
    </row>
    <row r="244" spans="1:17" x14ac:dyDescent="0.3">
      <c r="A244" t="s">
        <v>585</v>
      </c>
      <c r="B244" t="s">
        <v>586</v>
      </c>
      <c r="C244" t="s">
        <v>3108</v>
      </c>
      <c r="D244" t="s">
        <v>54</v>
      </c>
      <c r="E244">
        <v>32075.409414000002</v>
      </c>
      <c r="F244">
        <v>259.8</v>
      </c>
      <c r="G244">
        <v>-25.200944392015199</v>
      </c>
      <c r="H244">
        <v>-6.3783184989295796</v>
      </c>
      <c r="I244">
        <v>-5.6628051690267203</v>
      </c>
      <c r="J244">
        <v>-2.79292972998552</v>
      </c>
      <c r="K244">
        <v>285.65714224700002</v>
      </c>
      <c r="L244">
        <v>289.93800333061</v>
      </c>
      <c r="M244">
        <v>32.374597406936502</v>
      </c>
      <c r="N244">
        <v>0.36860048203408702</v>
      </c>
      <c r="O244">
        <v>32.024634334103098</v>
      </c>
      <c r="P244">
        <v>5.5239642567018699</v>
      </c>
      <c r="Q244">
        <v>5.3206792386808997E-2</v>
      </c>
    </row>
    <row r="245" spans="1:17" x14ac:dyDescent="0.3">
      <c r="A245" t="s">
        <v>587</v>
      </c>
      <c r="B245" t="s">
        <v>588</v>
      </c>
      <c r="C245" t="s">
        <v>572</v>
      </c>
      <c r="D245" t="s">
        <v>572</v>
      </c>
      <c r="E245">
        <v>31860.482940000002</v>
      </c>
      <c r="F245">
        <v>932.1</v>
      </c>
      <c r="G245">
        <v>-10.884329474798401</v>
      </c>
      <c r="H245">
        <v>2.3575191365933601</v>
      </c>
      <c r="I245">
        <v>10.494577821872801</v>
      </c>
      <c r="J245">
        <v>-1.68279667814241</v>
      </c>
      <c r="K245">
        <v>912.62013609391397</v>
      </c>
      <c r="L245">
        <v>858.14962039539</v>
      </c>
      <c r="M245">
        <v>55.464098058990203</v>
      </c>
      <c r="N245">
        <v>0.55969166210150201</v>
      </c>
      <c r="O245">
        <v>12.9707112970711</v>
      </c>
      <c r="P245">
        <v>31.281690140845001</v>
      </c>
      <c r="Q245">
        <v>6.2614787524220006E-2</v>
      </c>
    </row>
    <row r="246" spans="1:17" x14ac:dyDescent="0.3">
      <c r="A246" t="s">
        <v>589</v>
      </c>
      <c r="B246" t="s">
        <v>590</v>
      </c>
      <c r="C246" t="s">
        <v>3108</v>
      </c>
      <c r="D246" t="s">
        <v>374</v>
      </c>
      <c r="E246">
        <v>31482.715</v>
      </c>
      <c r="F246">
        <v>1506.35</v>
      </c>
      <c r="G246">
        <v>53.046104411030598</v>
      </c>
      <c r="H246">
        <v>5.1524490797322402E-2</v>
      </c>
      <c r="I246">
        <v>35.920822841541899</v>
      </c>
      <c r="J246">
        <v>-2.3647802715551101</v>
      </c>
      <c r="K246">
        <v>1474.26173910647</v>
      </c>
      <c r="L246">
        <v>1225.6115940805701</v>
      </c>
      <c r="M246">
        <v>47.963832656354299</v>
      </c>
      <c r="N246">
        <v>0.95775772369515999</v>
      </c>
      <c r="O246">
        <v>11.4515218906628</v>
      </c>
      <c r="P246">
        <v>85.739827373612798</v>
      </c>
      <c r="Q246">
        <v>8.8160322285076004E-2</v>
      </c>
    </row>
    <row r="247" spans="1:17" x14ac:dyDescent="0.3">
      <c r="A247" t="s">
        <v>591</v>
      </c>
      <c r="B247" t="s">
        <v>592</v>
      </c>
      <c r="C247" t="s">
        <v>3110</v>
      </c>
      <c r="D247" t="s">
        <v>37</v>
      </c>
      <c r="E247">
        <v>31125.38</v>
      </c>
      <c r="F247">
        <v>5985.65</v>
      </c>
      <c r="G247">
        <v>170.647826732185</v>
      </c>
      <c r="H247">
        <v>-5.1296638138337398</v>
      </c>
      <c r="I247">
        <v>47.884703969448204</v>
      </c>
      <c r="J247">
        <v>-9.2016820099680299</v>
      </c>
      <c r="K247">
        <v>6459.24384827616</v>
      </c>
      <c r="L247">
        <v>4913.1177673058301</v>
      </c>
      <c r="M247">
        <v>25.100840629554298</v>
      </c>
      <c r="N247">
        <v>0.32689291687761102</v>
      </c>
      <c r="O247">
        <v>41.672165930182999</v>
      </c>
      <c r="P247">
        <v>197.79353233830801</v>
      </c>
      <c r="Q247">
        <v>0.16856582716857199</v>
      </c>
    </row>
    <row r="248" spans="1:17" x14ac:dyDescent="0.3">
      <c r="A248" t="s">
        <v>593</v>
      </c>
      <c r="B248" t="s">
        <v>594</v>
      </c>
      <c r="C248" t="s">
        <v>3108</v>
      </c>
      <c r="D248" t="s">
        <v>374</v>
      </c>
      <c r="E248">
        <v>31083.04226943</v>
      </c>
      <c r="F248">
        <v>6106.35</v>
      </c>
      <c r="G248">
        <v>93.187010670155104</v>
      </c>
      <c r="H248">
        <v>-5.7776944979105398</v>
      </c>
      <c r="I248">
        <v>54.795971557921597</v>
      </c>
      <c r="J248">
        <v>-6.21827049986888</v>
      </c>
      <c r="K248">
        <v>5989.4960188123696</v>
      </c>
      <c r="L248">
        <v>4649.1030702620901</v>
      </c>
      <c r="M248">
        <v>41.716482541075898</v>
      </c>
      <c r="N248">
        <v>0.75447397534703398</v>
      </c>
      <c r="O248">
        <v>12.5058340907415</v>
      </c>
      <c r="P248">
        <v>114.932859330177</v>
      </c>
      <c r="Q248">
        <v>0.15671602094838899</v>
      </c>
    </row>
    <row r="249" spans="1:17" x14ac:dyDescent="0.3">
      <c r="A249" t="s">
        <v>595</v>
      </c>
      <c r="B249" t="s">
        <v>596</v>
      </c>
      <c r="C249" t="s">
        <v>3106</v>
      </c>
      <c r="D249" t="s">
        <v>196</v>
      </c>
      <c r="E249">
        <v>31063.604390625002</v>
      </c>
      <c r="F249">
        <v>451.25</v>
      </c>
      <c r="G249">
        <v>-12.2796551490311</v>
      </c>
      <c r="H249">
        <v>-13.456210537758199</v>
      </c>
      <c r="I249">
        <v>-23.830656010161501</v>
      </c>
      <c r="J249">
        <v>-11.2191021260538</v>
      </c>
      <c r="K249">
        <v>554.00096547630699</v>
      </c>
      <c r="L249">
        <v>567.99993677159603</v>
      </c>
      <c r="M249">
        <v>14.5226642386713</v>
      </c>
      <c r="N249">
        <v>0.75378959645424504</v>
      </c>
      <c r="O249">
        <v>52.897506925207701</v>
      </c>
      <c r="P249">
        <v>6.6784869976359298</v>
      </c>
      <c r="Q249">
        <v>-8.844445155399E-2</v>
      </c>
    </row>
    <row r="250" spans="1:17" x14ac:dyDescent="0.3">
      <c r="A250" t="s">
        <v>597</v>
      </c>
      <c r="B250" t="s">
        <v>598</v>
      </c>
      <c r="C250" t="s">
        <v>3114</v>
      </c>
      <c r="D250" t="s">
        <v>407</v>
      </c>
      <c r="E250">
        <v>30881.783499249999</v>
      </c>
      <c r="F250">
        <v>486.25</v>
      </c>
      <c r="G250">
        <v>-8.0895743587589202</v>
      </c>
      <c r="H250">
        <v>-1.3562643817127999</v>
      </c>
      <c r="I250">
        <v>-3.5397426385233102</v>
      </c>
      <c r="J250">
        <v>-0.92350988768513798</v>
      </c>
      <c r="K250">
        <v>499.01464322153799</v>
      </c>
      <c r="L250">
        <v>491.07566708206201</v>
      </c>
      <c r="M250">
        <v>52.179389709047399</v>
      </c>
      <c r="N250">
        <v>0.84357692003800999</v>
      </c>
      <c r="O250">
        <v>20.287917737789101</v>
      </c>
      <c r="P250">
        <v>17.465877521439801</v>
      </c>
      <c r="Q250">
        <v>0.117144853027114</v>
      </c>
    </row>
    <row r="251" spans="1:17" x14ac:dyDescent="0.3">
      <c r="A251" t="s">
        <v>599</v>
      </c>
      <c r="B251" t="s">
        <v>600</v>
      </c>
      <c r="C251" t="s">
        <v>3120</v>
      </c>
      <c r="D251" t="s">
        <v>117</v>
      </c>
      <c r="E251">
        <v>30849.762134159999</v>
      </c>
      <c r="F251">
        <v>289.2</v>
      </c>
      <c r="G251">
        <v>17.045676977900499</v>
      </c>
      <c r="H251">
        <v>-7.3962085881255399</v>
      </c>
      <c r="I251">
        <v>-1.5242075615548201</v>
      </c>
      <c r="J251">
        <v>-0.62445992382658699</v>
      </c>
      <c r="K251">
        <v>313.33089423330199</v>
      </c>
      <c r="L251">
        <v>294.76025101358601</v>
      </c>
      <c r="M251">
        <v>29.549416289324299</v>
      </c>
      <c r="N251">
        <v>0.928990924732913</v>
      </c>
      <c r="O251">
        <v>26.0027662517289</v>
      </c>
      <c r="P251">
        <v>45.509433962264097</v>
      </c>
      <c r="Q251">
        <v>-1.1936274936787001E-2</v>
      </c>
    </row>
    <row r="252" spans="1:17" x14ac:dyDescent="0.3">
      <c r="A252" t="s">
        <v>601</v>
      </c>
      <c r="B252" t="s">
        <v>602</v>
      </c>
      <c r="C252" t="s">
        <v>3116</v>
      </c>
      <c r="D252" t="s">
        <v>75</v>
      </c>
      <c r="E252">
        <v>30539.503525240001</v>
      </c>
      <c r="F252">
        <v>3952.4</v>
      </c>
      <c r="G252">
        <v>-6.8876403431606796</v>
      </c>
      <c r="H252">
        <v>-3.0697878007318402</v>
      </c>
      <c r="I252">
        <v>-2.6906434794253999</v>
      </c>
      <c r="J252">
        <v>-1.8740821754433501</v>
      </c>
      <c r="K252">
        <v>4271.4329028069296</v>
      </c>
      <c r="L252">
        <v>4185.8089018668998</v>
      </c>
      <c r="M252">
        <v>28.8935821135094</v>
      </c>
      <c r="N252">
        <v>0.88480389531345105</v>
      </c>
      <c r="O252">
        <v>23.861451270114301</v>
      </c>
      <c r="P252">
        <v>13.774144333458</v>
      </c>
      <c r="Q252">
        <v>1.2592476316629999E-3</v>
      </c>
    </row>
    <row r="253" spans="1:17" x14ac:dyDescent="0.3">
      <c r="A253" t="s">
        <v>603</v>
      </c>
      <c r="B253" t="s">
        <v>604</v>
      </c>
      <c r="C253" t="s">
        <v>3117</v>
      </c>
      <c r="D253" t="s">
        <v>605</v>
      </c>
      <c r="E253">
        <v>30418.82460815</v>
      </c>
      <c r="F253">
        <v>1118.1500000000001</v>
      </c>
      <c r="G253">
        <v>-34.505249638545799</v>
      </c>
      <c r="H253">
        <v>-3.7415716875736198</v>
      </c>
      <c r="I253">
        <v>-6.9004787561798997</v>
      </c>
      <c r="J253">
        <v>-3.21738334301978</v>
      </c>
      <c r="K253">
        <v>1205.1699336802899</v>
      </c>
      <c r="L253">
        <v>1200.0695280894699</v>
      </c>
      <c r="M253">
        <v>26.097799823719399</v>
      </c>
      <c r="N253">
        <v>0.58382821765605397</v>
      </c>
      <c r="O253">
        <v>28.8914725215758</v>
      </c>
      <c r="P253">
        <v>12.938740467653099</v>
      </c>
      <c r="Q253">
        <v>9.9277792235301004E-2</v>
      </c>
    </row>
    <row r="254" spans="1:17" x14ac:dyDescent="0.3">
      <c r="A254" t="s">
        <v>606</v>
      </c>
      <c r="B254" t="s">
        <v>607</v>
      </c>
      <c r="C254" t="s">
        <v>3110</v>
      </c>
      <c r="D254" t="s">
        <v>201</v>
      </c>
      <c r="E254">
        <v>30253.41887148</v>
      </c>
      <c r="F254">
        <v>9284.4</v>
      </c>
      <c r="G254">
        <v>29.4553467639332</v>
      </c>
      <c r="H254">
        <v>13.599461914323999</v>
      </c>
      <c r="I254">
        <v>32.072781338892597</v>
      </c>
      <c r="J254">
        <v>-6.1473947148958201E-2</v>
      </c>
      <c r="K254">
        <v>9101.4834226155799</v>
      </c>
      <c r="L254">
        <v>7899.9660256505704</v>
      </c>
      <c r="M254">
        <v>39.594446462970602</v>
      </c>
      <c r="N254">
        <v>0.72431657180740505</v>
      </c>
      <c r="O254">
        <v>14.5254405238895</v>
      </c>
      <c r="P254">
        <v>55.881834437252799</v>
      </c>
      <c r="Q254">
        <v>5.3461021396905999E-2</v>
      </c>
    </row>
    <row r="255" spans="1:17" x14ac:dyDescent="0.3">
      <c r="A255" t="s">
        <v>608</v>
      </c>
      <c r="B255" t="s">
        <v>609</v>
      </c>
      <c r="C255" t="s">
        <v>3110</v>
      </c>
      <c r="D255" t="s">
        <v>220</v>
      </c>
      <c r="E255">
        <v>30182.806900359901</v>
      </c>
      <c r="F255">
        <v>2256.1999999999998</v>
      </c>
      <c r="G255">
        <v>36.354379108205201</v>
      </c>
      <c r="H255">
        <v>5.7677260145320997</v>
      </c>
      <c r="I255">
        <v>28.777752639085001</v>
      </c>
      <c r="J255">
        <v>-0.90193538005021801</v>
      </c>
      <c r="K255">
        <v>2179.6679851485001</v>
      </c>
      <c r="L255">
        <v>1865.5969409356801</v>
      </c>
      <c r="M255">
        <v>41.955662297655202</v>
      </c>
      <c r="N255">
        <v>0.35542574012954098</v>
      </c>
      <c r="O255">
        <v>11.869515113908299</v>
      </c>
      <c r="P255">
        <v>62.902527075812202</v>
      </c>
      <c r="Q255">
        <v>9.418278818037E-2</v>
      </c>
    </row>
    <row r="256" spans="1:17" x14ac:dyDescent="0.3">
      <c r="A256" t="s">
        <v>610</v>
      </c>
      <c r="B256" t="s">
        <v>611</v>
      </c>
      <c r="C256" t="s">
        <v>3106</v>
      </c>
      <c r="D256" t="s">
        <v>467</v>
      </c>
      <c r="E256">
        <v>29480.49</v>
      </c>
      <c r="F256">
        <v>839.9</v>
      </c>
      <c r="G256">
        <v>147.67548426166201</v>
      </c>
      <c r="H256">
        <v>21.715862815106298</v>
      </c>
      <c r="I256">
        <v>24.345383284730101</v>
      </c>
      <c r="J256">
        <v>11.3464411254567</v>
      </c>
      <c r="K256">
        <v>773.52722928681999</v>
      </c>
      <c r="L256">
        <v>679.77287741091402</v>
      </c>
      <c r="M256">
        <v>71.690064161252593</v>
      </c>
      <c r="N256">
        <v>0.93136007806083998</v>
      </c>
      <c r="O256">
        <v>15.489939278485499</v>
      </c>
      <c r="P256">
        <v>173.58306188924999</v>
      </c>
      <c r="Q256">
        <v>0.132769988102592</v>
      </c>
    </row>
    <row r="257" spans="1:17" x14ac:dyDescent="0.3">
      <c r="A257" t="s">
        <v>612</v>
      </c>
      <c r="B257" t="s">
        <v>613</v>
      </c>
      <c r="C257" t="s">
        <v>3112</v>
      </c>
      <c r="D257" t="s">
        <v>51</v>
      </c>
      <c r="E257">
        <v>29375.232210900002</v>
      </c>
      <c r="F257">
        <v>1783</v>
      </c>
      <c r="G257">
        <v>-10.0936329938464</v>
      </c>
      <c r="H257">
        <v>10.5153538505981</v>
      </c>
      <c r="I257">
        <v>-5.2900100429248997</v>
      </c>
      <c r="J257">
        <v>-0.71145592239016597</v>
      </c>
      <c r="K257">
        <v>1759.9546456221999</v>
      </c>
      <c r="L257">
        <v>1800.82493357617</v>
      </c>
      <c r="M257">
        <v>56.954444097674298</v>
      </c>
      <c r="N257">
        <v>2.1535597482920701</v>
      </c>
      <c r="O257">
        <v>24.5625350532809</v>
      </c>
      <c r="P257">
        <v>12.4424544365264</v>
      </c>
      <c r="Q257">
        <v>-9.9003888992285002E-2</v>
      </c>
    </row>
    <row r="258" spans="1:17" x14ac:dyDescent="0.3">
      <c r="A258" t="s">
        <v>614</v>
      </c>
      <c r="B258" t="s">
        <v>615</v>
      </c>
      <c r="C258" t="s">
        <v>3112</v>
      </c>
      <c r="D258" t="s">
        <v>252</v>
      </c>
      <c r="E258">
        <v>29327.056240579899</v>
      </c>
      <c r="F258">
        <v>1091.9000000000001</v>
      </c>
      <c r="G258">
        <v>1.5833615792290401</v>
      </c>
      <c r="H258">
        <v>6.3148885196530502</v>
      </c>
      <c r="I258">
        <v>-22.518051787314601</v>
      </c>
      <c r="J258">
        <v>1.731932599718</v>
      </c>
      <c r="K258">
        <v>1079.3050742242899</v>
      </c>
      <c r="L258">
        <v>1109.09089864468</v>
      </c>
      <c r="M258">
        <v>59.453100676819801</v>
      </c>
      <c r="N258">
        <v>0.39067064376469302</v>
      </c>
      <c r="O258">
        <v>38.648227859694103</v>
      </c>
      <c r="P258">
        <v>22.8303054165026</v>
      </c>
      <c r="Q258">
        <v>0.1673120516228</v>
      </c>
    </row>
    <row r="259" spans="1:17" x14ac:dyDescent="0.3">
      <c r="A259" t="s">
        <v>616</v>
      </c>
      <c r="B259" t="s">
        <v>617</v>
      </c>
      <c r="C259" t="s">
        <v>3125</v>
      </c>
      <c r="D259" t="s">
        <v>618</v>
      </c>
      <c r="E259">
        <v>29185.906957200001</v>
      </c>
      <c r="F259">
        <v>740.6</v>
      </c>
      <c r="G259">
        <v>-12.3149258879071</v>
      </c>
      <c r="H259">
        <v>0.68837439896536601</v>
      </c>
      <c r="I259">
        <v>6.6469379520895</v>
      </c>
      <c r="J259">
        <v>-2.1340675022111002</v>
      </c>
      <c r="K259">
        <v>768.43295273195099</v>
      </c>
      <c r="L259">
        <v>735.48346193949999</v>
      </c>
      <c r="M259">
        <v>48.819402474075297</v>
      </c>
      <c r="N259">
        <v>0.70621149847288001</v>
      </c>
      <c r="O259">
        <v>24.358628139346401</v>
      </c>
      <c r="P259">
        <v>30.4792107117688</v>
      </c>
      <c r="Q259">
        <v>2.5162885154827001E-2</v>
      </c>
    </row>
    <row r="260" spans="1:17" x14ac:dyDescent="0.3">
      <c r="A260" t="s">
        <v>619</v>
      </c>
      <c r="B260" t="s">
        <v>620</v>
      </c>
      <c r="C260" t="s">
        <v>3108</v>
      </c>
      <c r="D260" t="s">
        <v>402</v>
      </c>
      <c r="E260">
        <v>29102.689948070001</v>
      </c>
      <c r="F260">
        <v>1549.85</v>
      </c>
      <c r="G260">
        <v>21.615983288473601</v>
      </c>
      <c r="H260">
        <v>-18.0557822563085</v>
      </c>
      <c r="I260">
        <v>32.786017739123302</v>
      </c>
      <c r="J260">
        <v>-4.04653692955082</v>
      </c>
      <c r="K260">
        <v>1752.0810296017901</v>
      </c>
      <c r="L260">
        <v>1489.94034730218</v>
      </c>
      <c r="M260">
        <v>27.6637025550923</v>
      </c>
      <c r="N260">
        <v>0.51755608683804399</v>
      </c>
      <c r="O260">
        <v>39.042487982707897</v>
      </c>
      <c r="P260">
        <v>61.257933617729599</v>
      </c>
      <c r="Q260">
        <v>9.6825674904632994E-2</v>
      </c>
    </row>
    <row r="261" spans="1:17" hidden="1" x14ac:dyDescent="0.3">
      <c r="A261" t="s">
        <v>621</v>
      </c>
      <c r="B261" t="s">
        <v>622</v>
      </c>
      <c r="C261" t="s">
        <v>3108</v>
      </c>
      <c r="D261" t="s">
        <v>40</v>
      </c>
      <c r="E261">
        <v>29089.200519574999</v>
      </c>
      <c r="F261">
        <v>315.85000000000002</v>
      </c>
      <c r="G261">
        <v>-15.719510564778201</v>
      </c>
      <c r="H261">
        <v>-8.1387077175296803</v>
      </c>
      <c r="I261">
        <v>-1.0771083238497801</v>
      </c>
      <c r="J261">
        <v>-4.3937669099389103</v>
      </c>
      <c r="K261">
        <v>346.98381077761201</v>
      </c>
      <c r="M261">
        <v>34.546731801392397</v>
      </c>
      <c r="N261">
        <v>0.40151996182796801</v>
      </c>
      <c r="O261">
        <v>28.985277821750799</v>
      </c>
      <c r="P261">
        <v>13.390773649254999</v>
      </c>
    </row>
    <row r="262" spans="1:17" x14ac:dyDescent="0.3">
      <c r="A262" t="s">
        <v>623</v>
      </c>
      <c r="B262" t="s">
        <v>624</v>
      </c>
      <c r="C262" t="s">
        <v>3108</v>
      </c>
      <c r="D262" t="s">
        <v>40</v>
      </c>
      <c r="E262">
        <v>29080.608</v>
      </c>
      <c r="F262">
        <v>176.46</v>
      </c>
      <c r="G262">
        <v>-5.9126583615313697</v>
      </c>
      <c r="H262">
        <v>-12.465825416265499</v>
      </c>
      <c r="I262">
        <v>-28.1207981647044</v>
      </c>
      <c r="J262">
        <v>-4.7888926984659204</v>
      </c>
      <c r="K262">
        <v>208.33440149398501</v>
      </c>
      <c r="L262">
        <v>223.04106696333201</v>
      </c>
      <c r="M262">
        <v>28.589240548180701</v>
      </c>
      <c r="N262">
        <v>0.72175704550890796</v>
      </c>
      <c r="O262">
        <v>84.007707129094399</v>
      </c>
      <c r="P262">
        <v>18.4295302013422</v>
      </c>
      <c r="Q262">
        <v>1.5527151764479E-2</v>
      </c>
    </row>
    <row r="263" spans="1:17" hidden="1" x14ac:dyDescent="0.3">
      <c r="A263" t="s">
        <v>625</v>
      </c>
      <c r="B263" t="s">
        <v>626</v>
      </c>
      <c r="C263" t="s">
        <v>3123</v>
      </c>
      <c r="D263" t="s">
        <v>94</v>
      </c>
      <c r="E263">
        <v>28898.814321692</v>
      </c>
      <c r="F263">
        <v>69.319999999999993</v>
      </c>
      <c r="G263">
        <v>-42.929692883319703</v>
      </c>
      <c r="H263">
        <v>-15.522671056005899</v>
      </c>
      <c r="I263">
        <v>-28.287290642391199</v>
      </c>
      <c r="J263">
        <v>-6.1725934760392702</v>
      </c>
      <c r="K263">
        <v>90.440295150796601</v>
      </c>
      <c r="M263">
        <v>24.5059853751821</v>
      </c>
      <c r="N263">
        <v>0.85637395638993197</v>
      </c>
      <c r="O263">
        <v>127.06289671090499</v>
      </c>
      <c r="P263">
        <v>1.7914831130690201</v>
      </c>
    </row>
    <row r="264" spans="1:17" hidden="1" x14ac:dyDescent="0.3">
      <c r="A264" t="s">
        <v>627</v>
      </c>
      <c r="B264" t="s">
        <v>628</v>
      </c>
      <c r="C264" t="s">
        <v>3123</v>
      </c>
      <c r="D264" t="s">
        <v>117</v>
      </c>
      <c r="E264">
        <v>28736.843754149999</v>
      </c>
      <c r="F264">
        <v>553.5</v>
      </c>
      <c r="G264">
        <v>-38.3759556097868</v>
      </c>
      <c r="H264">
        <v>-14.673872745472901</v>
      </c>
      <c r="I264">
        <v>-22.7911295726575</v>
      </c>
      <c r="J264">
        <v>4.7685732264806298</v>
      </c>
      <c r="K264">
        <v>615.78392871141102</v>
      </c>
      <c r="M264">
        <v>41.289693142458297</v>
      </c>
      <c r="N264">
        <v>1.36844609289658</v>
      </c>
      <c r="O264">
        <v>32.610659439927701</v>
      </c>
      <c r="P264">
        <v>7.5801749271136902</v>
      </c>
    </row>
    <row r="265" spans="1:17" x14ac:dyDescent="0.3">
      <c r="A265" t="s">
        <v>629</v>
      </c>
      <c r="B265" t="s">
        <v>630</v>
      </c>
      <c r="C265" t="s">
        <v>3111</v>
      </c>
      <c r="D265" t="s">
        <v>48</v>
      </c>
      <c r="E265">
        <v>28636.937999999998</v>
      </c>
      <c r="F265">
        <v>47.42</v>
      </c>
      <c r="G265">
        <v>7.0110703794188103</v>
      </c>
      <c r="H265">
        <v>-12.0628968669745</v>
      </c>
      <c r="I265">
        <v>-35.868934145087302</v>
      </c>
      <c r="J265">
        <v>-7.0042966719317796</v>
      </c>
      <c r="K265">
        <v>55.5310641666197</v>
      </c>
      <c r="L265">
        <v>57.632779804653303</v>
      </c>
      <c r="M265">
        <v>23.401008943492801</v>
      </c>
      <c r="N265">
        <v>0.73484768572020798</v>
      </c>
      <c r="O265">
        <v>64.803880219316696</v>
      </c>
      <c r="P265">
        <v>31.7222222222222</v>
      </c>
      <c r="Q265">
        <v>8.8864284797550999E-2</v>
      </c>
    </row>
    <row r="266" spans="1:17" x14ac:dyDescent="0.3">
      <c r="A266" t="s">
        <v>631</v>
      </c>
      <c r="B266" t="s">
        <v>632</v>
      </c>
      <c r="C266" t="s">
        <v>3126</v>
      </c>
      <c r="D266" t="s">
        <v>572</v>
      </c>
      <c r="E266">
        <v>28375.591575400002</v>
      </c>
      <c r="F266">
        <v>2567.3000000000002</v>
      </c>
      <c r="G266">
        <v>88.569580976565206</v>
      </c>
      <c r="H266">
        <v>-10.7760503021573</v>
      </c>
      <c r="I266">
        <v>14.0645100286924</v>
      </c>
      <c r="J266">
        <v>-4.7993415807123903</v>
      </c>
      <c r="K266">
        <v>2673.8129199407799</v>
      </c>
      <c r="L266">
        <v>2206.36475816542</v>
      </c>
      <c r="M266">
        <v>34.723411357846999</v>
      </c>
      <c r="N266">
        <v>0.35082732888089102</v>
      </c>
      <c r="O266">
        <v>22.3074825692361</v>
      </c>
      <c r="P266">
        <v>117.93718166383699</v>
      </c>
      <c r="Q266">
        <v>0.13943522534350899</v>
      </c>
    </row>
    <row r="267" spans="1:17" x14ac:dyDescent="0.3">
      <c r="A267" t="s">
        <v>633</v>
      </c>
      <c r="B267" t="s">
        <v>634</v>
      </c>
      <c r="C267" t="s">
        <v>3114</v>
      </c>
      <c r="D267" t="s">
        <v>211</v>
      </c>
      <c r="E267">
        <v>28176.820221599999</v>
      </c>
      <c r="F267">
        <v>14855.25</v>
      </c>
      <c r="G267">
        <v>-30.759051197029599</v>
      </c>
      <c r="H267">
        <v>6.8759696752988697</v>
      </c>
      <c r="I267">
        <v>5.8574675832422702</v>
      </c>
      <c r="J267">
        <v>-0.43999695331327499</v>
      </c>
      <c r="K267">
        <v>14995.006094096399</v>
      </c>
      <c r="L267">
        <v>15103.7720138327</v>
      </c>
      <c r="M267">
        <v>58.504364365073101</v>
      </c>
      <c r="N267">
        <v>0.78976581641068599</v>
      </c>
      <c r="O267">
        <v>22.852190303091401</v>
      </c>
      <c r="P267">
        <v>14.4913294797687</v>
      </c>
      <c r="Q267">
        <v>5.8146809300323003E-2</v>
      </c>
    </row>
    <row r="268" spans="1:17" x14ac:dyDescent="0.3">
      <c r="A268" t="s">
        <v>635</v>
      </c>
      <c r="B268" t="s">
        <v>636</v>
      </c>
      <c r="C268" t="s">
        <v>3109</v>
      </c>
      <c r="D268" t="s">
        <v>637</v>
      </c>
      <c r="E268">
        <v>28075.194554483998</v>
      </c>
      <c r="F268">
        <v>292.18</v>
      </c>
      <c r="G268">
        <v>-14.400348221215999</v>
      </c>
      <c r="H268">
        <v>24.926797515902699</v>
      </c>
      <c r="I268">
        <v>-8.7343291298609298</v>
      </c>
      <c r="J268">
        <v>-8.8385354379106307</v>
      </c>
      <c r="K268">
        <v>264.23121126922501</v>
      </c>
      <c r="L268">
        <v>271.10897709938803</v>
      </c>
      <c r="M268">
        <v>64.420687736562002</v>
      </c>
      <c r="N268">
        <v>5.8361166658194303</v>
      </c>
      <c r="O268">
        <v>31.528509822712</v>
      </c>
      <c r="P268">
        <v>39.133333333333297</v>
      </c>
      <c r="Q268">
        <v>8.7236676542703007E-2</v>
      </c>
    </row>
    <row r="269" spans="1:17" x14ac:dyDescent="0.3">
      <c r="A269" t="s">
        <v>638</v>
      </c>
      <c r="B269" t="s">
        <v>639</v>
      </c>
      <c r="C269" t="s">
        <v>3110</v>
      </c>
      <c r="D269" t="s">
        <v>201</v>
      </c>
      <c r="E269">
        <v>28073.497500000001</v>
      </c>
      <c r="F269">
        <v>643.15</v>
      </c>
      <c r="G269">
        <v>6.1352215370945604</v>
      </c>
      <c r="H269">
        <v>-5.3811968163044801</v>
      </c>
      <c r="I269">
        <v>21.454255151901801</v>
      </c>
      <c r="J269">
        <v>-8.3007252665838607</v>
      </c>
      <c r="K269">
        <v>704.84621690309302</v>
      </c>
      <c r="L269">
        <v>659.92696089260005</v>
      </c>
      <c r="M269">
        <v>41.782456085181103</v>
      </c>
      <c r="N269">
        <v>1.24357837668772</v>
      </c>
      <c r="O269">
        <v>33.716862318277201</v>
      </c>
      <c r="P269">
        <v>54.1956365380004</v>
      </c>
      <c r="Q269">
        <v>6.6172339058800001E-4</v>
      </c>
    </row>
    <row r="270" spans="1:17" x14ac:dyDescent="0.3">
      <c r="A270" t="s">
        <v>640</v>
      </c>
      <c r="B270" t="s">
        <v>641</v>
      </c>
      <c r="C270" t="s">
        <v>3121</v>
      </c>
      <c r="D270" t="s">
        <v>142</v>
      </c>
      <c r="E270">
        <v>28070.68109695</v>
      </c>
      <c r="F270">
        <v>1135</v>
      </c>
      <c r="G270">
        <v>35.989190114510599</v>
      </c>
      <c r="H270">
        <v>-6.30494132197183</v>
      </c>
      <c r="I270">
        <v>-10.167683073128</v>
      </c>
      <c r="J270">
        <v>4.2011243788573998</v>
      </c>
      <c r="K270">
        <v>1224.1563916376699</v>
      </c>
      <c r="L270">
        <v>1141.1443842024901</v>
      </c>
      <c r="M270">
        <v>49.166107135195297</v>
      </c>
      <c r="N270">
        <v>0.931508660571706</v>
      </c>
      <c r="O270">
        <v>28.026431718061598</v>
      </c>
      <c r="P270">
        <v>56.003023847158197</v>
      </c>
      <c r="Q270">
        <v>0.11195083463699999</v>
      </c>
    </row>
    <row r="271" spans="1:17" x14ac:dyDescent="0.3">
      <c r="A271" t="s">
        <v>642</v>
      </c>
      <c r="B271" t="s">
        <v>643</v>
      </c>
      <c r="C271" t="s">
        <v>3108</v>
      </c>
      <c r="D271" t="s">
        <v>54</v>
      </c>
      <c r="E271">
        <v>27686.4153549</v>
      </c>
      <c r="F271">
        <v>358.3</v>
      </c>
      <c r="G271">
        <v>-20.770673106297501</v>
      </c>
      <c r="H271">
        <v>-0.191729791945113</v>
      </c>
      <c r="I271">
        <v>-26.1754913305282</v>
      </c>
      <c r="J271">
        <v>-0.12268987689315</v>
      </c>
      <c r="K271">
        <v>373.41168174752102</v>
      </c>
      <c r="L271">
        <v>400.67058517629698</v>
      </c>
      <c r="M271">
        <v>46.476847340020598</v>
      </c>
      <c r="N271">
        <v>0.41272870703485998</v>
      </c>
      <c r="O271">
        <v>45.046050795422801</v>
      </c>
      <c r="P271">
        <v>32.679133493797401</v>
      </c>
      <c r="Q271">
        <v>6.8025564132393995E-2</v>
      </c>
    </row>
    <row r="272" spans="1:17" x14ac:dyDescent="0.3">
      <c r="A272" t="s">
        <v>644</v>
      </c>
      <c r="B272" t="s">
        <v>645</v>
      </c>
      <c r="C272" t="s">
        <v>3108</v>
      </c>
      <c r="D272" t="s">
        <v>498</v>
      </c>
      <c r="E272">
        <v>27289.597600679899</v>
      </c>
      <c r="F272">
        <v>839.55</v>
      </c>
      <c r="G272">
        <v>3.52224531491159</v>
      </c>
      <c r="H272">
        <v>3.1336438884205302</v>
      </c>
      <c r="I272">
        <v>12.138303976567199</v>
      </c>
      <c r="J272">
        <v>1.12244537639246</v>
      </c>
      <c r="K272">
        <v>846.02267522300099</v>
      </c>
      <c r="L272">
        <v>785.91858120783002</v>
      </c>
      <c r="M272">
        <v>37.882818756933702</v>
      </c>
      <c r="N272">
        <v>0.28774628881725001</v>
      </c>
      <c r="O272">
        <v>9.8743374426776196</v>
      </c>
      <c r="P272">
        <v>28.371559633027498</v>
      </c>
      <c r="Q272">
        <v>-2.6578358607500002E-2</v>
      </c>
    </row>
    <row r="273" spans="1:17" x14ac:dyDescent="0.3">
      <c r="A273" t="s">
        <v>646</v>
      </c>
      <c r="B273" t="s">
        <v>647</v>
      </c>
      <c r="C273" t="s">
        <v>3122</v>
      </c>
      <c r="D273" t="s">
        <v>166</v>
      </c>
      <c r="E273">
        <v>27214.339397349999</v>
      </c>
      <c r="F273">
        <v>1068.25</v>
      </c>
      <c r="G273">
        <v>-7.1617566411237599</v>
      </c>
      <c r="H273">
        <v>-1.0195143930516899</v>
      </c>
      <c r="I273">
        <v>-6.0616609905338903</v>
      </c>
      <c r="J273">
        <v>-1.8199081418006799</v>
      </c>
      <c r="K273">
        <v>1093.3367779115999</v>
      </c>
      <c r="L273">
        <v>1073.0524550634</v>
      </c>
      <c r="M273">
        <v>41.029190799592598</v>
      </c>
      <c r="N273">
        <v>0.38654039669745299</v>
      </c>
      <c r="O273">
        <v>26.281301193540799</v>
      </c>
      <c r="P273">
        <v>14.4962486602358</v>
      </c>
      <c r="Q273">
        <v>1.1757304047361999E-2</v>
      </c>
    </row>
    <row r="274" spans="1:17" hidden="1" x14ac:dyDescent="0.3">
      <c r="A274" t="s">
        <v>648</v>
      </c>
      <c r="B274" t="s">
        <v>649</v>
      </c>
      <c r="C274" t="s">
        <v>3123</v>
      </c>
      <c r="D274" t="s">
        <v>139</v>
      </c>
      <c r="E274">
        <v>27208.335794499999</v>
      </c>
      <c r="F274">
        <v>1601.95</v>
      </c>
      <c r="G274">
        <v>108.84762078110199</v>
      </c>
      <c r="H274">
        <v>-7.4997841638732501</v>
      </c>
      <c r="I274">
        <v>86.038399496340006</v>
      </c>
      <c r="J274">
        <v>-2.4450857407028099</v>
      </c>
      <c r="K274">
        <v>1638.2055969908399</v>
      </c>
      <c r="L274">
        <v>1266.06498429109</v>
      </c>
      <c r="M274">
        <v>40.108509186944701</v>
      </c>
      <c r="N274">
        <v>0.63177967690109804</v>
      </c>
      <c r="O274">
        <v>18.605449608289799</v>
      </c>
      <c r="P274">
        <v>178.04391217564799</v>
      </c>
    </row>
    <row r="275" spans="1:17" x14ac:dyDescent="0.3">
      <c r="A275" t="s">
        <v>650</v>
      </c>
      <c r="B275" t="s">
        <v>651</v>
      </c>
      <c r="C275" t="s">
        <v>3114</v>
      </c>
      <c r="D275" t="s">
        <v>556</v>
      </c>
      <c r="E275">
        <v>27176.550458004</v>
      </c>
      <c r="F275">
        <v>61.47</v>
      </c>
      <c r="G275">
        <v>-18.328407104982599</v>
      </c>
      <c r="H275">
        <v>0.10531169581494999</v>
      </c>
      <c r="I275">
        <v>-15.530719611926999</v>
      </c>
      <c r="J275">
        <v>-2.04773701445639</v>
      </c>
      <c r="K275">
        <v>65.399337945137702</v>
      </c>
      <c r="L275">
        <v>67.232561075145895</v>
      </c>
      <c r="M275">
        <v>39.058448897802201</v>
      </c>
      <c r="N275">
        <v>0.82083200779027998</v>
      </c>
      <c r="O275">
        <v>30.144786074507898</v>
      </c>
      <c r="P275">
        <v>4.1864406779660897</v>
      </c>
      <c r="Q275">
        <v>2.0112385169727999E-2</v>
      </c>
    </row>
    <row r="276" spans="1:17" x14ac:dyDescent="0.3">
      <c r="A276" t="s">
        <v>652</v>
      </c>
      <c r="B276" t="s">
        <v>653</v>
      </c>
      <c r="C276" t="s">
        <v>3108</v>
      </c>
      <c r="D276" t="s">
        <v>40</v>
      </c>
      <c r="E276">
        <v>27151.502539010002</v>
      </c>
      <c r="F276">
        <v>462.1</v>
      </c>
      <c r="G276">
        <v>-34.673398001036198</v>
      </c>
      <c r="H276">
        <v>-11.1600932875065</v>
      </c>
      <c r="I276">
        <v>-19.3980283998843</v>
      </c>
      <c r="J276">
        <v>-0.93038850049952104</v>
      </c>
      <c r="K276">
        <v>535.73694650420202</v>
      </c>
      <c r="L276">
        <v>562.78928027091001</v>
      </c>
      <c r="M276">
        <v>26.184083151109</v>
      </c>
      <c r="N276">
        <v>1.0613325072100701</v>
      </c>
      <c r="O276">
        <v>40.012984202553497</v>
      </c>
      <c r="P276">
        <v>2.0764303070465999</v>
      </c>
      <c r="Q276">
        <v>-0.111092093972693</v>
      </c>
    </row>
    <row r="277" spans="1:17" x14ac:dyDescent="0.3">
      <c r="A277" t="s">
        <v>654</v>
      </c>
      <c r="B277" t="s">
        <v>655</v>
      </c>
      <c r="C277" t="s">
        <v>3108</v>
      </c>
      <c r="D277" t="s">
        <v>24</v>
      </c>
      <c r="E277">
        <v>27001.490378325001</v>
      </c>
      <c r="F277">
        <v>167.61</v>
      </c>
      <c r="G277">
        <v>-41.495136932798303</v>
      </c>
      <c r="H277">
        <v>-8.0391980205255908</v>
      </c>
      <c r="I277">
        <v>-13.253151111053301</v>
      </c>
      <c r="J277">
        <v>-4.2175796530324696</v>
      </c>
      <c r="K277">
        <v>185.46400255489101</v>
      </c>
      <c r="L277">
        <v>198.27490689529</v>
      </c>
      <c r="M277">
        <v>35.220229073773602</v>
      </c>
      <c r="N277">
        <v>0.50854287051809899</v>
      </c>
      <c r="O277">
        <v>56.9715410775013</v>
      </c>
      <c r="P277">
        <v>2.1264928101389202</v>
      </c>
      <c r="Q277">
        <v>-9.2787663842398005E-2</v>
      </c>
    </row>
    <row r="278" spans="1:17" x14ac:dyDescent="0.3">
      <c r="A278" t="s">
        <v>656</v>
      </c>
      <c r="B278" t="s">
        <v>657</v>
      </c>
      <c r="C278" t="s">
        <v>3119</v>
      </c>
      <c r="D278" t="s">
        <v>270</v>
      </c>
      <c r="E278">
        <v>26808.354301120002</v>
      </c>
      <c r="F278">
        <v>1408.4</v>
      </c>
      <c r="G278">
        <v>13.9673614968594</v>
      </c>
      <c r="H278">
        <v>3.0903244666476302</v>
      </c>
      <c r="I278">
        <v>-20.795736491703501</v>
      </c>
      <c r="J278">
        <v>3.2834189430968199</v>
      </c>
      <c r="K278">
        <v>1459.54712961216</v>
      </c>
      <c r="L278">
        <v>1438.2791261857401</v>
      </c>
      <c r="M278">
        <v>44.420704331934097</v>
      </c>
      <c r="N278">
        <v>0.97909794546093898</v>
      </c>
      <c r="O278">
        <v>30.726356148821299</v>
      </c>
      <c r="P278">
        <v>37.324492979719203</v>
      </c>
      <c r="Q278">
        <v>3.8529862222983997E-2</v>
      </c>
    </row>
    <row r="279" spans="1:17" x14ac:dyDescent="0.3">
      <c r="A279" t="s">
        <v>658</v>
      </c>
      <c r="B279" t="s">
        <v>659</v>
      </c>
      <c r="C279" t="s">
        <v>3119</v>
      </c>
      <c r="D279" t="s">
        <v>660</v>
      </c>
      <c r="E279">
        <v>26560.743381839999</v>
      </c>
      <c r="F279">
        <v>1167.9000000000001</v>
      </c>
      <c r="G279">
        <v>134.055547162903</v>
      </c>
      <c r="H279">
        <v>3.4794665123081101</v>
      </c>
      <c r="I279">
        <v>26.928656528907698</v>
      </c>
      <c r="J279">
        <v>7.5934195659689493E-2</v>
      </c>
      <c r="K279">
        <v>1109.40781802895</v>
      </c>
      <c r="L279">
        <v>961.32932513014202</v>
      </c>
      <c r="M279">
        <v>65.232945188886504</v>
      </c>
      <c r="N279">
        <v>1.16210058261299</v>
      </c>
      <c r="O279">
        <v>24.150184091103601</v>
      </c>
      <c r="P279">
        <v>217.364130434782</v>
      </c>
    </row>
    <row r="280" spans="1:17" x14ac:dyDescent="0.3">
      <c r="A280" t="s">
        <v>661</v>
      </c>
      <c r="B280" t="s">
        <v>662</v>
      </c>
      <c r="C280" t="s">
        <v>3111</v>
      </c>
      <c r="D280" t="s">
        <v>48</v>
      </c>
      <c r="E280">
        <v>26485.569</v>
      </c>
      <c r="F280">
        <v>994.95</v>
      </c>
      <c r="G280">
        <v>48.9350648439842</v>
      </c>
      <c r="H280">
        <v>7.5916846453269597</v>
      </c>
      <c r="I280">
        <v>20.681955264739301</v>
      </c>
      <c r="J280">
        <v>2.35155816056725</v>
      </c>
      <c r="K280">
        <v>970.191892716143</v>
      </c>
      <c r="L280">
        <v>852.67064935440703</v>
      </c>
      <c r="M280">
        <v>51.739697442568598</v>
      </c>
      <c r="N280">
        <v>1.0359703518880601</v>
      </c>
      <c r="O280">
        <v>8.0456304336901301</v>
      </c>
      <c r="P280">
        <v>75.739644970414204</v>
      </c>
      <c r="Q280">
        <v>8.7611454875131001E-2</v>
      </c>
    </row>
    <row r="281" spans="1:17" x14ac:dyDescent="0.3">
      <c r="A281" t="s">
        <v>663</v>
      </c>
      <c r="B281" t="s">
        <v>664</v>
      </c>
      <c r="C281" t="s">
        <v>3112</v>
      </c>
      <c r="D281" t="s">
        <v>665</v>
      </c>
      <c r="E281">
        <v>26422.706700549999</v>
      </c>
      <c r="F281">
        <v>2607.6999999999998</v>
      </c>
      <c r="G281">
        <v>49.401999046346802</v>
      </c>
      <c r="H281">
        <v>11.2951527868179</v>
      </c>
      <c r="I281">
        <v>45.185164140309197</v>
      </c>
      <c r="J281">
        <v>-2.38919297529673</v>
      </c>
      <c r="K281">
        <v>2538.3001621150402</v>
      </c>
      <c r="L281">
        <v>2075.7051695360401</v>
      </c>
      <c r="M281">
        <v>38.920466829983901</v>
      </c>
      <c r="N281">
        <v>0.76756214540108703</v>
      </c>
      <c r="O281">
        <v>28.764811903209701</v>
      </c>
      <c r="P281">
        <v>91.601763409257799</v>
      </c>
      <c r="Q281">
        <v>0.102874208294696</v>
      </c>
    </row>
    <row r="282" spans="1:17" x14ac:dyDescent="0.3">
      <c r="A282" t="s">
        <v>666</v>
      </c>
      <c r="B282" t="s">
        <v>667</v>
      </c>
      <c r="C282" t="s">
        <v>3112</v>
      </c>
      <c r="D282" t="s">
        <v>51</v>
      </c>
      <c r="E282">
        <v>26364.890454600001</v>
      </c>
      <c r="F282">
        <v>489</v>
      </c>
      <c r="G282">
        <v>13.923918015275699</v>
      </c>
      <c r="H282">
        <v>6.9999656210425103</v>
      </c>
      <c r="I282">
        <v>3.5557239297691998</v>
      </c>
      <c r="J282">
        <v>-0.52675395421501103</v>
      </c>
      <c r="K282">
        <v>475.60299016048998</v>
      </c>
      <c r="L282">
        <v>446.73588239342001</v>
      </c>
      <c r="M282">
        <v>53.267781624161103</v>
      </c>
      <c r="N282">
        <v>0.82729355071168298</v>
      </c>
      <c r="O282">
        <v>5.9304703476482601</v>
      </c>
      <c r="P282">
        <v>35.513371206872598</v>
      </c>
      <c r="Q282">
        <v>-4.3783205154472003E-2</v>
      </c>
    </row>
    <row r="283" spans="1:17" hidden="1" x14ac:dyDescent="0.3">
      <c r="A283" t="s">
        <v>668</v>
      </c>
      <c r="B283" t="s">
        <v>669</v>
      </c>
      <c r="C283" t="s">
        <v>3123</v>
      </c>
      <c r="D283" t="s">
        <v>211</v>
      </c>
      <c r="E283">
        <v>26157.680206139899</v>
      </c>
      <c r="F283">
        <v>11658.6</v>
      </c>
      <c r="G283">
        <v>91.007241677766302</v>
      </c>
      <c r="H283">
        <v>-11.001874625155001</v>
      </c>
      <c r="I283">
        <v>1.9186061048154699</v>
      </c>
      <c r="J283">
        <v>-2.8997448090690399</v>
      </c>
      <c r="K283">
        <v>12823.014060052299</v>
      </c>
      <c r="L283">
        <v>11428.827102675201</v>
      </c>
      <c r="M283">
        <v>38.961065361425</v>
      </c>
      <c r="N283">
        <v>0.29121648318585902</v>
      </c>
      <c r="O283">
        <v>29.8393460621343</v>
      </c>
      <c r="P283">
        <v>111.889789538729</v>
      </c>
      <c r="Q283">
        <v>0.15225994728598399</v>
      </c>
    </row>
    <row r="284" spans="1:17" x14ac:dyDescent="0.3">
      <c r="A284" t="s">
        <v>670</v>
      </c>
      <c r="B284" t="s">
        <v>671</v>
      </c>
      <c r="C284" t="s">
        <v>3106</v>
      </c>
      <c r="D284" t="s">
        <v>18</v>
      </c>
      <c r="E284">
        <v>25933.204103268999</v>
      </c>
      <c r="F284">
        <v>147.97</v>
      </c>
      <c r="G284">
        <v>8.9489810743016207</v>
      </c>
      <c r="H284">
        <v>-2.10730933439419</v>
      </c>
      <c r="I284">
        <v>-34.482427280873502</v>
      </c>
      <c r="J284">
        <v>-5.6669022205761701</v>
      </c>
      <c r="K284">
        <v>168.44367017226401</v>
      </c>
      <c r="L284">
        <v>182.09590847484799</v>
      </c>
      <c r="M284">
        <v>34.990417020458501</v>
      </c>
      <c r="N284">
        <v>2.58007869136779</v>
      </c>
      <c r="O284">
        <v>95.478813272960707</v>
      </c>
      <c r="P284">
        <v>32.057117358322103</v>
      </c>
      <c r="Q284">
        <v>0.106073363966131</v>
      </c>
    </row>
    <row r="285" spans="1:17" x14ac:dyDescent="0.3">
      <c r="A285" t="s">
        <v>672</v>
      </c>
      <c r="B285" t="s">
        <v>673</v>
      </c>
      <c r="C285" t="s">
        <v>3112</v>
      </c>
      <c r="D285" t="s">
        <v>51</v>
      </c>
      <c r="E285">
        <v>25891.6883856399</v>
      </c>
      <c r="F285">
        <v>1667.05</v>
      </c>
      <c r="G285">
        <v>-7.8192667451917597</v>
      </c>
      <c r="H285">
        <v>-5.6323405620886904</v>
      </c>
      <c r="I285">
        <v>-10.303617827064601</v>
      </c>
      <c r="J285">
        <v>-3.64669207183365</v>
      </c>
      <c r="K285">
        <v>1839.30249930691</v>
      </c>
      <c r="L285">
        <v>1766.1398810752501</v>
      </c>
      <c r="M285">
        <v>18.091510426682401</v>
      </c>
      <c r="N285">
        <v>0.71830446580111196</v>
      </c>
      <c r="O285">
        <v>21.771992441738298</v>
      </c>
      <c r="P285">
        <v>21.593727206418599</v>
      </c>
      <c r="Q285">
        <v>7.9196987744469996E-2</v>
      </c>
    </row>
    <row r="286" spans="1:17" x14ac:dyDescent="0.3">
      <c r="A286" t="s">
        <v>674</v>
      </c>
      <c r="B286" t="s">
        <v>675</v>
      </c>
      <c r="C286" t="s">
        <v>3122</v>
      </c>
      <c r="D286" t="s">
        <v>166</v>
      </c>
      <c r="E286">
        <v>25872.692740800001</v>
      </c>
      <c r="F286">
        <v>5977.2</v>
      </c>
      <c r="G286">
        <v>86.606231010486098</v>
      </c>
      <c r="H286">
        <v>-19.1641888039313</v>
      </c>
      <c r="I286">
        <v>27.831794539062301</v>
      </c>
      <c r="J286">
        <v>-22.043791283499001</v>
      </c>
      <c r="K286">
        <v>7273.9755268655199</v>
      </c>
      <c r="L286">
        <v>5723.5597672309796</v>
      </c>
      <c r="M286">
        <v>19.6830414094132</v>
      </c>
      <c r="N286">
        <v>1.3472228486194899</v>
      </c>
      <c r="O286">
        <v>46.389613866024199</v>
      </c>
      <c r="P286">
        <v>108.410041841004</v>
      </c>
      <c r="Q286">
        <v>8.3514766625799999E-2</v>
      </c>
    </row>
    <row r="287" spans="1:17" x14ac:dyDescent="0.3">
      <c r="A287" t="s">
        <v>676</v>
      </c>
      <c r="B287" t="s">
        <v>677</v>
      </c>
      <c r="C287" t="s">
        <v>3122</v>
      </c>
      <c r="D287" t="s">
        <v>278</v>
      </c>
      <c r="E287">
        <v>25870.72349688</v>
      </c>
      <c r="F287">
        <v>518.29999999999995</v>
      </c>
      <c r="G287">
        <v>15.5451885340274</v>
      </c>
      <c r="H287">
        <v>-0.382343487399671</v>
      </c>
      <c r="I287">
        <v>21.321969420028399</v>
      </c>
      <c r="J287">
        <v>-2.3058170833691798</v>
      </c>
      <c r="K287">
        <v>539.63355998031295</v>
      </c>
      <c r="L287">
        <v>491.72958942723699</v>
      </c>
      <c r="M287">
        <v>36.775246175852999</v>
      </c>
      <c r="N287">
        <v>0.58792787771150601</v>
      </c>
      <c r="O287">
        <v>21.223229789697001</v>
      </c>
      <c r="P287">
        <v>54.210056530794297</v>
      </c>
      <c r="Q287">
        <v>2.5895299370989999E-2</v>
      </c>
    </row>
    <row r="288" spans="1:17" x14ac:dyDescent="0.3">
      <c r="A288" t="s">
        <v>678</v>
      </c>
      <c r="B288" t="s">
        <v>679</v>
      </c>
      <c r="C288" t="s">
        <v>3112</v>
      </c>
      <c r="D288" t="s">
        <v>252</v>
      </c>
      <c r="E288">
        <v>25631.199176999999</v>
      </c>
      <c r="F288">
        <v>1262</v>
      </c>
      <c r="G288">
        <v>-15.5339828597664</v>
      </c>
      <c r="H288">
        <v>4.8341035871752096</v>
      </c>
      <c r="I288">
        <v>-5.9979747893751201</v>
      </c>
      <c r="J288">
        <v>-1.15105590018814</v>
      </c>
      <c r="K288">
        <v>1255.47989221646</v>
      </c>
      <c r="L288">
        <v>1228.39168582141</v>
      </c>
      <c r="M288">
        <v>50.3267645267576</v>
      </c>
      <c r="N288">
        <v>0.99402549080716796</v>
      </c>
      <c r="O288">
        <v>14.4928684627575</v>
      </c>
      <c r="P288">
        <v>16.851851851851801</v>
      </c>
      <c r="Q288">
        <v>0.103202494432412</v>
      </c>
    </row>
    <row r="289" spans="1:17" x14ac:dyDescent="0.3">
      <c r="A289" t="s">
        <v>680</v>
      </c>
      <c r="B289" t="s">
        <v>681</v>
      </c>
      <c r="C289" t="s">
        <v>3118</v>
      </c>
      <c r="D289" t="s">
        <v>460</v>
      </c>
      <c r="E289">
        <v>25544.158539975</v>
      </c>
      <c r="F289">
        <v>344.25</v>
      </c>
      <c r="G289">
        <v>-36.432793020857901</v>
      </c>
      <c r="H289">
        <v>-12.179545953316101</v>
      </c>
      <c r="I289">
        <v>-15.9702126684313</v>
      </c>
      <c r="J289">
        <v>-2.3794517998838902</v>
      </c>
      <c r="K289">
        <v>378.389160390847</v>
      </c>
      <c r="L289">
        <v>404.40586871516598</v>
      </c>
      <c r="M289">
        <v>46.0945416969451</v>
      </c>
      <c r="N289">
        <v>1.0149425596644599</v>
      </c>
      <c r="O289">
        <v>41.757443718227996</v>
      </c>
      <c r="P289">
        <v>5.76036866359446</v>
      </c>
      <c r="Q289">
        <v>-8.3684965848094997E-2</v>
      </c>
    </row>
    <row r="290" spans="1:17" x14ac:dyDescent="0.3">
      <c r="A290" t="s">
        <v>682</v>
      </c>
      <c r="B290" t="s">
        <v>683</v>
      </c>
      <c r="C290" t="s">
        <v>3122</v>
      </c>
      <c r="D290" t="s">
        <v>414</v>
      </c>
      <c r="E290">
        <v>25463.73990628</v>
      </c>
      <c r="F290">
        <v>5665.9</v>
      </c>
      <c r="G290">
        <v>-12.709538459994301</v>
      </c>
      <c r="H290">
        <v>-7.58765112500594</v>
      </c>
      <c r="I290">
        <v>-5.20115469922602</v>
      </c>
      <c r="J290">
        <v>-9.2334765953584697</v>
      </c>
      <c r="K290">
        <v>6403.0374112824402</v>
      </c>
      <c r="L290">
        <v>6088.5513025889904</v>
      </c>
      <c r="M290">
        <v>13.575050273142001</v>
      </c>
      <c r="N290">
        <v>0.68431534514755599</v>
      </c>
      <c r="O290">
        <v>27.020420409820101</v>
      </c>
      <c r="P290">
        <v>15.602301477189201</v>
      </c>
      <c r="Q290">
        <v>-6.8451551525969996E-3</v>
      </c>
    </row>
    <row r="291" spans="1:17" x14ac:dyDescent="0.3">
      <c r="A291" t="s">
        <v>684</v>
      </c>
      <c r="B291" t="s">
        <v>685</v>
      </c>
      <c r="C291" t="s">
        <v>3115</v>
      </c>
      <c r="D291" t="s">
        <v>686</v>
      </c>
      <c r="E291">
        <v>25452.0722064</v>
      </c>
      <c r="F291">
        <v>263.2</v>
      </c>
      <c r="G291">
        <v>49.522828592398803</v>
      </c>
      <c r="H291">
        <v>-12.5684741950753</v>
      </c>
      <c r="I291">
        <v>-38.355939811348897</v>
      </c>
      <c r="J291">
        <v>-3.4794303678428502</v>
      </c>
      <c r="K291">
        <v>299.93161438979303</v>
      </c>
      <c r="L291">
        <v>295.74330474406497</v>
      </c>
      <c r="M291">
        <v>24.312504383880398</v>
      </c>
      <c r="N291">
        <v>0.68956510338699495</v>
      </c>
      <c r="O291">
        <v>57.978723404255298</v>
      </c>
      <c r="P291">
        <v>68.178913738019105</v>
      </c>
      <c r="Q291">
        <v>8.8946768972232998E-2</v>
      </c>
    </row>
    <row r="292" spans="1:17" x14ac:dyDescent="0.3">
      <c r="A292" t="s">
        <v>687</v>
      </c>
      <c r="B292" t="s">
        <v>688</v>
      </c>
      <c r="C292" t="s">
        <v>3112</v>
      </c>
      <c r="D292" t="s">
        <v>252</v>
      </c>
      <c r="E292">
        <v>25335.700044969999</v>
      </c>
      <c r="F292">
        <v>3041.45</v>
      </c>
      <c r="G292">
        <v>-8.9076921600224992</v>
      </c>
      <c r="H292">
        <v>-6.4157985138251101</v>
      </c>
      <c r="I292">
        <v>14.675558230068599</v>
      </c>
      <c r="J292">
        <v>6.4257102361289196E-3</v>
      </c>
      <c r="K292">
        <v>3173.1851787106598</v>
      </c>
      <c r="L292">
        <v>2924.4916364646701</v>
      </c>
      <c r="M292">
        <v>47.983298321375997</v>
      </c>
      <c r="N292">
        <v>0.71501435275118996</v>
      </c>
      <c r="O292">
        <v>20.138420819017199</v>
      </c>
      <c r="P292">
        <v>56.477337037608599</v>
      </c>
      <c r="Q292">
        <v>-4.4604413380304998E-2</v>
      </c>
    </row>
    <row r="293" spans="1:17" x14ac:dyDescent="0.3">
      <c r="A293" t="s">
        <v>689</v>
      </c>
      <c r="B293" t="s">
        <v>690</v>
      </c>
      <c r="C293" t="s">
        <v>3117</v>
      </c>
      <c r="D293" t="s">
        <v>287</v>
      </c>
      <c r="E293">
        <v>25149.479179319998</v>
      </c>
      <c r="F293">
        <v>390.7</v>
      </c>
      <c r="G293">
        <v>14.923231755397699</v>
      </c>
      <c r="H293">
        <v>-0.740822226019209</v>
      </c>
      <c r="I293">
        <v>-4.28326339136337</v>
      </c>
      <c r="J293">
        <v>-1.0710806404951001</v>
      </c>
      <c r="K293">
        <v>409.71884603215199</v>
      </c>
      <c r="L293">
        <v>388.80278886998002</v>
      </c>
      <c r="M293">
        <v>50.540532973706398</v>
      </c>
      <c r="N293">
        <v>1.06494144614887</v>
      </c>
      <c r="O293">
        <v>23.880214998720199</v>
      </c>
      <c r="P293">
        <v>49.550239234449698</v>
      </c>
      <c r="Q293">
        <v>-4.9585725488024E-2</v>
      </c>
    </row>
    <row r="294" spans="1:17" x14ac:dyDescent="0.3">
      <c r="A294" t="s">
        <v>691</v>
      </c>
      <c r="B294" t="s">
        <v>692</v>
      </c>
      <c r="C294" t="s">
        <v>3114</v>
      </c>
      <c r="D294" t="s">
        <v>211</v>
      </c>
      <c r="E294">
        <v>24787.79316705</v>
      </c>
      <c r="F294">
        <v>1179.6500000000001</v>
      </c>
      <c r="G294">
        <v>-23.051449978760999</v>
      </c>
      <c r="H294">
        <v>-10.6736763265887</v>
      </c>
      <c r="I294">
        <v>-4.2579011068155301</v>
      </c>
      <c r="J294">
        <v>-5.3541405346164899</v>
      </c>
      <c r="K294">
        <v>1334.4187163331101</v>
      </c>
      <c r="L294">
        <v>1292.4480008671201</v>
      </c>
      <c r="M294">
        <v>20.112729857030601</v>
      </c>
      <c r="N294">
        <v>0.94863245333553203</v>
      </c>
      <c r="O294">
        <v>27.660746831687302</v>
      </c>
      <c r="P294">
        <v>17.606300782613001</v>
      </c>
      <c r="Q294">
        <v>2.6627909968183001E-2</v>
      </c>
    </row>
    <row r="295" spans="1:17" x14ac:dyDescent="0.3">
      <c r="A295" t="s">
        <v>693</v>
      </c>
      <c r="B295" t="s">
        <v>694</v>
      </c>
      <c r="C295" t="s">
        <v>3119</v>
      </c>
      <c r="D295" t="s">
        <v>178</v>
      </c>
      <c r="E295">
        <v>24781.13653</v>
      </c>
      <c r="F295">
        <v>190.07</v>
      </c>
      <c r="G295">
        <v>180.85518598050601</v>
      </c>
      <c r="H295">
        <v>-10.2593926677275</v>
      </c>
      <c r="I295">
        <v>19.924576601694302</v>
      </c>
      <c r="J295">
        <v>-6.7522252107201002</v>
      </c>
      <c r="K295">
        <v>211.878926547254</v>
      </c>
      <c r="L295">
        <v>173.96492474957199</v>
      </c>
      <c r="M295">
        <v>29.652867160873001</v>
      </c>
      <c r="N295">
        <v>0.52826022855437804</v>
      </c>
      <c r="O295">
        <v>37.791340032619502</v>
      </c>
      <c r="P295">
        <v>215.73089700996599</v>
      </c>
      <c r="Q295">
        <v>0.17449626345812899</v>
      </c>
    </row>
    <row r="296" spans="1:17" hidden="1" x14ac:dyDescent="0.3">
      <c r="A296" t="s">
        <v>695</v>
      </c>
      <c r="B296" t="s">
        <v>696</v>
      </c>
      <c r="C296" t="s">
        <v>3112</v>
      </c>
      <c r="D296" t="s">
        <v>51</v>
      </c>
      <c r="E296">
        <v>24691.516659525001</v>
      </c>
      <c r="F296">
        <v>1305.75</v>
      </c>
      <c r="G296">
        <v>-22.904178678427701</v>
      </c>
      <c r="H296">
        <v>-6.7665563122316703</v>
      </c>
      <c r="I296">
        <v>-8.2249887393055303</v>
      </c>
      <c r="J296">
        <v>-8.2430963102765702</v>
      </c>
      <c r="K296">
        <v>1403.41105327798</v>
      </c>
      <c r="M296">
        <v>27.980728507594499</v>
      </c>
      <c r="N296">
        <v>0.89582991488724995</v>
      </c>
      <c r="O296">
        <v>21.003254834386301</v>
      </c>
      <c r="P296">
        <v>6.59183673469387</v>
      </c>
    </row>
    <row r="297" spans="1:17" x14ac:dyDescent="0.3">
      <c r="A297" t="s">
        <v>697</v>
      </c>
      <c r="B297" t="s">
        <v>698</v>
      </c>
      <c r="C297" t="s">
        <v>3119</v>
      </c>
      <c r="D297" t="s">
        <v>270</v>
      </c>
      <c r="E297">
        <v>24604.42398507</v>
      </c>
      <c r="F297">
        <v>3271.05</v>
      </c>
      <c r="G297">
        <v>-7.93500343130634</v>
      </c>
      <c r="H297">
        <v>-7.3667382254660101</v>
      </c>
      <c r="I297">
        <v>-21.1277835012657</v>
      </c>
      <c r="J297">
        <v>-4.6508840751842202</v>
      </c>
      <c r="K297">
        <v>3556.0570431543501</v>
      </c>
      <c r="L297">
        <v>3590.7310018007202</v>
      </c>
      <c r="M297">
        <v>38.092916262460101</v>
      </c>
      <c r="N297">
        <v>1.5642446807386099</v>
      </c>
      <c r="O297">
        <v>47.289096773207298</v>
      </c>
      <c r="P297">
        <v>29.572192513369</v>
      </c>
      <c r="Q297">
        <v>5.4974408607152997E-2</v>
      </c>
    </row>
    <row r="298" spans="1:17" x14ac:dyDescent="0.3">
      <c r="A298" t="s">
        <v>699</v>
      </c>
      <c r="B298" t="s">
        <v>700</v>
      </c>
      <c r="C298" t="s">
        <v>3112</v>
      </c>
      <c r="D298" t="s">
        <v>51</v>
      </c>
      <c r="E298">
        <v>24442.22840955</v>
      </c>
      <c r="F298">
        <v>1364.65</v>
      </c>
      <c r="G298">
        <v>54.649702685895299</v>
      </c>
      <c r="H298">
        <v>2.0509343668975699</v>
      </c>
      <c r="I298">
        <v>32.278196835310197</v>
      </c>
      <c r="J298">
        <v>-1.7830147931694</v>
      </c>
      <c r="K298">
        <v>1398.9853508670501</v>
      </c>
      <c r="L298">
        <v>1229.6876148815099</v>
      </c>
      <c r="M298">
        <v>41.360631402832503</v>
      </c>
      <c r="N298">
        <v>1.0309545774195099</v>
      </c>
      <c r="O298">
        <v>20.104055985051001</v>
      </c>
      <c r="P298">
        <v>81.360887766629006</v>
      </c>
      <c r="Q298">
        <v>4.6714317726513001E-2</v>
      </c>
    </row>
    <row r="299" spans="1:17" x14ac:dyDescent="0.3">
      <c r="A299" t="s">
        <v>701</v>
      </c>
      <c r="B299" t="s">
        <v>702</v>
      </c>
      <c r="C299" t="s">
        <v>3122</v>
      </c>
      <c r="D299" t="s">
        <v>278</v>
      </c>
      <c r="E299">
        <v>24359.46637328</v>
      </c>
      <c r="F299">
        <v>493.45</v>
      </c>
      <c r="G299">
        <v>75.463719700216302</v>
      </c>
      <c r="H299">
        <v>-14.318359607662099</v>
      </c>
      <c r="I299">
        <v>31.285748116065498</v>
      </c>
      <c r="J299">
        <v>-7.5636511396420403</v>
      </c>
      <c r="K299">
        <v>562.21305796961803</v>
      </c>
      <c r="L299">
        <v>456.54311990757998</v>
      </c>
      <c r="M299">
        <v>18.268550149906101</v>
      </c>
      <c r="N299">
        <v>0.46856549223684302</v>
      </c>
      <c r="O299">
        <v>39.568345323740999</v>
      </c>
      <c r="P299">
        <v>97.340531893621204</v>
      </c>
      <c r="Q299">
        <v>0.231747142941262</v>
      </c>
    </row>
    <row r="300" spans="1:17" x14ac:dyDescent="0.3">
      <c r="A300" t="s">
        <v>703</v>
      </c>
      <c r="B300" t="s">
        <v>704</v>
      </c>
      <c r="C300" t="s">
        <v>3111</v>
      </c>
      <c r="D300" t="s">
        <v>48</v>
      </c>
      <c r="E300">
        <v>24251.4</v>
      </c>
      <c r="F300">
        <v>89.99</v>
      </c>
      <c r="G300">
        <v>81.484697770374595</v>
      </c>
      <c r="H300">
        <v>-10.8698847754341</v>
      </c>
      <c r="I300">
        <v>-13.549844084820799</v>
      </c>
      <c r="J300">
        <v>-3.4972244847570901</v>
      </c>
      <c r="K300">
        <v>104.365575072955</v>
      </c>
      <c r="L300">
        <v>97.615428275055393</v>
      </c>
      <c r="M300">
        <v>29.379726195020702</v>
      </c>
      <c r="N300">
        <v>0.27194288519983401</v>
      </c>
      <c r="O300">
        <v>55.387635663221801</v>
      </c>
      <c r="P300">
        <v>111.575235109717</v>
      </c>
      <c r="Q300">
        <v>0.119000676873872</v>
      </c>
    </row>
    <row r="301" spans="1:17" hidden="1" x14ac:dyDescent="0.3">
      <c r="A301" t="s">
        <v>705</v>
      </c>
      <c r="B301" t="s">
        <v>706</v>
      </c>
      <c r="C301" t="s">
        <v>3123</v>
      </c>
      <c r="D301" t="s">
        <v>123</v>
      </c>
      <c r="E301">
        <v>24228.329110359999</v>
      </c>
      <c r="F301">
        <v>1087.7</v>
      </c>
      <c r="G301">
        <v>-22.6744096807539</v>
      </c>
      <c r="H301">
        <v>-3.10562922686732</v>
      </c>
      <c r="I301">
        <v>3.1310979216113499</v>
      </c>
      <c r="J301">
        <v>-4.3165391845654897</v>
      </c>
      <c r="K301">
        <v>1137.7322719429601</v>
      </c>
      <c r="L301">
        <v>1133.1867726159601</v>
      </c>
      <c r="M301">
        <v>45.9600987601616</v>
      </c>
      <c r="N301">
        <v>2.2557251415409101</v>
      </c>
      <c r="O301">
        <v>28.711961018663199</v>
      </c>
      <c r="P301">
        <v>13.307984790874499</v>
      </c>
      <c r="Q301">
        <v>-6.0235415569783998E-2</v>
      </c>
    </row>
    <row r="302" spans="1:17" x14ac:dyDescent="0.3">
      <c r="A302" t="s">
        <v>707</v>
      </c>
      <c r="B302" t="s">
        <v>708</v>
      </c>
      <c r="C302" t="s">
        <v>3108</v>
      </c>
      <c r="D302" t="s">
        <v>498</v>
      </c>
      <c r="E302">
        <v>24145.20982864</v>
      </c>
      <c r="F302">
        <v>2677.45</v>
      </c>
      <c r="G302">
        <v>-29.854322094276402</v>
      </c>
      <c r="H302">
        <v>-9.0738160418867508</v>
      </c>
      <c r="I302">
        <v>-3.5263975364612001</v>
      </c>
      <c r="J302">
        <v>-2.9402275537184499</v>
      </c>
      <c r="K302">
        <v>2745.8622773093998</v>
      </c>
      <c r="L302">
        <v>2602.64712750222</v>
      </c>
      <c r="M302">
        <v>35.662936157912803</v>
      </c>
      <c r="N302">
        <v>0.52554722978729695</v>
      </c>
      <c r="O302">
        <v>45.5115875179741</v>
      </c>
      <c r="P302">
        <v>32.219753086419701</v>
      </c>
      <c r="Q302">
        <v>9.0355950840127999E-2</v>
      </c>
    </row>
    <row r="303" spans="1:17" x14ac:dyDescent="0.3">
      <c r="A303" t="s">
        <v>709</v>
      </c>
      <c r="B303" t="s">
        <v>710</v>
      </c>
      <c r="C303" t="s">
        <v>3119</v>
      </c>
      <c r="D303" t="s">
        <v>470</v>
      </c>
      <c r="E303">
        <v>23857.914959999998</v>
      </c>
      <c r="F303">
        <v>3403.8</v>
      </c>
      <c r="G303">
        <v>-19.986072941780801</v>
      </c>
      <c r="H303">
        <v>0.184792953903962</v>
      </c>
      <c r="I303">
        <v>-1.00035973172052</v>
      </c>
      <c r="J303">
        <v>-2.3648307283216301</v>
      </c>
      <c r="K303">
        <v>3592.7648489097101</v>
      </c>
      <c r="L303">
        <v>3405.64407252206</v>
      </c>
      <c r="M303">
        <v>20.823501596508301</v>
      </c>
      <c r="N303">
        <v>0.65702097418545302</v>
      </c>
      <c r="O303">
        <v>16.884070744462001</v>
      </c>
      <c r="P303">
        <v>31.853573503776801</v>
      </c>
      <c r="Q303">
        <v>0.105037996515624</v>
      </c>
    </row>
    <row r="304" spans="1:17" x14ac:dyDescent="0.3">
      <c r="A304" t="s">
        <v>711</v>
      </c>
      <c r="B304" t="s">
        <v>712</v>
      </c>
      <c r="C304" t="s">
        <v>3108</v>
      </c>
      <c r="D304" t="s">
        <v>402</v>
      </c>
      <c r="E304">
        <v>23806.321755479999</v>
      </c>
      <c r="F304">
        <v>1060.2</v>
      </c>
      <c r="G304">
        <v>-6.3424916587818601</v>
      </c>
      <c r="H304">
        <v>5.6121031423505201</v>
      </c>
      <c r="I304">
        <v>25.209831277414601</v>
      </c>
      <c r="J304">
        <v>2.6557111923285501</v>
      </c>
      <c r="K304">
        <v>1048.23000150502</v>
      </c>
      <c r="L304">
        <v>984.96604684893703</v>
      </c>
      <c r="M304">
        <v>54.968159865196903</v>
      </c>
      <c r="N304">
        <v>0.66861054337264703</v>
      </c>
      <c r="O304">
        <v>7.8853046594981899</v>
      </c>
      <c r="P304">
        <v>43.931577518327401</v>
      </c>
      <c r="Q304">
        <v>-5.6404469445019E-2</v>
      </c>
    </row>
    <row r="305" spans="1:17" x14ac:dyDescent="0.3">
      <c r="A305" t="s">
        <v>713</v>
      </c>
      <c r="B305" t="s">
        <v>714</v>
      </c>
      <c r="C305" t="s">
        <v>3112</v>
      </c>
      <c r="D305" t="s">
        <v>51</v>
      </c>
      <c r="E305">
        <v>23690.691754859999</v>
      </c>
      <c r="F305">
        <v>5178.55</v>
      </c>
      <c r="G305">
        <v>11.132517654437001</v>
      </c>
      <c r="H305">
        <v>-3.5117090043655299</v>
      </c>
      <c r="I305">
        <v>13.866879094165601</v>
      </c>
      <c r="J305">
        <v>1.1089891998406101</v>
      </c>
      <c r="K305">
        <v>5437.25383479219</v>
      </c>
      <c r="L305">
        <v>5077.2285594937503</v>
      </c>
      <c r="M305">
        <v>37.327498299462903</v>
      </c>
      <c r="N305">
        <v>0.33382878460320797</v>
      </c>
      <c r="O305">
        <v>24.574446514950999</v>
      </c>
      <c r="P305">
        <v>31.102531645569599</v>
      </c>
      <c r="Q305">
        <v>-5.5468913310751003E-2</v>
      </c>
    </row>
    <row r="306" spans="1:17" x14ac:dyDescent="0.3">
      <c r="A306" t="s">
        <v>715</v>
      </c>
      <c r="B306" t="s">
        <v>716</v>
      </c>
      <c r="C306" t="s">
        <v>3108</v>
      </c>
      <c r="D306" t="s">
        <v>402</v>
      </c>
      <c r="E306">
        <v>23673.237805274999</v>
      </c>
      <c r="F306">
        <v>6611.35</v>
      </c>
      <c r="G306">
        <v>86.846299018464094</v>
      </c>
      <c r="H306">
        <v>-2.0428494164147102</v>
      </c>
      <c r="I306">
        <v>38.473005407398901</v>
      </c>
      <c r="J306">
        <v>-1.5905068953716299</v>
      </c>
      <c r="K306">
        <v>6668.1333671689899</v>
      </c>
      <c r="L306">
        <v>5469.4465464331797</v>
      </c>
      <c r="M306">
        <v>42.918879673137802</v>
      </c>
      <c r="N306">
        <v>0.71607534296118003</v>
      </c>
      <c r="O306">
        <v>13.2862425979565</v>
      </c>
      <c r="P306">
        <v>116.339986910994</v>
      </c>
    </row>
    <row r="307" spans="1:17" x14ac:dyDescent="0.3">
      <c r="A307" t="s">
        <v>717</v>
      </c>
      <c r="B307" t="s">
        <v>718</v>
      </c>
      <c r="C307" t="s">
        <v>3108</v>
      </c>
      <c r="D307" t="s">
        <v>208</v>
      </c>
      <c r="E307">
        <v>23637.921208874999</v>
      </c>
      <c r="F307">
        <v>819.75</v>
      </c>
      <c r="G307">
        <v>59.806138308742099</v>
      </c>
      <c r="H307">
        <v>11.0895595389556</v>
      </c>
      <c r="I307">
        <v>55.172860684276699</v>
      </c>
      <c r="J307">
        <v>1.5387586797908801</v>
      </c>
      <c r="K307">
        <v>758.85762673274996</v>
      </c>
      <c r="L307">
        <v>649.27246087227195</v>
      </c>
      <c r="M307">
        <v>63.918462499118398</v>
      </c>
      <c r="N307">
        <v>0.71196935407812501</v>
      </c>
      <c r="O307">
        <v>3.4461726136017101</v>
      </c>
      <c r="P307">
        <v>85.463800904977305</v>
      </c>
      <c r="Q307">
        <v>1.8853852440205002E-2</v>
      </c>
    </row>
    <row r="308" spans="1:17" x14ac:dyDescent="0.3">
      <c r="A308" t="s">
        <v>719</v>
      </c>
      <c r="B308" t="s">
        <v>720</v>
      </c>
      <c r="C308" t="s">
        <v>3118</v>
      </c>
      <c r="D308" t="s">
        <v>721</v>
      </c>
      <c r="E308">
        <v>23426.825899949999</v>
      </c>
      <c r="F308">
        <v>339.9</v>
      </c>
      <c r="G308">
        <v>84.786377481839196</v>
      </c>
      <c r="H308">
        <v>7.6817395213721298</v>
      </c>
      <c r="I308">
        <v>68.637033332134195</v>
      </c>
      <c r="J308">
        <v>-4.5376264718263304</v>
      </c>
      <c r="K308">
        <v>331.61176613769697</v>
      </c>
      <c r="L308">
        <v>265.744717057728</v>
      </c>
      <c r="M308">
        <v>39.661748741167997</v>
      </c>
      <c r="N308">
        <v>0.97886802847957399</v>
      </c>
      <c r="O308">
        <v>14.9897028537805</v>
      </c>
      <c r="P308">
        <v>107.69935838680099</v>
      </c>
      <c r="Q308">
        <v>8.3526493311760999E-2</v>
      </c>
    </row>
    <row r="309" spans="1:17" x14ac:dyDescent="0.3">
      <c r="A309" t="s">
        <v>722</v>
      </c>
      <c r="B309" t="s">
        <v>723</v>
      </c>
      <c r="C309" t="s">
        <v>3117</v>
      </c>
      <c r="D309" t="s">
        <v>287</v>
      </c>
      <c r="E309">
        <v>23300.645938649999</v>
      </c>
      <c r="F309">
        <v>1836.55</v>
      </c>
      <c r="G309">
        <v>-3.0970367823634</v>
      </c>
      <c r="H309">
        <v>-15.6583316997287</v>
      </c>
      <c r="I309">
        <v>12.984182646341599</v>
      </c>
      <c r="J309">
        <v>-3.5379054642677601</v>
      </c>
      <c r="K309">
        <v>2083.3806271367098</v>
      </c>
      <c r="L309">
        <v>1877.3106858590199</v>
      </c>
      <c r="M309">
        <v>29.346698825918601</v>
      </c>
      <c r="N309">
        <v>0.76660249005092096</v>
      </c>
      <c r="O309">
        <v>33.385968255696802</v>
      </c>
      <c r="P309">
        <v>54.839389596155399</v>
      </c>
      <c r="Q309">
        <v>-6.4686467624130994E-2</v>
      </c>
    </row>
    <row r="310" spans="1:17" x14ac:dyDescent="0.3">
      <c r="A310" t="s">
        <v>724</v>
      </c>
      <c r="B310" t="s">
        <v>725</v>
      </c>
      <c r="C310" t="s">
        <v>3119</v>
      </c>
      <c r="D310" t="s">
        <v>270</v>
      </c>
      <c r="E310">
        <v>23235.1456</v>
      </c>
      <c r="F310">
        <v>2098.5500000000002</v>
      </c>
      <c r="G310">
        <v>-20.305459307520898</v>
      </c>
      <c r="H310">
        <v>-9.2346270469612506</v>
      </c>
      <c r="I310">
        <v>-14.229538967065499</v>
      </c>
      <c r="J310">
        <v>-0.133760191492661</v>
      </c>
      <c r="K310">
        <v>2286.9019048167502</v>
      </c>
      <c r="L310">
        <v>2337.6243871705601</v>
      </c>
      <c r="M310">
        <v>33.640175409566503</v>
      </c>
      <c r="N310">
        <v>0.441542665469637</v>
      </c>
      <c r="O310">
        <v>41.049772461937899</v>
      </c>
      <c r="P310">
        <v>11.910729522184299</v>
      </c>
      <c r="Q310">
        <v>2.3975038604470002E-3</v>
      </c>
    </row>
    <row r="311" spans="1:17" x14ac:dyDescent="0.3">
      <c r="A311" t="s">
        <v>726</v>
      </c>
      <c r="B311" t="s">
        <v>727</v>
      </c>
      <c r="C311" t="s">
        <v>3119</v>
      </c>
      <c r="D311" t="s">
        <v>270</v>
      </c>
      <c r="E311">
        <v>23048.4727302299</v>
      </c>
      <c r="F311">
        <v>4662.1000000000004</v>
      </c>
      <c r="G311">
        <v>-23.578963121687401</v>
      </c>
      <c r="H311">
        <v>-11.5540902454874</v>
      </c>
      <c r="I311">
        <v>-26.646162505593502</v>
      </c>
      <c r="J311">
        <v>-11.1464440469382</v>
      </c>
      <c r="K311">
        <v>5173.3839438898103</v>
      </c>
      <c r="L311">
        <v>5237.0377914780202</v>
      </c>
      <c r="M311">
        <v>34.255498971694898</v>
      </c>
      <c r="N311">
        <v>1.1003551665217699</v>
      </c>
      <c r="O311">
        <v>57.654275970056297</v>
      </c>
      <c r="P311">
        <v>15.842961858615899</v>
      </c>
      <c r="Q311">
        <v>5.1195428513460001E-3</v>
      </c>
    </row>
    <row r="312" spans="1:17" hidden="1" x14ac:dyDescent="0.3">
      <c r="A312" t="s">
        <v>728</v>
      </c>
      <c r="B312" t="s">
        <v>729</v>
      </c>
      <c r="C312" t="s">
        <v>3123</v>
      </c>
      <c r="D312" t="s">
        <v>730</v>
      </c>
      <c r="E312">
        <v>23025.673136879999</v>
      </c>
      <c r="F312">
        <v>88.43</v>
      </c>
      <c r="G312">
        <v>34.755165648340103</v>
      </c>
      <c r="H312">
        <v>-3.5620147385440899</v>
      </c>
      <c r="I312">
        <v>-8.8714375587270702</v>
      </c>
      <c r="J312">
        <v>-3.2094461590871699</v>
      </c>
      <c r="K312">
        <v>94.432666675461505</v>
      </c>
      <c r="L312">
        <v>88.871915770578497</v>
      </c>
      <c r="M312">
        <v>50.681017208567297</v>
      </c>
      <c r="N312">
        <v>0.54970447212900397</v>
      </c>
      <c r="O312">
        <v>20.547325568245999</v>
      </c>
      <c r="P312">
        <v>57.629233511586399</v>
      </c>
      <c r="Q312">
        <v>2.0612820630179999E-2</v>
      </c>
    </row>
    <row r="313" spans="1:17" x14ac:dyDescent="0.3">
      <c r="A313" t="s">
        <v>731</v>
      </c>
      <c r="B313" t="s">
        <v>732</v>
      </c>
      <c r="C313" t="s">
        <v>3119</v>
      </c>
      <c r="D313" t="s">
        <v>114</v>
      </c>
      <c r="E313">
        <v>22849.209436059999</v>
      </c>
      <c r="F313">
        <v>804.05</v>
      </c>
      <c r="G313">
        <v>57.175870966069297</v>
      </c>
      <c r="H313">
        <v>-3.5729519897614299</v>
      </c>
      <c r="I313">
        <v>22.9471721168172</v>
      </c>
      <c r="J313">
        <v>1.6619915788236299</v>
      </c>
      <c r="K313">
        <v>839.55165020453501</v>
      </c>
      <c r="L313">
        <v>725.34285650164497</v>
      </c>
      <c r="M313">
        <v>47.581521142506404</v>
      </c>
      <c r="N313">
        <v>0.44364366711748299</v>
      </c>
      <c r="O313">
        <v>19.010011815185599</v>
      </c>
      <c r="P313">
        <v>82.076539855072397</v>
      </c>
      <c r="Q313">
        <v>0.11662915806915999</v>
      </c>
    </row>
    <row r="314" spans="1:17" x14ac:dyDescent="0.3">
      <c r="A314" t="s">
        <v>733</v>
      </c>
      <c r="B314" t="s">
        <v>734</v>
      </c>
      <c r="C314" t="s">
        <v>3114</v>
      </c>
      <c r="D314" t="s">
        <v>545</v>
      </c>
      <c r="E314">
        <v>22837.904919920002</v>
      </c>
      <c r="F314">
        <v>1247.8</v>
      </c>
      <c r="G314">
        <v>72.204726759231804</v>
      </c>
      <c r="H314">
        <v>-3.8815725861592498</v>
      </c>
      <c r="I314">
        <v>3.5984467230716901</v>
      </c>
      <c r="J314">
        <v>-3.3142209695978799</v>
      </c>
      <c r="K314">
        <v>1350.2607133653401</v>
      </c>
      <c r="L314">
        <v>1245.6988323892101</v>
      </c>
      <c r="M314">
        <v>36.616285156914401</v>
      </c>
      <c r="N314">
        <v>0.98990708894301505</v>
      </c>
      <c r="O314">
        <v>42.326494630549703</v>
      </c>
      <c r="P314">
        <v>95.2738654147104</v>
      </c>
      <c r="Q314">
        <v>8.0979469508933005E-2</v>
      </c>
    </row>
    <row r="315" spans="1:17" x14ac:dyDescent="0.3">
      <c r="A315" t="s">
        <v>735</v>
      </c>
      <c r="B315" t="s">
        <v>736</v>
      </c>
      <c r="C315" t="s">
        <v>3112</v>
      </c>
      <c r="D315" t="s">
        <v>252</v>
      </c>
      <c r="E315">
        <v>22695.880393200001</v>
      </c>
      <c r="F315">
        <v>567.20000000000005</v>
      </c>
      <c r="G315">
        <v>24.959884000065198</v>
      </c>
      <c r="H315">
        <v>9.2449443830779199</v>
      </c>
      <c r="I315">
        <v>42.456848165171003</v>
      </c>
      <c r="J315">
        <v>0.52330984317440599</v>
      </c>
      <c r="K315">
        <v>536.40915057377595</v>
      </c>
      <c r="L315">
        <v>467.61049317835102</v>
      </c>
      <c r="M315">
        <v>65.224595127241599</v>
      </c>
      <c r="N315">
        <v>1.2364493821732501</v>
      </c>
      <c r="O315">
        <v>6.3910437235542998</v>
      </c>
      <c r="P315">
        <v>62.0571428571428</v>
      </c>
      <c r="Q315">
        <v>0.10642966455868801</v>
      </c>
    </row>
    <row r="316" spans="1:17" x14ac:dyDescent="0.3">
      <c r="A316" t="s">
        <v>737</v>
      </c>
      <c r="B316" t="s">
        <v>738</v>
      </c>
      <c r="C316" t="s">
        <v>3109</v>
      </c>
      <c r="D316" t="s">
        <v>637</v>
      </c>
      <c r="E316">
        <v>22558.6725271</v>
      </c>
      <c r="F316">
        <v>1285.25</v>
      </c>
      <c r="G316">
        <v>36.341225896049799</v>
      </c>
      <c r="H316">
        <v>-3.1508198486209</v>
      </c>
      <c r="I316">
        <v>6.9761767247843203</v>
      </c>
      <c r="J316">
        <v>-3.7643082627635001</v>
      </c>
      <c r="K316">
        <v>1271.2246847884001</v>
      </c>
      <c r="L316">
        <v>1149.5915360295501</v>
      </c>
      <c r="M316">
        <v>47.362547996420098</v>
      </c>
      <c r="N316">
        <v>2.12353054676931</v>
      </c>
      <c r="O316">
        <v>16.319782143551802</v>
      </c>
      <c r="P316">
        <v>97.351247600767707</v>
      </c>
      <c r="Q316">
        <v>0.10305172640256401</v>
      </c>
    </row>
    <row r="317" spans="1:17" x14ac:dyDescent="0.3">
      <c r="A317" t="s">
        <v>739</v>
      </c>
      <c r="B317" t="s">
        <v>740</v>
      </c>
      <c r="C317" t="s">
        <v>3113</v>
      </c>
      <c r="D317" t="s">
        <v>57</v>
      </c>
      <c r="E317">
        <v>22532.0461691399</v>
      </c>
      <c r="F317">
        <v>169.98</v>
      </c>
      <c r="G317">
        <v>56.5384582637788</v>
      </c>
      <c r="H317">
        <v>-8.1868335669663903</v>
      </c>
      <c r="I317">
        <v>11.218718263665901</v>
      </c>
      <c r="J317">
        <v>-5.5216812149747998</v>
      </c>
      <c r="K317">
        <v>184.71941136945799</v>
      </c>
      <c r="L317">
        <v>162.70352299683299</v>
      </c>
      <c r="M317">
        <v>24.789181897370899</v>
      </c>
      <c r="N317">
        <v>0.40479050424701801</v>
      </c>
      <c r="O317">
        <v>25.0088245675962</v>
      </c>
      <c r="P317">
        <v>76.145077720207198</v>
      </c>
      <c r="Q317">
        <v>7.6433533284110997E-2</v>
      </c>
    </row>
    <row r="318" spans="1:17" x14ac:dyDescent="0.3">
      <c r="A318" t="s">
        <v>741</v>
      </c>
      <c r="B318" t="s">
        <v>742</v>
      </c>
      <c r="C318" t="s">
        <v>3108</v>
      </c>
      <c r="D318" t="s">
        <v>563</v>
      </c>
      <c r="E318">
        <v>22480.304254265</v>
      </c>
      <c r="F318">
        <v>865.15</v>
      </c>
      <c r="G318">
        <v>-12.694181625144999</v>
      </c>
      <c r="H318">
        <v>-1.6370089003525501</v>
      </c>
      <c r="I318">
        <v>12.529269950908899</v>
      </c>
      <c r="J318">
        <v>-8.4495339060341195</v>
      </c>
      <c r="K318">
        <v>940.51474419194096</v>
      </c>
      <c r="L318">
        <v>849.05591319688199</v>
      </c>
      <c r="M318">
        <v>29.272775588452799</v>
      </c>
      <c r="N318">
        <v>1.5149648674596099</v>
      </c>
      <c r="O318">
        <v>38.9585620990579</v>
      </c>
      <c r="P318">
        <v>43.236754966887403</v>
      </c>
      <c r="Q318">
        <v>7.9075401785963007E-2</v>
      </c>
    </row>
    <row r="319" spans="1:17" x14ac:dyDescent="0.3">
      <c r="A319" t="s">
        <v>743</v>
      </c>
      <c r="B319" t="s">
        <v>744</v>
      </c>
      <c r="C319" t="s">
        <v>3106</v>
      </c>
      <c r="D319" t="s">
        <v>196</v>
      </c>
      <c r="E319">
        <v>22431.525635999998</v>
      </c>
      <c r="F319">
        <v>320.45</v>
      </c>
      <c r="G319">
        <v>-34.553729610651999</v>
      </c>
      <c r="H319">
        <v>-23.0962370829129</v>
      </c>
      <c r="I319">
        <v>-31.606939287651901</v>
      </c>
      <c r="J319">
        <v>-23.821669252692701</v>
      </c>
      <c r="K319">
        <v>462.78171732892099</v>
      </c>
      <c r="L319">
        <v>478.75588559378298</v>
      </c>
      <c r="M319">
        <v>10.752539619779601</v>
      </c>
      <c r="N319">
        <v>2.4478880843128499</v>
      </c>
      <c r="O319">
        <v>77.984084880636601</v>
      </c>
      <c r="P319">
        <v>1.1681136543014901</v>
      </c>
      <c r="Q319">
        <v>-8.0962399573484001E-2</v>
      </c>
    </row>
    <row r="320" spans="1:17" x14ac:dyDescent="0.3">
      <c r="A320" t="s">
        <v>745</v>
      </c>
      <c r="B320" t="s">
        <v>746</v>
      </c>
      <c r="C320" t="s">
        <v>3120</v>
      </c>
      <c r="D320" t="s">
        <v>223</v>
      </c>
      <c r="E320">
        <v>22378.657252870002</v>
      </c>
      <c r="F320">
        <v>357.85</v>
      </c>
      <c r="G320">
        <v>27.8556165678668</v>
      </c>
      <c r="H320">
        <v>-5.1385593343942002</v>
      </c>
      <c r="I320">
        <v>-29.821556849010801</v>
      </c>
      <c r="J320">
        <v>-2.64095187959339</v>
      </c>
      <c r="K320">
        <v>377.56378472813401</v>
      </c>
      <c r="L320">
        <v>378.290747525499</v>
      </c>
      <c r="M320">
        <v>42.723288241470897</v>
      </c>
      <c r="N320">
        <v>1.2801797378853901</v>
      </c>
      <c r="O320">
        <v>40.338130501606798</v>
      </c>
      <c r="P320">
        <v>60.867610699033499</v>
      </c>
      <c r="Q320">
        <v>0.11891117709615801</v>
      </c>
    </row>
    <row r="321" spans="1:17" x14ac:dyDescent="0.3">
      <c r="A321" t="s">
        <v>747</v>
      </c>
      <c r="B321" t="s">
        <v>748</v>
      </c>
      <c r="C321" t="s">
        <v>3108</v>
      </c>
      <c r="D321" t="s">
        <v>402</v>
      </c>
      <c r="E321">
        <v>22365.096900929999</v>
      </c>
      <c r="F321">
        <v>4538.1000000000004</v>
      </c>
      <c r="G321">
        <v>38.527162649855903</v>
      </c>
      <c r="H321">
        <v>0.77799852612214404</v>
      </c>
      <c r="I321">
        <v>29.2815788247553</v>
      </c>
      <c r="J321">
        <v>-3.54184883516576</v>
      </c>
      <c r="K321">
        <v>4476.4128228569798</v>
      </c>
      <c r="L321">
        <v>3869.0230264485699</v>
      </c>
      <c r="M321">
        <v>47.910853689929802</v>
      </c>
      <c r="N321">
        <v>0.78997708490503904</v>
      </c>
      <c r="O321">
        <v>9.5138934796500791</v>
      </c>
      <c r="P321">
        <v>73.338935467236993</v>
      </c>
      <c r="Q321">
        <v>3.2825911524244002E-2</v>
      </c>
    </row>
    <row r="322" spans="1:17" x14ac:dyDescent="0.3">
      <c r="A322" t="s">
        <v>749</v>
      </c>
      <c r="B322" t="s">
        <v>750</v>
      </c>
      <c r="C322" t="s">
        <v>3121</v>
      </c>
      <c r="D322" t="s">
        <v>142</v>
      </c>
      <c r="E322">
        <v>22340.851254785</v>
      </c>
      <c r="F322">
        <v>653.45000000000005</v>
      </c>
      <c r="G322">
        <v>137.63633833646199</v>
      </c>
      <c r="H322">
        <v>-9.9323474194453993</v>
      </c>
      <c r="I322">
        <v>64.162302985917705</v>
      </c>
      <c r="J322">
        <v>-9.9512255646173706</v>
      </c>
      <c r="K322">
        <v>687.877669966962</v>
      </c>
      <c r="L322">
        <v>524.26969328228199</v>
      </c>
      <c r="M322">
        <v>27.438200531280799</v>
      </c>
      <c r="N322">
        <v>0.56193916930938403</v>
      </c>
      <c r="O322">
        <v>21.8532404927691</v>
      </c>
      <c r="P322">
        <v>162.587904360056</v>
      </c>
      <c r="Q322">
        <v>0.24540245720159801</v>
      </c>
    </row>
    <row r="323" spans="1:17" x14ac:dyDescent="0.3">
      <c r="A323" t="s">
        <v>751</v>
      </c>
      <c r="B323" t="s">
        <v>752</v>
      </c>
      <c r="C323" t="s">
        <v>3107</v>
      </c>
      <c r="D323" t="s">
        <v>753</v>
      </c>
      <c r="E323">
        <v>22084.481605699999</v>
      </c>
      <c r="F323">
        <v>1573.45</v>
      </c>
      <c r="G323">
        <v>29.150278944058901</v>
      </c>
      <c r="H323">
        <v>4.0664350763371999</v>
      </c>
      <c r="I323">
        <v>25.328685131371898</v>
      </c>
      <c r="J323">
        <v>-2.6002081876148901</v>
      </c>
      <c r="K323">
        <v>1548.75290348164</v>
      </c>
      <c r="L323">
        <v>1390.2510864891599</v>
      </c>
      <c r="M323">
        <v>52.710644283677702</v>
      </c>
      <c r="N323">
        <v>1.1224330440070101</v>
      </c>
      <c r="O323">
        <v>8.9961549461374499</v>
      </c>
      <c r="P323">
        <v>57.628731717090702</v>
      </c>
      <c r="Q323">
        <v>1.9275558167672999E-2</v>
      </c>
    </row>
    <row r="324" spans="1:17" hidden="1" x14ac:dyDescent="0.3">
      <c r="A324" t="s">
        <v>754</v>
      </c>
      <c r="B324" t="s">
        <v>755</v>
      </c>
      <c r="C324" t="s">
        <v>3123</v>
      </c>
      <c r="D324" t="s">
        <v>114</v>
      </c>
      <c r="E324">
        <v>22076.5585622</v>
      </c>
      <c r="F324">
        <v>363.25</v>
      </c>
      <c r="G324">
        <v>-1.7799419942440899</v>
      </c>
      <c r="H324">
        <v>5.3969736087040703</v>
      </c>
      <c r="I324">
        <v>-23.421076487388898</v>
      </c>
      <c r="J324">
        <v>3.7396183914755801</v>
      </c>
      <c r="K324">
        <v>370.77198082185402</v>
      </c>
      <c r="L324">
        <v>389.75178892775801</v>
      </c>
      <c r="M324">
        <v>50.656372449844397</v>
      </c>
      <c r="N324">
        <v>3.8628818483402401</v>
      </c>
      <c r="O324">
        <v>58.940123881624203</v>
      </c>
      <c r="P324">
        <v>19.963672391017099</v>
      </c>
      <c r="Q324">
        <v>4.0358320140826999E-2</v>
      </c>
    </row>
    <row r="325" spans="1:17" x14ac:dyDescent="0.3">
      <c r="A325" t="s">
        <v>756</v>
      </c>
      <c r="B325" t="s">
        <v>757</v>
      </c>
      <c r="C325" t="s">
        <v>3119</v>
      </c>
      <c r="D325" t="s">
        <v>178</v>
      </c>
      <c r="E325">
        <v>21985.956687645001</v>
      </c>
      <c r="F325">
        <v>691.65</v>
      </c>
      <c r="G325">
        <v>44.1865351868557</v>
      </c>
      <c r="H325">
        <v>-11.0141654879423</v>
      </c>
      <c r="I325">
        <v>12.3298542981998</v>
      </c>
      <c r="J325">
        <v>-2.0041273833969799</v>
      </c>
      <c r="K325">
        <v>696.07724513103699</v>
      </c>
      <c r="L325">
        <v>618.63386048665404</v>
      </c>
      <c r="M325">
        <v>59.394521737485803</v>
      </c>
      <c r="N325">
        <v>2.3739026767797</v>
      </c>
      <c r="O325">
        <v>22.019807706209701</v>
      </c>
      <c r="P325">
        <v>97.416868845440206</v>
      </c>
      <c r="Q325">
        <v>0.145806722619609</v>
      </c>
    </row>
    <row r="326" spans="1:17" x14ac:dyDescent="0.3">
      <c r="A326" t="s">
        <v>758</v>
      </c>
      <c r="B326" t="s">
        <v>759</v>
      </c>
      <c r="C326" t="s">
        <v>3112</v>
      </c>
      <c r="D326" t="s">
        <v>252</v>
      </c>
      <c r="E326">
        <v>21566.817160049999</v>
      </c>
      <c r="F326">
        <v>433.05</v>
      </c>
      <c r="G326">
        <v>8.3840203939563196</v>
      </c>
      <c r="H326">
        <v>7.4198760578670697</v>
      </c>
      <c r="I326">
        <v>16.330678374859399</v>
      </c>
      <c r="J326">
        <v>-0.53436269784082902</v>
      </c>
      <c r="K326">
        <v>422.81246321582699</v>
      </c>
      <c r="L326">
        <v>394.64147642691398</v>
      </c>
      <c r="M326">
        <v>47.586922106734299</v>
      </c>
      <c r="N326">
        <v>0.70364512418671599</v>
      </c>
      <c r="O326">
        <v>28.8534811222722</v>
      </c>
      <c r="P326">
        <v>39.199614271938202</v>
      </c>
      <c r="Q326">
        <v>0.116193675124345</v>
      </c>
    </row>
    <row r="327" spans="1:17" x14ac:dyDescent="0.3">
      <c r="A327" t="s">
        <v>760</v>
      </c>
      <c r="B327" t="s">
        <v>761</v>
      </c>
      <c r="C327" t="s">
        <v>3122</v>
      </c>
      <c r="D327" t="s">
        <v>166</v>
      </c>
      <c r="E327">
        <v>21444.932715675001</v>
      </c>
      <c r="F327">
        <v>7283.85</v>
      </c>
      <c r="G327">
        <v>-9.4308985944221604</v>
      </c>
      <c r="H327">
        <v>-2.3195124794519599</v>
      </c>
      <c r="I327">
        <v>17.3701169074685</v>
      </c>
      <c r="J327">
        <v>-3.0518228663769098</v>
      </c>
      <c r="K327">
        <v>7632.4493705162804</v>
      </c>
      <c r="L327">
        <v>7175.99294034791</v>
      </c>
      <c r="M327">
        <v>36.241923111512598</v>
      </c>
      <c r="N327">
        <v>0.79501311824368603</v>
      </c>
      <c r="O327">
        <v>12.3032462228079</v>
      </c>
      <c r="P327">
        <v>40.754804487086503</v>
      </c>
      <c r="Q327">
        <v>-7.1449072088063004E-2</v>
      </c>
    </row>
    <row r="328" spans="1:17" x14ac:dyDescent="0.3">
      <c r="A328" t="s">
        <v>762</v>
      </c>
      <c r="B328" t="s">
        <v>763</v>
      </c>
      <c r="C328" t="s">
        <v>3116</v>
      </c>
      <c r="D328" t="s">
        <v>75</v>
      </c>
      <c r="E328">
        <v>21350.197994900002</v>
      </c>
      <c r="F328">
        <v>903.55</v>
      </c>
      <c r="G328">
        <v>-27.160912756262601</v>
      </c>
      <c r="H328">
        <v>11.390508712942999</v>
      </c>
      <c r="I328">
        <v>12.7820067507514</v>
      </c>
      <c r="J328">
        <v>2.5596962335220801</v>
      </c>
      <c r="K328">
        <v>863.05380370326304</v>
      </c>
      <c r="L328">
        <v>850.29672876476002</v>
      </c>
      <c r="M328">
        <v>61.212087244988403</v>
      </c>
      <c r="N328">
        <v>1.49911378158223</v>
      </c>
      <c r="O328">
        <v>17.115820928559501</v>
      </c>
      <c r="P328">
        <v>29.078571428571401</v>
      </c>
      <c r="Q328">
        <v>-5.3252241700718003E-2</v>
      </c>
    </row>
    <row r="329" spans="1:17" x14ac:dyDescent="0.3">
      <c r="A329" t="s">
        <v>764</v>
      </c>
      <c r="B329" t="s">
        <v>765</v>
      </c>
      <c r="C329" t="s">
        <v>3117</v>
      </c>
      <c r="D329" t="s">
        <v>105</v>
      </c>
      <c r="E329">
        <v>21107.480451120002</v>
      </c>
      <c r="F329">
        <v>261.10000000000002</v>
      </c>
      <c r="G329">
        <v>-37.211149492200903</v>
      </c>
      <c r="H329">
        <v>-3.5753648899497601</v>
      </c>
      <c r="I329">
        <v>-8.3034155133922596</v>
      </c>
      <c r="J329">
        <v>-0.81465226773815402</v>
      </c>
      <c r="K329">
        <v>283.62619491002499</v>
      </c>
      <c r="L329">
        <v>290.87020413257699</v>
      </c>
      <c r="M329">
        <v>24.399723606421801</v>
      </c>
      <c r="N329">
        <v>0.469739502315767</v>
      </c>
      <c r="O329">
        <v>36.844121026426599</v>
      </c>
      <c r="P329">
        <v>3.6728211236847401</v>
      </c>
      <c r="Q329">
        <v>-0.11358643849452001</v>
      </c>
    </row>
    <row r="330" spans="1:17" x14ac:dyDescent="0.3">
      <c r="A330" t="s">
        <v>766</v>
      </c>
      <c r="B330" t="s">
        <v>767</v>
      </c>
      <c r="C330" t="s">
        <v>3117</v>
      </c>
      <c r="D330" t="s">
        <v>287</v>
      </c>
      <c r="E330">
        <v>20836.434289870002</v>
      </c>
      <c r="F330">
        <v>6168.95</v>
      </c>
      <c r="G330">
        <v>64.472163491584993</v>
      </c>
      <c r="H330">
        <v>20.119512609412201</v>
      </c>
      <c r="I330">
        <v>57.695166880018803</v>
      </c>
      <c r="J330">
        <v>3.6445635768406901</v>
      </c>
      <c r="K330">
        <v>5537.1385134962802</v>
      </c>
      <c r="L330">
        <v>4476.1259441338298</v>
      </c>
      <c r="M330">
        <v>56.180137999028403</v>
      </c>
      <c r="N330">
        <v>0.580492201155273</v>
      </c>
      <c r="O330">
        <v>16.048922426020599</v>
      </c>
      <c r="P330">
        <v>106.147034252297</v>
      </c>
      <c r="Q330">
        <v>6.3467550556385005E-2</v>
      </c>
    </row>
    <row r="331" spans="1:17" x14ac:dyDescent="0.3">
      <c r="A331" t="s">
        <v>768</v>
      </c>
      <c r="B331" t="s">
        <v>769</v>
      </c>
      <c r="C331" t="s">
        <v>3112</v>
      </c>
      <c r="D331" t="s">
        <v>51</v>
      </c>
      <c r="E331">
        <v>20449.444605339999</v>
      </c>
      <c r="F331">
        <v>1040.3499999999999</v>
      </c>
      <c r="G331">
        <v>17.818291943612401</v>
      </c>
      <c r="H331">
        <v>-6.8641041130645002</v>
      </c>
      <c r="I331">
        <v>5.2375234458932596</v>
      </c>
      <c r="J331">
        <v>0.60759593738012496</v>
      </c>
      <c r="K331">
        <v>1107.2209671866999</v>
      </c>
      <c r="L331">
        <v>1029.61817424183</v>
      </c>
      <c r="M331">
        <v>39.055166639294796</v>
      </c>
      <c r="N331">
        <v>0.61185887512346804</v>
      </c>
      <c r="O331">
        <v>25.332820685346299</v>
      </c>
      <c r="P331">
        <v>46.476592749032001</v>
      </c>
      <c r="Q331">
        <v>1.1392427652513E-2</v>
      </c>
    </row>
    <row r="332" spans="1:17" hidden="1" x14ac:dyDescent="0.3">
      <c r="A332" t="s">
        <v>770</v>
      </c>
      <c r="B332" t="s">
        <v>771</v>
      </c>
      <c r="C332" t="s">
        <v>3123</v>
      </c>
      <c r="D332" t="s">
        <v>142</v>
      </c>
      <c r="E332">
        <v>20173.740000000002</v>
      </c>
      <c r="F332">
        <v>140.99</v>
      </c>
      <c r="G332">
        <v>-12.0562722026052</v>
      </c>
      <c r="H332">
        <v>3.36418727131373</v>
      </c>
      <c r="I332">
        <v>6.5364191509191798</v>
      </c>
      <c r="J332">
        <v>-0.228719617210531</v>
      </c>
      <c r="K332">
        <v>142.55824127972801</v>
      </c>
      <c r="L332">
        <v>137.10914983104701</v>
      </c>
      <c r="M332">
        <v>53.328059728626101</v>
      </c>
      <c r="N332">
        <v>0.13383819528555199</v>
      </c>
      <c r="O332">
        <v>9.83048443151994</v>
      </c>
      <c r="P332">
        <v>17.2474012474012</v>
      </c>
    </row>
    <row r="333" spans="1:17" hidden="1" x14ac:dyDescent="0.3">
      <c r="A333" t="s">
        <v>772</v>
      </c>
      <c r="B333" t="s">
        <v>773</v>
      </c>
      <c r="C333" t="s">
        <v>3123</v>
      </c>
      <c r="D333" t="s">
        <v>142</v>
      </c>
      <c r="E333">
        <v>20155.501969815999</v>
      </c>
      <c r="F333">
        <v>376.41</v>
      </c>
      <c r="G333">
        <v>-1.7532980635175901</v>
      </c>
      <c r="H333">
        <v>6.9682879065210104</v>
      </c>
      <c r="I333">
        <v>3.11155620364381</v>
      </c>
      <c r="J333">
        <v>8.6427612264384293E-2</v>
      </c>
      <c r="K333">
        <v>366.17440641542203</v>
      </c>
      <c r="L333">
        <v>348.18584744575298</v>
      </c>
      <c r="M333">
        <v>42.778347382377802</v>
      </c>
      <c r="N333">
        <v>0.89608157214529605</v>
      </c>
      <c r="O333">
        <v>2.2794293456603198</v>
      </c>
      <c r="P333">
        <v>21.324738114423798</v>
      </c>
      <c r="Q333">
        <v>-0.10379904096142301</v>
      </c>
    </row>
    <row r="334" spans="1:17" x14ac:dyDescent="0.3">
      <c r="A334" t="s">
        <v>774</v>
      </c>
      <c r="B334" t="s">
        <v>775</v>
      </c>
      <c r="C334" t="s">
        <v>3124</v>
      </c>
      <c r="D334" t="s">
        <v>166</v>
      </c>
      <c r="E334">
        <v>20085.027443719999</v>
      </c>
      <c r="F334">
        <v>1297.3</v>
      </c>
      <c r="G334">
        <v>29.901625276945801</v>
      </c>
      <c r="H334">
        <v>24.721150617827899</v>
      </c>
      <c r="I334">
        <v>24.5385369610281</v>
      </c>
      <c r="J334">
        <v>7.0261303743806902</v>
      </c>
      <c r="K334">
        <v>1116.82928169712</v>
      </c>
      <c r="L334">
        <v>1043.9920779377101</v>
      </c>
      <c r="M334">
        <v>68.649130519932399</v>
      </c>
      <c r="N334">
        <v>3.2540109463223699</v>
      </c>
      <c r="O334">
        <v>5.6887381484621802</v>
      </c>
      <c r="P334">
        <v>55.8505526189332</v>
      </c>
      <c r="Q334">
        <v>1.8052235771812999E-2</v>
      </c>
    </row>
    <row r="335" spans="1:17" x14ac:dyDescent="0.3">
      <c r="A335" t="s">
        <v>776</v>
      </c>
      <c r="B335" t="s">
        <v>777</v>
      </c>
      <c r="C335" t="s">
        <v>3107</v>
      </c>
      <c r="D335" t="s">
        <v>255</v>
      </c>
      <c r="E335">
        <v>19959.455741040001</v>
      </c>
      <c r="F335">
        <v>1813.2</v>
      </c>
      <c r="G335">
        <v>-22.081010465910602</v>
      </c>
      <c r="H335">
        <v>2.1392513908578299</v>
      </c>
      <c r="I335">
        <v>-1.1121103741790901</v>
      </c>
      <c r="J335">
        <v>-3.50568912631647</v>
      </c>
      <c r="K335">
        <v>1860.9106519183199</v>
      </c>
      <c r="L335">
        <v>1859.2204549503399</v>
      </c>
      <c r="M335">
        <v>45.653610869630697</v>
      </c>
      <c r="N335">
        <v>0.54046408091273901</v>
      </c>
      <c r="O335">
        <v>35.613831899404303</v>
      </c>
      <c r="P335">
        <v>9.7910990009082592</v>
      </c>
      <c r="Q335">
        <v>5.2899347850287E-2</v>
      </c>
    </row>
    <row r="336" spans="1:17" x14ac:dyDescent="0.3">
      <c r="A336" t="s">
        <v>778</v>
      </c>
      <c r="B336" t="s">
        <v>779</v>
      </c>
      <c r="C336" t="s">
        <v>3112</v>
      </c>
      <c r="D336" t="s">
        <v>51</v>
      </c>
      <c r="E336">
        <v>19886.49421836</v>
      </c>
      <c r="F336">
        <v>1900.9</v>
      </c>
      <c r="G336">
        <v>36.4304857365291</v>
      </c>
      <c r="H336">
        <v>0.401740314024923</v>
      </c>
      <c r="I336">
        <v>26.646969734734601</v>
      </c>
      <c r="J336">
        <v>1.89346192625763</v>
      </c>
      <c r="K336">
        <v>1875.28276251894</v>
      </c>
      <c r="L336">
        <v>1661.4686850286701</v>
      </c>
      <c r="M336">
        <v>59.300672950341699</v>
      </c>
      <c r="N336">
        <v>0.28965888445140597</v>
      </c>
      <c r="O336">
        <v>40.144142248408599</v>
      </c>
      <c r="P336">
        <v>57.692148160438002</v>
      </c>
    </row>
    <row r="337" spans="1:17" x14ac:dyDescent="0.3">
      <c r="A337" t="s">
        <v>780</v>
      </c>
      <c r="B337" t="s">
        <v>781</v>
      </c>
      <c r="C337" t="s">
        <v>3120</v>
      </c>
      <c r="D337" t="s">
        <v>515</v>
      </c>
      <c r="E337">
        <v>19611.478773523999</v>
      </c>
      <c r="F337">
        <v>162.58000000000001</v>
      </c>
      <c r="G337">
        <v>-30.808160953302998</v>
      </c>
      <c r="H337">
        <v>-3.4002733131320402</v>
      </c>
      <c r="I337">
        <v>2.3137734933579699</v>
      </c>
      <c r="J337">
        <v>-7.0106073723125597</v>
      </c>
      <c r="K337">
        <v>174.83277982059801</v>
      </c>
      <c r="L337">
        <v>174.800474275895</v>
      </c>
      <c r="M337">
        <v>33.608452794168798</v>
      </c>
      <c r="N337">
        <v>0.61549439308100196</v>
      </c>
      <c r="O337">
        <v>37.003321441751702</v>
      </c>
      <c r="P337">
        <v>14.291739894551799</v>
      </c>
      <c r="Q337">
        <v>-7.9077206334559995E-3</v>
      </c>
    </row>
    <row r="338" spans="1:17" hidden="1" x14ac:dyDescent="0.3">
      <c r="A338" t="s">
        <v>782</v>
      </c>
      <c r="B338" t="s">
        <v>783</v>
      </c>
      <c r="C338" t="s">
        <v>3123</v>
      </c>
      <c r="D338" t="s">
        <v>208</v>
      </c>
      <c r="E338">
        <v>19451.199418724998</v>
      </c>
      <c r="F338">
        <v>17526.75</v>
      </c>
      <c r="G338">
        <v>236.17481064736799</v>
      </c>
      <c r="H338">
        <v>98.222688655497805</v>
      </c>
      <c r="I338">
        <v>155.798764246411</v>
      </c>
      <c r="J338">
        <v>7.2232473930254102</v>
      </c>
      <c r="K338">
        <v>11174.5733674742</v>
      </c>
      <c r="L338">
        <v>8064.4919414302503</v>
      </c>
      <c r="M338">
        <v>70.807489826084506</v>
      </c>
      <c r="N338">
        <v>3.5573262779182402</v>
      </c>
      <c r="O338">
        <v>16.343303807037799</v>
      </c>
      <c r="P338">
        <v>269.13963774220701</v>
      </c>
      <c r="Q338">
        <v>0.13336240129718499</v>
      </c>
    </row>
    <row r="339" spans="1:17" x14ac:dyDescent="0.3">
      <c r="A339" t="s">
        <v>784</v>
      </c>
      <c r="B339" t="s">
        <v>785</v>
      </c>
      <c r="C339" t="s">
        <v>3111</v>
      </c>
      <c r="D339" t="s">
        <v>232</v>
      </c>
      <c r="E339">
        <v>19409.87847172</v>
      </c>
      <c r="F339">
        <v>1194.8499999999999</v>
      </c>
      <c r="G339">
        <v>65.362428318977607</v>
      </c>
      <c r="H339">
        <v>-2.4420451930576998</v>
      </c>
      <c r="I339">
        <v>-7.9449618545317398</v>
      </c>
      <c r="J339">
        <v>-3.4559323337293302</v>
      </c>
      <c r="K339">
        <v>1270.80600742354</v>
      </c>
      <c r="L339">
        <v>1164.94754775763</v>
      </c>
      <c r="M339">
        <v>34.709940855007801</v>
      </c>
      <c r="N339">
        <v>0.47848195875257199</v>
      </c>
      <c r="O339">
        <v>21.270452358036501</v>
      </c>
      <c r="P339">
        <v>90.733498283981106</v>
      </c>
      <c r="Q339">
        <v>0.15052816370597599</v>
      </c>
    </row>
    <row r="340" spans="1:17" x14ac:dyDescent="0.3">
      <c r="A340" t="s">
        <v>786</v>
      </c>
      <c r="B340" t="s">
        <v>787</v>
      </c>
      <c r="C340" t="s">
        <v>3112</v>
      </c>
      <c r="D340" t="s">
        <v>51</v>
      </c>
      <c r="E340">
        <v>19261.09341745</v>
      </c>
      <c r="F340">
        <v>1185.5</v>
      </c>
      <c r="G340">
        <v>239.435174848282</v>
      </c>
      <c r="H340">
        <v>9.8032984637709202</v>
      </c>
      <c r="I340">
        <v>116.879310562112</v>
      </c>
      <c r="J340">
        <v>-5.4448143884523601</v>
      </c>
      <c r="K340">
        <v>1090.9977827140301</v>
      </c>
      <c r="L340">
        <v>816.89967982665803</v>
      </c>
      <c r="M340">
        <v>51.152746548973603</v>
      </c>
      <c r="N340">
        <v>1.58105294459847</v>
      </c>
      <c r="O340">
        <v>12.5811893715731</v>
      </c>
      <c r="P340">
        <v>269.314641744548</v>
      </c>
      <c r="Q340">
        <v>0.108289486914271</v>
      </c>
    </row>
    <row r="341" spans="1:17" x14ac:dyDescent="0.3">
      <c r="A341" t="s">
        <v>788</v>
      </c>
      <c r="B341" t="s">
        <v>789</v>
      </c>
      <c r="C341" t="s">
        <v>3119</v>
      </c>
      <c r="D341" t="s">
        <v>470</v>
      </c>
      <c r="E341">
        <v>19157.99228993</v>
      </c>
      <c r="F341">
        <v>300.95</v>
      </c>
      <c r="G341">
        <v>9.3598345425121998</v>
      </c>
      <c r="H341">
        <v>-13.247072567919099</v>
      </c>
      <c r="I341">
        <v>5.9925311062083697</v>
      </c>
      <c r="J341">
        <v>0.14848491473998701</v>
      </c>
      <c r="K341">
        <v>326.36419903473097</v>
      </c>
      <c r="L341">
        <v>291.68370785975202</v>
      </c>
      <c r="M341">
        <v>41.053413835643099</v>
      </c>
      <c r="N341">
        <v>0.59883988745982497</v>
      </c>
      <c r="O341">
        <v>27.546104003987299</v>
      </c>
      <c r="P341">
        <v>58.415580997499603</v>
      </c>
      <c r="Q341">
        <v>0.17930257403622299</v>
      </c>
    </row>
    <row r="342" spans="1:17" x14ac:dyDescent="0.3">
      <c r="A342" t="s">
        <v>790</v>
      </c>
      <c r="B342" t="s">
        <v>791</v>
      </c>
      <c r="C342" t="s">
        <v>3112</v>
      </c>
      <c r="D342" t="s">
        <v>51</v>
      </c>
      <c r="E342">
        <v>19102.485881544999</v>
      </c>
      <c r="F342">
        <v>14965.1</v>
      </c>
      <c r="G342">
        <v>158.37789424104</v>
      </c>
      <c r="H342">
        <v>11.777190967216701</v>
      </c>
      <c r="I342">
        <v>136.95005841275099</v>
      </c>
      <c r="J342">
        <v>7.1583658524685303</v>
      </c>
      <c r="K342">
        <v>13462.4066651822</v>
      </c>
      <c r="L342">
        <v>9867.2221917254992</v>
      </c>
      <c r="M342">
        <v>53.823155998324303</v>
      </c>
      <c r="N342">
        <v>2.0497677786964701</v>
      </c>
      <c r="O342">
        <v>10.6624746911146</v>
      </c>
      <c r="P342">
        <v>203.79512997229</v>
      </c>
      <c r="Q342">
        <v>0.191980833521849</v>
      </c>
    </row>
    <row r="343" spans="1:17" x14ac:dyDescent="0.3">
      <c r="A343" t="s">
        <v>792</v>
      </c>
      <c r="B343" t="s">
        <v>793</v>
      </c>
      <c r="C343" t="s">
        <v>3106</v>
      </c>
      <c r="D343" t="s">
        <v>278</v>
      </c>
      <c r="E343">
        <v>18806.183886991999</v>
      </c>
      <c r="F343">
        <v>190.13</v>
      </c>
      <c r="G343">
        <v>22.028437380979899</v>
      </c>
      <c r="H343">
        <v>-9.6251644798080704</v>
      </c>
      <c r="I343">
        <v>-6.1897674225770096</v>
      </c>
      <c r="J343">
        <v>-5.9898293759468597</v>
      </c>
      <c r="K343">
        <v>220.26968346249501</v>
      </c>
      <c r="L343">
        <v>215.267568197819</v>
      </c>
      <c r="M343">
        <v>26.1993810658516</v>
      </c>
      <c r="N343">
        <v>0.59664036306520796</v>
      </c>
      <c r="O343">
        <v>49.581865039709598</v>
      </c>
      <c r="P343">
        <v>42.740240240240198</v>
      </c>
      <c r="Q343">
        <v>3.2229183526299998E-2</v>
      </c>
    </row>
    <row r="344" spans="1:17" x14ac:dyDescent="0.3">
      <c r="A344" t="s">
        <v>794</v>
      </c>
      <c r="B344" t="s">
        <v>795</v>
      </c>
      <c r="C344" t="s">
        <v>3119</v>
      </c>
      <c r="D344" t="s">
        <v>796</v>
      </c>
      <c r="E344">
        <v>18711.873999920001</v>
      </c>
      <c r="F344">
        <v>440.8</v>
      </c>
      <c r="G344">
        <v>7.2616508606555996</v>
      </c>
      <c r="H344">
        <v>-11.095908484671</v>
      </c>
      <c r="I344">
        <v>-21.000522133818201</v>
      </c>
      <c r="J344">
        <v>-6.9663707097256298</v>
      </c>
      <c r="K344">
        <v>501.33281274869</v>
      </c>
      <c r="L344">
        <v>487.41947826325298</v>
      </c>
      <c r="M344">
        <v>30.380552673056101</v>
      </c>
      <c r="N344">
        <v>0.993904195492747</v>
      </c>
      <c r="O344">
        <v>69.714156079854803</v>
      </c>
      <c r="P344">
        <v>46.6888519134775</v>
      </c>
      <c r="Q344">
        <v>0.23157180529124999</v>
      </c>
    </row>
    <row r="345" spans="1:17" x14ac:dyDescent="0.3">
      <c r="A345" t="s">
        <v>797</v>
      </c>
      <c r="B345" t="s">
        <v>798</v>
      </c>
      <c r="C345" t="s">
        <v>3109</v>
      </c>
      <c r="D345" t="s">
        <v>637</v>
      </c>
      <c r="E345">
        <v>18635.914458288</v>
      </c>
      <c r="F345">
        <v>129.24</v>
      </c>
      <c r="G345">
        <v>68.363587972779399</v>
      </c>
      <c r="H345">
        <v>2.5008698711600901</v>
      </c>
      <c r="I345">
        <v>24.237005553094999</v>
      </c>
      <c r="J345">
        <v>-0.25822471498898902</v>
      </c>
      <c r="K345">
        <v>130.97368481479501</v>
      </c>
      <c r="L345">
        <v>118.66216690078799</v>
      </c>
      <c r="M345">
        <v>58.848768972754897</v>
      </c>
      <c r="N345">
        <v>0.84193595388594</v>
      </c>
      <c r="O345">
        <v>32.311977715877397</v>
      </c>
      <c r="P345">
        <v>96.264236902050101</v>
      </c>
      <c r="Q345">
        <v>6.0140528778924E-2</v>
      </c>
    </row>
    <row r="346" spans="1:17" x14ac:dyDescent="0.3">
      <c r="A346" t="s">
        <v>799</v>
      </c>
      <c r="B346" t="s">
        <v>800</v>
      </c>
      <c r="C346" t="s">
        <v>3112</v>
      </c>
      <c r="D346" t="s">
        <v>51</v>
      </c>
      <c r="E346">
        <v>18625.3971062399</v>
      </c>
      <c r="F346">
        <v>1368.45</v>
      </c>
      <c r="G346">
        <v>28.646049908775002</v>
      </c>
      <c r="H346">
        <v>6.9181072074658996</v>
      </c>
      <c r="I346">
        <v>46.422589335928897</v>
      </c>
      <c r="J346">
        <v>2.35363559263297</v>
      </c>
      <c r="K346">
        <v>1315.87086809675</v>
      </c>
      <c r="L346">
        <v>1130.3758792552701</v>
      </c>
      <c r="M346">
        <v>63.950723118347398</v>
      </c>
      <c r="N346">
        <v>0.38207348158981802</v>
      </c>
      <c r="O346">
        <v>11.224377945851099</v>
      </c>
      <c r="P346">
        <v>69.121918062163999</v>
      </c>
      <c r="Q346">
        <v>6.8258426443238998E-2</v>
      </c>
    </row>
    <row r="347" spans="1:17" x14ac:dyDescent="0.3">
      <c r="A347" t="s">
        <v>801</v>
      </c>
      <c r="B347" t="s">
        <v>802</v>
      </c>
      <c r="C347" t="s">
        <v>3108</v>
      </c>
      <c r="D347" t="s">
        <v>54</v>
      </c>
      <c r="E347">
        <v>18612.58269585</v>
      </c>
      <c r="F347">
        <v>636.35</v>
      </c>
      <c r="G347">
        <v>-38.319973175403597</v>
      </c>
      <c r="H347">
        <v>-23.058943853082301</v>
      </c>
      <c r="I347">
        <v>-17.285739197634499</v>
      </c>
      <c r="J347">
        <v>2.6768979472128498</v>
      </c>
      <c r="K347">
        <v>747.74404926965201</v>
      </c>
      <c r="L347">
        <v>747.16183514819397</v>
      </c>
      <c r="M347">
        <v>22.5429784299779</v>
      </c>
      <c r="N347">
        <v>0.68946803804965595</v>
      </c>
      <c r="O347">
        <v>48.306749430344901</v>
      </c>
      <c r="P347">
        <v>6.0494958753437302</v>
      </c>
      <c r="Q347">
        <v>2.2763118554514E-2</v>
      </c>
    </row>
    <row r="348" spans="1:17" x14ac:dyDescent="0.3">
      <c r="A348" t="s">
        <v>803</v>
      </c>
      <c r="B348" t="s">
        <v>804</v>
      </c>
      <c r="C348" t="s">
        <v>3122</v>
      </c>
      <c r="D348" t="s">
        <v>414</v>
      </c>
      <c r="E348">
        <v>18570.233965949999</v>
      </c>
      <c r="F348">
        <v>463.5</v>
      </c>
      <c r="G348">
        <v>33.465933676926298</v>
      </c>
      <c r="H348">
        <v>-0.438205083382051</v>
      </c>
      <c r="I348">
        <v>10.844913704023099</v>
      </c>
      <c r="J348">
        <v>-1.53427517276607</v>
      </c>
      <c r="K348">
        <v>487.83762601736498</v>
      </c>
      <c r="L348">
        <v>449.86185818127501</v>
      </c>
      <c r="M348">
        <v>39.489735896402102</v>
      </c>
      <c r="N348">
        <v>1.0299889389649299</v>
      </c>
      <c r="O348">
        <v>23.915857605178001</v>
      </c>
      <c r="P348">
        <v>52.970297029702898</v>
      </c>
      <c r="Q348">
        <v>1.124515746295E-2</v>
      </c>
    </row>
    <row r="349" spans="1:17" x14ac:dyDescent="0.3">
      <c r="A349" t="s">
        <v>805</v>
      </c>
      <c r="B349" t="s">
        <v>806</v>
      </c>
      <c r="C349" t="s">
        <v>3117</v>
      </c>
      <c r="D349" t="s">
        <v>807</v>
      </c>
      <c r="E349">
        <v>18563.981760949999</v>
      </c>
      <c r="F349">
        <v>1165.55</v>
      </c>
      <c r="G349">
        <v>-29.290966502132001</v>
      </c>
      <c r="H349">
        <v>-13.2792554925293</v>
      </c>
      <c r="I349">
        <v>-14.4205950933246</v>
      </c>
      <c r="J349">
        <v>-4.01652310118331</v>
      </c>
      <c r="K349">
        <v>1299.34053563835</v>
      </c>
      <c r="L349">
        <v>1329.2139395531001</v>
      </c>
      <c r="M349">
        <v>39.168608993173102</v>
      </c>
      <c r="N349">
        <v>0.30338572886384801</v>
      </c>
      <c r="O349">
        <v>35.446784779717703</v>
      </c>
      <c r="P349">
        <v>4.9714054127076999</v>
      </c>
      <c r="Q349">
        <v>-2.3701828316293E-2</v>
      </c>
    </row>
    <row r="350" spans="1:17" x14ac:dyDescent="0.3">
      <c r="A350" t="s">
        <v>808</v>
      </c>
      <c r="B350" t="s">
        <v>809</v>
      </c>
      <c r="C350" t="s">
        <v>3117</v>
      </c>
      <c r="D350" t="s">
        <v>239</v>
      </c>
      <c r="E350">
        <v>18513.359677965</v>
      </c>
      <c r="F350">
        <v>425.55</v>
      </c>
      <c r="G350">
        <v>17.348672401349901</v>
      </c>
      <c r="H350">
        <v>-3.8944599732260401</v>
      </c>
      <c r="I350">
        <v>9.3961629153609998</v>
      </c>
      <c r="J350">
        <v>-5.6721456079544996</v>
      </c>
      <c r="K350">
        <v>435.24392416191398</v>
      </c>
      <c r="L350">
        <v>404.56513224742901</v>
      </c>
      <c r="M350">
        <v>52.5648137225295</v>
      </c>
      <c r="N350">
        <v>0.53075934552290704</v>
      </c>
      <c r="O350">
        <v>35.694982963224</v>
      </c>
      <c r="P350">
        <v>50.185283218634098</v>
      </c>
      <c r="Q350">
        <v>7.0262813487829007E-2</v>
      </c>
    </row>
    <row r="351" spans="1:17" x14ac:dyDescent="0.3">
      <c r="A351" t="s">
        <v>810</v>
      </c>
      <c r="B351" t="s">
        <v>811</v>
      </c>
      <c r="C351" t="s">
        <v>3110</v>
      </c>
      <c r="D351" t="s">
        <v>123</v>
      </c>
      <c r="E351">
        <v>18512.006478300002</v>
      </c>
      <c r="F351">
        <v>739.35</v>
      </c>
      <c r="G351">
        <v>19.574369753403602</v>
      </c>
      <c r="H351">
        <v>-10.763512435254899</v>
      </c>
      <c r="I351">
        <v>34.197896405024899</v>
      </c>
      <c r="J351">
        <v>-10.3517999099336</v>
      </c>
      <c r="K351">
        <v>848.18862774142099</v>
      </c>
      <c r="L351">
        <v>727.36140126057103</v>
      </c>
      <c r="M351">
        <v>13.825931125097499</v>
      </c>
      <c r="N351">
        <v>0.51376441383377303</v>
      </c>
      <c r="O351">
        <v>36.329208088185503</v>
      </c>
      <c r="P351">
        <v>55.293005671077502</v>
      </c>
      <c r="Q351">
        <v>0.13949848679176499</v>
      </c>
    </row>
    <row r="352" spans="1:17" x14ac:dyDescent="0.3">
      <c r="A352" t="s">
        <v>812</v>
      </c>
      <c r="B352" t="s">
        <v>813</v>
      </c>
      <c r="C352" t="s">
        <v>3122</v>
      </c>
      <c r="D352" t="s">
        <v>485</v>
      </c>
      <c r="E352">
        <v>18385.618163359999</v>
      </c>
      <c r="F352">
        <v>1773.55</v>
      </c>
      <c r="G352">
        <v>-16.509934636996402</v>
      </c>
      <c r="H352">
        <v>-3.17712795955934</v>
      </c>
      <c r="I352">
        <v>-0.45520072028806202</v>
      </c>
      <c r="J352">
        <v>-3.7786112377535099</v>
      </c>
      <c r="K352">
        <v>1924.0386289679</v>
      </c>
      <c r="L352">
        <v>1877.54752966092</v>
      </c>
      <c r="M352">
        <v>29.899676370657598</v>
      </c>
      <c r="N352">
        <v>0.82387356070370499</v>
      </c>
      <c r="O352">
        <v>31.374925995883899</v>
      </c>
      <c r="P352">
        <v>21.2932567364245</v>
      </c>
      <c r="Q352">
        <v>-5.2458794749705003E-2</v>
      </c>
    </row>
    <row r="353" spans="1:17" x14ac:dyDescent="0.3">
      <c r="A353" t="s">
        <v>814</v>
      </c>
      <c r="B353" t="s">
        <v>815</v>
      </c>
      <c r="C353" t="s">
        <v>3106</v>
      </c>
      <c r="D353" t="s">
        <v>196</v>
      </c>
      <c r="E353">
        <v>18350.975004399999</v>
      </c>
      <c r="F353">
        <v>325.25</v>
      </c>
      <c r="G353">
        <v>-1.6210389273886701</v>
      </c>
      <c r="H353">
        <v>-12.893396017811201</v>
      </c>
      <c r="I353">
        <v>4.4650141708037498</v>
      </c>
      <c r="J353">
        <v>-13.758233506099399</v>
      </c>
      <c r="K353">
        <v>383.04518103025299</v>
      </c>
      <c r="L353">
        <v>353.892256025611</v>
      </c>
      <c r="M353">
        <v>10.273877623347699</v>
      </c>
      <c r="N353">
        <v>0.266329345543181</v>
      </c>
      <c r="O353">
        <v>44.411990776325801</v>
      </c>
      <c r="P353">
        <v>25.072101518938599</v>
      </c>
      <c r="Q353">
        <v>-8.5993414441889997E-3</v>
      </c>
    </row>
    <row r="354" spans="1:17" x14ac:dyDescent="0.3">
      <c r="A354" t="s">
        <v>816</v>
      </c>
      <c r="B354" t="s">
        <v>817</v>
      </c>
      <c r="C354" t="s">
        <v>3120</v>
      </c>
      <c r="D354" t="s">
        <v>223</v>
      </c>
      <c r="E354">
        <v>18323.905876969999</v>
      </c>
      <c r="F354">
        <v>838.9</v>
      </c>
      <c r="G354">
        <v>21.325698669161699</v>
      </c>
      <c r="H354">
        <v>1.88903963314901</v>
      </c>
      <c r="I354">
        <v>5.0638644255680401</v>
      </c>
      <c r="J354">
        <v>-2.21679792589463</v>
      </c>
      <c r="K354">
        <v>858.63096349341799</v>
      </c>
      <c r="L354">
        <v>803.09955847720096</v>
      </c>
      <c r="M354">
        <v>41.315626607304402</v>
      </c>
      <c r="N354">
        <v>0.82496784913325105</v>
      </c>
      <c r="O354">
        <v>14.197162951484099</v>
      </c>
      <c r="P354">
        <v>49.523215399696902</v>
      </c>
      <c r="Q354">
        <v>0.16311942801901699</v>
      </c>
    </row>
    <row r="355" spans="1:17" hidden="1" x14ac:dyDescent="0.3">
      <c r="A355" t="s">
        <v>818</v>
      </c>
      <c r="B355" t="s">
        <v>819</v>
      </c>
      <c r="C355" t="s">
        <v>3108</v>
      </c>
      <c r="D355" t="s">
        <v>54</v>
      </c>
      <c r="E355">
        <v>18236.153548875001</v>
      </c>
      <c r="F355">
        <v>424.25</v>
      </c>
      <c r="G355">
        <v>9.2752246693264997</v>
      </c>
      <c r="H355">
        <v>1.5412245461010801</v>
      </c>
      <c r="I355">
        <v>19.500260742636801</v>
      </c>
      <c r="J355">
        <v>-0.90260283977849698</v>
      </c>
      <c r="K355">
        <v>438.06352611821097</v>
      </c>
      <c r="M355">
        <v>38.678840887441503</v>
      </c>
      <c r="N355">
        <v>0.73568543074289705</v>
      </c>
      <c r="O355">
        <v>21.814967589864398</v>
      </c>
      <c r="P355">
        <v>45.291095890410901</v>
      </c>
    </row>
    <row r="356" spans="1:17" x14ac:dyDescent="0.3">
      <c r="A356" t="s">
        <v>820</v>
      </c>
      <c r="B356" t="s">
        <v>821</v>
      </c>
      <c r="C356" t="s">
        <v>3121</v>
      </c>
      <c r="D356" t="s">
        <v>142</v>
      </c>
      <c r="E356">
        <v>18113.233176810001</v>
      </c>
      <c r="F356">
        <v>1290.8</v>
      </c>
      <c r="G356">
        <v>58.381406057107696</v>
      </c>
      <c r="H356">
        <v>-7.6787475064372099</v>
      </c>
      <c r="I356">
        <v>-4.2379252907150802</v>
      </c>
      <c r="J356">
        <v>0.87634310680381</v>
      </c>
      <c r="K356">
        <v>1417.7846203773099</v>
      </c>
      <c r="L356">
        <v>1296.2375649452999</v>
      </c>
      <c r="M356">
        <v>38.492834907526401</v>
      </c>
      <c r="N356">
        <v>0.93540158210491298</v>
      </c>
      <c r="O356">
        <v>27.595289742795099</v>
      </c>
      <c r="P356">
        <v>83.4695472958567</v>
      </c>
    </row>
    <row r="357" spans="1:17" x14ac:dyDescent="0.3">
      <c r="A357" t="s">
        <v>822</v>
      </c>
      <c r="B357" t="s">
        <v>823</v>
      </c>
      <c r="C357" t="s">
        <v>3119</v>
      </c>
      <c r="D357" t="s">
        <v>114</v>
      </c>
      <c r="E357">
        <v>18014.82335182</v>
      </c>
      <c r="F357">
        <v>686.9</v>
      </c>
      <c r="G357">
        <v>9.3940900677525008</v>
      </c>
      <c r="H357">
        <v>0.45707395682499902</v>
      </c>
      <c r="I357">
        <v>8.2459215352635002</v>
      </c>
      <c r="J357">
        <v>-8.24546221633892</v>
      </c>
      <c r="K357">
        <v>710.86344387267798</v>
      </c>
      <c r="L357">
        <v>624.44983286999502</v>
      </c>
      <c r="M357">
        <v>35.670351622451498</v>
      </c>
      <c r="N357">
        <v>1.1409772794564399</v>
      </c>
      <c r="O357">
        <v>17.3387683796768</v>
      </c>
      <c r="P357">
        <v>56.060433942974001</v>
      </c>
      <c r="Q357">
        <v>0.14297129796921301</v>
      </c>
    </row>
    <row r="358" spans="1:17" x14ac:dyDescent="0.3">
      <c r="A358" t="s">
        <v>824</v>
      </c>
      <c r="B358" t="s">
        <v>825</v>
      </c>
      <c r="C358" t="s">
        <v>3110</v>
      </c>
      <c r="D358" t="s">
        <v>275</v>
      </c>
      <c r="E358">
        <v>17916.028482000002</v>
      </c>
      <c r="F358">
        <v>2567.8000000000002</v>
      </c>
      <c r="G358">
        <v>53.3239144343055</v>
      </c>
      <c r="H358">
        <v>0.53539748607278104</v>
      </c>
      <c r="I358">
        <v>60.475498002732799</v>
      </c>
      <c r="J358">
        <v>-5.1977484087758103</v>
      </c>
      <c r="K358">
        <v>2632.5615545707701</v>
      </c>
      <c r="L358">
        <v>2162.1477337777001</v>
      </c>
      <c r="M358">
        <v>35.779709063719601</v>
      </c>
      <c r="N358">
        <v>0.440825216787046</v>
      </c>
      <c r="O358">
        <v>15.8579328608146</v>
      </c>
      <c r="P358">
        <v>103.90693242277401</v>
      </c>
      <c r="Q358">
        <v>9.8825735684465996E-2</v>
      </c>
    </row>
    <row r="359" spans="1:17" x14ac:dyDescent="0.3">
      <c r="A359" t="s">
        <v>826</v>
      </c>
      <c r="B359" t="s">
        <v>827</v>
      </c>
      <c r="C359" t="s">
        <v>3112</v>
      </c>
      <c r="D359" t="s">
        <v>51</v>
      </c>
      <c r="E359">
        <v>17906.750213449999</v>
      </c>
      <c r="F359">
        <v>1130.5</v>
      </c>
      <c r="G359">
        <v>144.148706428385</v>
      </c>
      <c r="H359">
        <v>3.1044894798434601</v>
      </c>
      <c r="I359">
        <v>56.652115104321702</v>
      </c>
      <c r="J359">
        <v>-5.0052893336313504</v>
      </c>
      <c r="K359">
        <v>1127.2430998654499</v>
      </c>
      <c r="L359">
        <v>869.88608510998802</v>
      </c>
      <c r="M359">
        <v>34.862779199654703</v>
      </c>
      <c r="N359">
        <v>0.49661965293157601</v>
      </c>
      <c r="O359">
        <v>15.869084475895599</v>
      </c>
      <c r="P359">
        <v>176.135808500244</v>
      </c>
      <c r="Q359">
        <v>6.6399360441019004E-2</v>
      </c>
    </row>
    <row r="360" spans="1:17" x14ac:dyDescent="0.3">
      <c r="A360" t="s">
        <v>828</v>
      </c>
      <c r="B360" t="s">
        <v>829</v>
      </c>
      <c r="C360" t="s">
        <v>3111</v>
      </c>
      <c r="D360" t="s">
        <v>48</v>
      </c>
      <c r="E360">
        <v>17754.11562398</v>
      </c>
      <c r="F360">
        <v>188.77</v>
      </c>
      <c r="G360">
        <v>-7.0537910650410698</v>
      </c>
      <c r="H360">
        <v>-11.9517864037454</v>
      </c>
      <c r="I360">
        <v>-39.146795963069899</v>
      </c>
      <c r="J360">
        <v>-7.4604861744080999</v>
      </c>
      <c r="K360">
        <v>218.682690597864</v>
      </c>
      <c r="L360">
        <v>226.917373903841</v>
      </c>
      <c r="M360">
        <v>32.240162851954999</v>
      </c>
      <c r="N360">
        <v>0.99965650618941904</v>
      </c>
      <c r="O360">
        <v>86.258409704931907</v>
      </c>
      <c r="P360">
        <v>19.815931450333199</v>
      </c>
      <c r="Q360">
        <v>0.14169919774645801</v>
      </c>
    </row>
    <row r="361" spans="1:17" x14ac:dyDescent="0.3">
      <c r="A361" t="s">
        <v>830</v>
      </c>
      <c r="B361" t="s">
        <v>831</v>
      </c>
      <c r="C361" t="s">
        <v>3114</v>
      </c>
      <c r="D361" t="s">
        <v>211</v>
      </c>
      <c r="E361">
        <v>17716.223005899999</v>
      </c>
      <c r="F361">
        <v>467</v>
      </c>
      <c r="G361">
        <v>-26.289643398841399</v>
      </c>
      <c r="H361">
        <v>-7.79923826603408</v>
      </c>
      <c r="I361">
        <v>-10.9427392338849</v>
      </c>
      <c r="J361">
        <v>-1.0613041468832201</v>
      </c>
      <c r="K361">
        <v>517.30959439418905</v>
      </c>
      <c r="L361">
        <v>522.82046235250402</v>
      </c>
      <c r="M361">
        <v>29.0191185781567</v>
      </c>
      <c r="N361">
        <v>0.71395593007283498</v>
      </c>
      <c r="O361">
        <v>33.276231263383202</v>
      </c>
      <c r="P361">
        <v>14.798426745329399</v>
      </c>
      <c r="Q361">
        <v>6.4316702362429007E-2</v>
      </c>
    </row>
    <row r="362" spans="1:17" x14ac:dyDescent="0.3">
      <c r="A362" t="s">
        <v>832</v>
      </c>
      <c r="B362" t="s">
        <v>833</v>
      </c>
      <c r="C362" t="s">
        <v>3108</v>
      </c>
      <c r="D362" t="s">
        <v>498</v>
      </c>
      <c r="E362">
        <v>17670.074971599999</v>
      </c>
      <c r="F362">
        <v>416.3</v>
      </c>
      <c r="G362">
        <v>-48.405829632758497</v>
      </c>
      <c r="H362">
        <v>-2.3422666111306798</v>
      </c>
      <c r="I362">
        <v>0.28878857713729</v>
      </c>
      <c r="J362">
        <v>-4.00771449488923</v>
      </c>
      <c r="K362">
        <v>446.95566546564498</v>
      </c>
      <c r="L362">
        <v>466.52689203686901</v>
      </c>
      <c r="M362">
        <v>31.790589869336898</v>
      </c>
      <c r="N362">
        <v>0.37432606728495599</v>
      </c>
      <c r="O362">
        <v>57.426885622411</v>
      </c>
      <c r="P362">
        <v>36.814775864335502</v>
      </c>
      <c r="Q362">
        <v>3.5169041046805002E-2</v>
      </c>
    </row>
    <row r="363" spans="1:17" hidden="1" x14ac:dyDescent="0.3">
      <c r="A363" t="s">
        <v>834</v>
      </c>
      <c r="B363" t="s">
        <v>835</v>
      </c>
      <c r="C363" t="s">
        <v>3123</v>
      </c>
      <c r="D363" t="s">
        <v>48</v>
      </c>
      <c r="E363">
        <v>17657.340134310001</v>
      </c>
      <c r="F363">
        <v>480.1</v>
      </c>
      <c r="G363">
        <v>-20.2881063146204</v>
      </c>
      <c r="H363">
        <v>15.6445289008999</v>
      </c>
      <c r="I363">
        <v>-3.05186181304245</v>
      </c>
      <c r="J363">
        <v>-3.9489257104004798</v>
      </c>
      <c r="O363">
        <v>6.9568839825036397</v>
      </c>
      <c r="P363">
        <v>14.2415229030339</v>
      </c>
    </row>
    <row r="364" spans="1:17" x14ac:dyDescent="0.3">
      <c r="A364" t="s">
        <v>836</v>
      </c>
      <c r="B364" t="s">
        <v>837</v>
      </c>
      <c r="C364" t="s">
        <v>3117</v>
      </c>
      <c r="D364" t="s">
        <v>132</v>
      </c>
      <c r="E364">
        <v>17650.28862666</v>
      </c>
      <c r="F364">
        <v>675.9</v>
      </c>
      <c r="G364">
        <v>148.256056907377</v>
      </c>
      <c r="H364">
        <v>6.3650288154282002</v>
      </c>
      <c r="I364">
        <v>183.639525738255</v>
      </c>
      <c r="J364">
        <v>-0.18787825448262299</v>
      </c>
      <c r="K364">
        <v>601.52178007934901</v>
      </c>
      <c r="L364">
        <v>430.07119593746899</v>
      </c>
      <c r="M364">
        <v>64.784356907624399</v>
      </c>
      <c r="N364">
        <v>1.15608599052566</v>
      </c>
      <c r="O364">
        <v>6.3766829412634998</v>
      </c>
      <c r="P364">
        <v>360.72049350737802</v>
      </c>
      <c r="Q364">
        <v>0.26073839144807998</v>
      </c>
    </row>
    <row r="365" spans="1:17" x14ac:dyDescent="0.3">
      <c r="A365" t="s">
        <v>838</v>
      </c>
      <c r="B365" t="s">
        <v>839</v>
      </c>
      <c r="C365" t="s">
        <v>3119</v>
      </c>
      <c r="D365" t="s">
        <v>270</v>
      </c>
      <c r="E365">
        <v>17610.967505069999</v>
      </c>
      <c r="F365">
        <v>556.65</v>
      </c>
      <c r="G365">
        <v>-11.263912014529099</v>
      </c>
      <c r="H365">
        <v>-9.4404816814414207</v>
      </c>
      <c r="I365">
        <v>-19.782284389569401</v>
      </c>
      <c r="J365">
        <v>-9.1233144508977198</v>
      </c>
      <c r="K365">
        <v>643.72520292468698</v>
      </c>
      <c r="L365">
        <v>639.41448953449299</v>
      </c>
      <c r="M365">
        <v>24.151131348903299</v>
      </c>
      <c r="N365">
        <v>0.47599148223110999</v>
      </c>
      <c r="O365">
        <v>43.5282493487829</v>
      </c>
      <c r="P365">
        <v>10.644007155635</v>
      </c>
      <c r="Q365">
        <v>7.7305055287687996E-2</v>
      </c>
    </row>
    <row r="366" spans="1:17" x14ac:dyDescent="0.3">
      <c r="A366" t="s">
        <v>840</v>
      </c>
      <c r="B366" t="s">
        <v>841</v>
      </c>
      <c r="C366" t="s">
        <v>3111</v>
      </c>
      <c r="D366" t="s">
        <v>48</v>
      </c>
      <c r="E366">
        <v>17538.894435779999</v>
      </c>
      <c r="F366">
        <v>277.64999999999998</v>
      </c>
      <c r="G366">
        <v>43.429956239487197</v>
      </c>
      <c r="H366">
        <v>-5.1208164910361997</v>
      </c>
      <c r="I366">
        <v>-7.90654686313753</v>
      </c>
      <c r="J366">
        <v>-7.1111109136284201</v>
      </c>
      <c r="K366">
        <v>302.1674399547</v>
      </c>
      <c r="L366">
        <v>278.80573620004498</v>
      </c>
      <c r="M366">
        <v>30.859796444558</v>
      </c>
      <c r="N366">
        <v>1.0052106325802499</v>
      </c>
      <c r="O366">
        <v>31.280388978930301</v>
      </c>
      <c r="P366">
        <v>79.534432589718705</v>
      </c>
      <c r="Q366">
        <v>0.156542323553896</v>
      </c>
    </row>
    <row r="367" spans="1:17" x14ac:dyDescent="0.3">
      <c r="A367" t="s">
        <v>842</v>
      </c>
      <c r="B367" t="s">
        <v>843</v>
      </c>
      <c r="C367" t="s">
        <v>3119</v>
      </c>
      <c r="D367" t="s">
        <v>178</v>
      </c>
      <c r="E367">
        <v>17525.130245324999</v>
      </c>
      <c r="F367">
        <v>732.95</v>
      </c>
      <c r="G367">
        <v>85.471166750534195</v>
      </c>
      <c r="H367">
        <v>-9.7080119615434093</v>
      </c>
      <c r="I367">
        <v>-22.108352323281</v>
      </c>
      <c r="J367">
        <v>-7.4703228393682997</v>
      </c>
      <c r="K367">
        <v>782.74671440176201</v>
      </c>
      <c r="L367">
        <v>722.92286332167998</v>
      </c>
      <c r="M367">
        <v>41.837709974162102</v>
      </c>
      <c r="N367">
        <v>0.78813748861669497</v>
      </c>
      <c r="O367">
        <v>33.70625554267</v>
      </c>
      <c r="P367">
        <v>124.14373088684999</v>
      </c>
      <c r="Q367">
        <v>0.187225622877084</v>
      </c>
    </row>
    <row r="368" spans="1:17" x14ac:dyDescent="0.3">
      <c r="A368" t="s">
        <v>844</v>
      </c>
      <c r="B368" t="s">
        <v>845</v>
      </c>
      <c r="C368" t="s">
        <v>3119</v>
      </c>
      <c r="D368" t="s">
        <v>114</v>
      </c>
      <c r="E368">
        <v>17510.6757645</v>
      </c>
      <c r="F368">
        <v>11721.4</v>
      </c>
      <c r="G368">
        <v>86.772310897631399</v>
      </c>
      <c r="H368">
        <v>-11.523837112171901</v>
      </c>
      <c r="I368">
        <v>39.4648224573424</v>
      </c>
      <c r="J368">
        <v>-4.1264984008327197</v>
      </c>
      <c r="K368">
        <v>12576.6119843172</v>
      </c>
      <c r="L368">
        <v>11173.9986326668</v>
      </c>
      <c r="M368">
        <v>33.952541590448199</v>
      </c>
      <c r="N368">
        <v>1.13448051244431</v>
      </c>
      <c r="O368">
        <v>33.9609602948453</v>
      </c>
      <c r="P368">
        <v>120.12018779342699</v>
      </c>
    </row>
    <row r="369" spans="1:17" x14ac:dyDescent="0.3">
      <c r="A369" t="s">
        <v>846</v>
      </c>
      <c r="B369" t="s">
        <v>847</v>
      </c>
      <c r="C369" t="s">
        <v>3118</v>
      </c>
      <c r="D369" t="s">
        <v>460</v>
      </c>
      <c r="E369">
        <v>17505.639227510001</v>
      </c>
      <c r="F369">
        <v>7377.65</v>
      </c>
      <c r="G369">
        <v>-9.9394908629999499</v>
      </c>
      <c r="H369">
        <v>-7.3093211825466904</v>
      </c>
      <c r="I369">
        <v>-3.0777633892171199</v>
      </c>
      <c r="J369">
        <v>-4.5258603454666302</v>
      </c>
      <c r="K369">
        <v>8000.0747062984301</v>
      </c>
      <c r="L369">
        <v>7630.2086417221499</v>
      </c>
      <c r="M369">
        <v>30.0272766078423</v>
      </c>
      <c r="N369">
        <v>0.25255250973842103</v>
      </c>
      <c r="O369">
        <v>28.614125094034002</v>
      </c>
      <c r="P369">
        <v>34.4667006889512</v>
      </c>
      <c r="Q369">
        <v>-2.3392940411120999E-2</v>
      </c>
    </row>
    <row r="370" spans="1:17" x14ac:dyDescent="0.3">
      <c r="A370" t="s">
        <v>848</v>
      </c>
      <c r="B370" t="s">
        <v>849</v>
      </c>
      <c r="C370" t="s">
        <v>3119</v>
      </c>
      <c r="D370" t="s">
        <v>556</v>
      </c>
      <c r="E370">
        <v>17481.941594110001</v>
      </c>
      <c r="F370">
        <v>1546.3</v>
      </c>
      <c r="G370">
        <v>-25.809452969730401</v>
      </c>
      <c r="H370">
        <v>-5.2167408967047404</v>
      </c>
      <c r="I370">
        <v>-15.910809642807401</v>
      </c>
      <c r="J370">
        <v>5.4379004424464501</v>
      </c>
      <c r="K370">
        <v>1605.6176521494499</v>
      </c>
      <c r="L370">
        <v>1609.71940260421</v>
      </c>
      <c r="M370">
        <v>53.069687741257297</v>
      </c>
      <c r="N370">
        <v>0.79050613849683904</v>
      </c>
      <c r="O370">
        <v>23.000064670503701</v>
      </c>
      <c r="P370">
        <v>18.011142486453402</v>
      </c>
    </row>
    <row r="371" spans="1:17" x14ac:dyDescent="0.3">
      <c r="A371" t="s">
        <v>850</v>
      </c>
      <c r="B371" t="s">
        <v>851</v>
      </c>
      <c r="C371" t="s">
        <v>3108</v>
      </c>
      <c r="D371" t="s">
        <v>24</v>
      </c>
      <c r="E371">
        <v>17454.915339520001</v>
      </c>
      <c r="F371">
        <v>216.88</v>
      </c>
      <c r="G371">
        <v>22.048617002026301</v>
      </c>
      <c r="H371">
        <v>0.65502899156745997</v>
      </c>
      <c r="I371">
        <v>6.8674433221973104</v>
      </c>
      <c r="J371">
        <v>-4.5679236568140897</v>
      </c>
      <c r="K371">
        <v>217.097570911144</v>
      </c>
      <c r="L371">
        <v>200.08612420428599</v>
      </c>
      <c r="M371">
        <v>45.072845820240197</v>
      </c>
      <c r="N371">
        <v>1.01245484917512</v>
      </c>
      <c r="O371">
        <v>10.5680560678716</v>
      </c>
      <c r="P371">
        <v>46.293423271500799</v>
      </c>
      <c r="Q371">
        <v>0.188184888144457</v>
      </c>
    </row>
    <row r="372" spans="1:17" x14ac:dyDescent="0.3">
      <c r="A372" t="s">
        <v>852</v>
      </c>
      <c r="B372" t="s">
        <v>853</v>
      </c>
      <c r="C372" t="s">
        <v>3108</v>
      </c>
      <c r="D372" t="s">
        <v>425</v>
      </c>
      <c r="E372">
        <v>17413.398946195</v>
      </c>
      <c r="F372">
        <v>1013.95</v>
      </c>
      <c r="G372">
        <v>64.522929489704296</v>
      </c>
      <c r="H372">
        <v>-3.1912037891938199</v>
      </c>
      <c r="I372">
        <v>31.804608568723701</v>
      </c>
      <c r="J372">
        <v>-0.85548164042776498</v>
      </c>
      <c r="K372">
        <v>1001.5444125154499</v>
      </c>
      <c r="L372">
        <v>834.11343545547004</v>
      </c>
      <c r="M372">
        <v>54.150320391762797</v>
      </c>
      <c r="N372">
        <v>0.40317481257980797</v>
      </c>
      <c r="O372">
        <v>17.264164899649799</v>
      </c>
      <c r="P372">
        <v>122.235616438356</v>
      </c>
    </row>
    <row r="373" spans="1:17" x14ac:dyDescent="0.3">
      <c r="A373" t="s">
        <v>854</v>
      </c>
      <c r="B373" t="s">
        <v>855</v>
      </c>
      <c r="C373" t="s">
        <v>3119</v>
      </c>
      <c r="D373" t="s">
        <v>270</v>
      </c>
      <c r="E373">
        <v>17367.92325009</v>
      </c>
      <c r="F373">
        <v>2187.15</v>
      </c>
      <c r="G373">
        <v>104.96796664181301</v>
      </c>
      <c r="H373">
        <v>14.5500939734596</v>
      </c>
      <c r="I373">
        <v>18.315777320148801</v>
      </c>
      <c r="J373">
        <v>-1.51090886294641</v>
      </c>
      <c r="K373">
        <v>1886.2197673742201</v>
      </c>
      <c r="L373">
        <v>1647.42326079022</v>
      </c>
      <c r="M373">
        <v>70.230552528539405</v>
      </c>
      <c r="N373">
        <v>2.2493895975620002</v>
      </c>
      <c r="O373">
        <v>22.716777541549501</v>
      </c>
      <c r="P373">
        <v>161.30824372759801</v>
      </c>
      <c r="Q373">
        <v>0.17197814131865899</v>
      </c>
    </row>
    <row r="374" spans="1:17" x14ac:dyDescent="0.3">
      <c r="A374" t="s">
        <v>856</v>
      </c>
      <c r="B374" t="s">
        <v>857</v>
      </c>
      <c r="C374" t="s">
        <v>3117</v>
      </c>
      <c r="D374" t="s">
        <v>43</v>
      </c>
      <c r="E374">
        <v>17293.08931186</v>
      </c>
      <c r="F374">
        <v>782.9</v>
      </c>
      <c r="G374">
        <v>-18.302372961480799</v>
      </c>
      <c r="H374">
        <v>-3.5321147175953902</v>
      </c>
      <c r="I374">
        <v>-19.3137016495563</v>
      </c>
      <c r="J374">
        <v>-5.36813328444478</v>
      </c>
      <c r="K374">
        <v>856.73984575616203</v>
      </c>
      <c r="L374">
        <v>861.15626297673703</v>
      </c>
      <c r="M374">
        <v>22.277905937242501</v>
      </c>
      <c r="N374">
        <v>0.90088262955347298</v>
      </c>
      <c r="O374">
        <v>30.923489589985898</v>
      </c>
      <c r="P374">
        <v>10.081552305961701</v>
      </c>
    </row>
    <row r="375" spans="1:17" x14ac:dyDescent="0.3">
      <c r="A375" t="s">
        <v>858</v>
      </c>
      <c r="B375" t="s">
        <v>859</v>
      </c>
      <c r="C375" t="s">
        <v>3121</v>
      </c>
      <c r="D375" t="s">
        <v>142</v>
      </c>
      <c r="E375">
        <v>17192.798531879998</v>
      </c>
      <c r="F375">
        <v>1532.95</v>
      </c>
      <c r="G375">
        <v>59.632681664796699</v>
      </c>
      <c r="H375">
        <v>-7.0448267368685702</v>
      </c>
      <c r="I375">
        <v>-15.1523726243694</v>
      </c>
      <c r="J375">
        <v>-3.4139372591373598</v>
      </c>
      <c r="K375">
        <v>1680.6152470786999</v>
      </c>
      <c r="L375">
        <v>1604.7483847426799</v>
      </c>
      <c r="M375">
        <v>35.318893987432901</v>
      </c>
      <c r="N375">
        <v>0.79380197546536801</v>
      </c>
      <c r="O375">
        <v>40.957201048435799</v>
      </c>
      <c r="P375">
        <v>82.285433119626802</v>
      </c>
      <c r="Q375">
        <v>6.9898304492995E-2</v>
      </c>
    </row>
    <row r="376" spans="1:17" x14ac:dyDescent="0.3">
      <c r="A376" t="s">
        <v>860</v>
      </c>
      <c r="B376" t="s">
        <v>861</v>
      </c>
      <c r="C376" t="s">
        <v>3114</v>
      </c>
      <c r="D376" t="s">
        <v>796</v>
      </c>
      <c r="E376">
        <v>17114.743525214999</v>
      </c>
      <c r="F376">
        <v>946.85</v>
      </c>
      <c r="G376">
        <v>3.7422814941892399</v>
      </c>
      <c r="H376">
        <v>-2.3908342854705098</v>
      </c>
      <c r="I376">
        <v>24.229795986220399</v>
      </c>
      <c r="J376">
        <v>-0.68576664881082705</v>
      </c>
      <c r="K376">
        <v>949.66485865270602</v>
      </c>
      <c r="L376">
        <v>851.72694848479</v>
      </c>
      <c r="M376">
        <v>52.963640214725302</v>
      </c>
      <c r="N376">
        <v>0.39935665787836899</v>
      </c>
      <c r="O376">
        <v>12.3778845646089</v>
      </c>
      <c r="P376">
        <v>57.270990781496501</v>
      </c>
      <c r="Q376">
        <v>0.19435224559679701</v>
      </c>
    </row>
    <row r="377" spans="1:17" x14ac:dyDescent="0.3">
      <c r="A377" t="s">
        <v>862</v>
      </c>
      <c r="B377" t="s">
        <v>863</v>
      </c>
      <c r="C377" t="s">
        <v>3111</v>
      </c>
      <c r="D377" t="s">
        <v>48</v>
      </c>
      <c r="E377">
        <v>17106.504339660001</v>
      </c>
      <c r="F377">
        <v>1470.9</v>
      </c>
      <c r="G377">
        <v>83.567214267188803</v>
      </c>
      <c r="H377">
        <v>-11.925775017323801</v>
      </c>
      <c r="I377">
        <v>24.178039969490801</v>
      </c>
      <c r="J377">
        <v>-6.3414980373609602</v>
      </c>
      <c r="K377">
        <v>1572.89716349537</v>
      </c>
      <c r="L377">
        <v>1325.7428363229801</v>
      </c>
      <c r="M377">
        <v>39.168766877158198</v>
      </c>
      <c r="N377">
        <v>0.93233442144547396</v>
      </c>
      <c r="O377">
        <v>23.8697396152015</v>
      </c>
      <c r="P377">
        <v>142.24308300395199</v>
      </c>
      <c r="Q377">
        <v>0.19551716675185599</v>
      </c>
    </row>
    <row r="378" spans="1:17" x14ac:dyDescent="0.3">
      <c r="A378" t="s">
        <v>864</v>
      </c>
      <c r="B378" t="s">
        <v>865</v>
      </c>
      <c r="C378" t="s">
        <v>3119</v>
      </c>
      <c r="D378" t="s">
        <v>556</v>
      </c>
      <c r="E378">
        <v>17099.383467725002</v>
      </c>
      <c r="F378">
        <v>1118.05</v>
      </c>
      <c r="G378">
        <v>3.47250306974844</v>
      </c>
      <c r="H378">
        <v>-10.0059742023642</v>
      </c>
      <c r="I378">
        <v>1.35976808361484</v>
      </c>
      <c r="J378">
        <v>-5.8088213773865398</v>
      </c>
      <c r="K378">
        <v>1284.4651279406401</v>
      </c>
      <c r="L378">
        <v>1271.0021469879</v>
      </c>
      <c r="M378">
        <v>22.1021006553927</v>
      </c>
      <c r="N378">
        <v>0.54415556021053701</v>
      </c>
      <c r="O378">
        <v>52.050444971155102</v>
      </c>
      <c r="P378">
        <v>34.502255639097697</v>
      </c>
      <c r="Q378">
        <v>7.9186661874334E-2</v>
      </c>
    </row>
    <row r="379" spans="1:17" x14ac:dyDescent="0.3">
      <c r="A379" t="s">
        <v>866</v>
      </c>
      <c r="B379" t="s">
        <v>867</v>
      </c>
      <c r="C379" t="s">
        <v>3114</v>
      </c>
      <c r="D379" t="s">
        <v>211</v>
      </c>
      <c r="E379">
        <v>17051.236434400002</v>
      </c>
      <c r="F379">
        <v>1442</v>
      </c>
      <c r="G379">
        <v>-4.5938450367585597</v>
      </c>
      <c r="H379">
        <v>-12.3285479072738</v>
      </c>
      <c r="I379">
        <v>-24.521776225678899</v>
      </c>
      <c r="J379">
        <v>-4.3415567522797396</v>
      </c>
      <c r="K379">
        <v>1688.7047407897001</v>
      </c>
      <c r="L379">
        <v>1772.29828003844</v>
      </c>
      <c r="M379">
        <v>20.881405045106401</v>
      </c>
      <c r="N379">
        <v>0.67758930324114197</v>
      </c>
      <c r="O379">
        <v>68.401525658807202</v>
      </c>
      <c r="P379">
        <v>21.278385197645001</v>
      </c>
      <c r="Q379">
        <v>0.13981507577058</v>
      </c>
    </row>
    <row r="380" spans="1:17" x14ac:dyDescent="0.3">
      <c r="A380" t="s">
        <v>868</v>
      </c>
      <c r="B380" t="s">
        <v>869</v>
      </c>
      <c r="C380" t="s">
        <v>3124</v>
      </c>
      <c r="D380" t="s">
        <v>572</v>
      </c>
      <c r="E380">
        <v>16904.729861979999</v>
      </c>
      <c r="F380">
        <v>539.29999999999995</v>
      </c>
      <c r="G380">
        <v>8.0168424494255497</v>
      </c>
      <c r="H380">
        <v>6.7144135446044002</v>
      </c>
      <c r="I380">
        <v>-14.142267854729999</v>
      </c>
      <c r="J380">
        <v>4.3904260318264301</v>
      </c>
      <c r="K380">
        <v>549.16091451849195</v>
      </c>
      <c r="L380">
        <v>573.39692479119799</v>
      </c>
      <c r="M380">
        <v>60.258988798277599</v>
      </c>
      <c r="N380">
        <v>3.0407083905685002</v>
      </c>
      <c r="O380">
        <v>45.049137771184803</v>
      </c>
      <c r="P380">
        <v>30.581113801452702</v>
      </c>
      <c r="Q380">
        <v>0.139710601750059</v>
      </c>
    </row>
    <row r="381" spans="1:17" x14ac:dyDescent="0.3">
      <c r="A381" t="s">
        <v>870</v>
      </c>
      <c r="B381" t="s">
        <v>871</v>
      </c>
      <c r="C381" t="s">
        <v>3115</v>
      </c>
      <c r="D381" t="s">
        <v>114</v>
      </c>
      <c r="E381">
        <v>16817.355112050001</v>
      </c>
      <c r="F381">
        <v>921.75</v>
      </c>
      <c r="G381">
        <v>33.467289155109697</v>
      </c>
      <c r="H381">
        <v>-11.9267380060076</v>
      </c>
      <c r="I381">
        <v>-7.6157604954379501</v>
      </c>
      <c r="J381">
        <v>-9.3214390103024503</v>
      </c>
      <c r="K381">
        <v>1030.2355126853599</v>
      </c>
      <c r="L381">
        <v>929.82168381645795</v>
      </c>
      <c r="M381">
        <v>23.633876326079999</v>
      </c>
      <c r="N381">
        <v>0.58042054608091997</v>
      </c>
      <c r="O381">
        <v>42.554922701383198</v>
      </c>
      <c r="P381">
        <v>60.304347826086897</v>
      </c>
      <c r="Q381">
        <v>0.23134441827525301</v>
      </c>
    </row>
    <row r="382" spans="1:17" x14ac:dyDescent="0.3">
      <c r="A382" t="s">
        <v>872</v>
      </c>
      <c r="B382" t="s">
        <v>873</v>
      </c>
      <c r="C382" t="s">
        <v>3108</v>
      </c>
      <c r="D382" t="s">
        <v>208</v>
      </c>
      <c r="E382">
        <v>16731.148370020001</v>
      </c>
      <c r="F382">
        <v>4030.6</v>
      </c>
      <c r="G382">
        <v>50.909806933861603</v>
      </c>
      <c r="H382">
        <v>-2.2838628026022798</v>
      </c>
      <c r="I382">
        <v>-2.1935192547570899</v>
      </c>
      <c r="J382">
        <v>1.7754676896364401</v>
      </c>
      <c r="K382">
        <v>3957.6926713584298</v>
      </c>
      <c r="L382">
        <v>3613.5221317984901</v>
      </c>
      <c r="M382">
        <v>57.719201761701001</v>
      </c>
      <c r="N382">
        <v>0.58871172824451001</v>
      </c>
      <c r="O382">
        <v>8.71830496700243</v>
      </c>
      <c r="P382">
        <v>83.542805100182093</v>
      </c>
      <c r="Q382">
        <v>0.266971479742311</v>
      </c>
    </row>
    <row r="383" spans="1:17" hidden="1" x14ac:dyDescent="0.3">
      <c r="A383" t="s">
        <v>874</v>
      </c>
      <c r="B383" t="s">
        <v>875</v>
      </c>
      <c r="C383" t="s">
        <v>3123</v>
      </c>
      <c r="D383" t="s">
        <v>485</v>
      </c>
      <c r="E383">
        <v>16602.632274979998</v>
      </c>
      <c r="F383">
        <v>3645.7</v>
      </c>
      <c r="G383">
        <v>29.2336175295166</v>
      </c>
      <c r="H383">
        <v>0.54573553740067404</v>
      </c>
      <c r="I383">
        <v>38.011254405749298</v>
      </c>
      <c r="J383">
        <v>-3.5345415836782599</v>
      </c>
      <c r="K383">
        <v>3807.13960382094</v>
      </c>
      <c r="L383">
        <v>3224.4573650089501</v>
      </c>
      <c r="M383">
        <v>31.388011898020999</v>
      </c>
      <c r="N383">
        <v>1.05943602383361</v>
      </c>
      <c r="O383">
        <v>28.205831527552998</v>
      </c>
      <c r="P383">
        <v>60.816056462284898</v>
      </c>
      <c r="Q383">
        <v>5.5423777206702003E-2</v>
      </c>
    </row>
    <row r="384" spans="1:17" x14ac:dyDescent="0.3">
      <c r="A384" t="s">
        <v>876</v>
      </c>
      <c r="B384" t="s">
        <v>877</v>
      </c>
      <c r="C384" t="s">
        <v>3122</v>
      </c>
      <c r="D384" t="s">
        <v>485</v>
      </c>
      <c r="E384">
        <v>16553.229723600001</v>
      </c>
      <c r="F384">
        <v>3338.05</v>
      </c>
      <c r="G384">
        <v>-28.560567508053801</v>
      </c>
      <c r="H384">
        <v>1.8624147011702801</v>
      </c>
      <c r="I384">
        <v>-5.6335141727241798</v>
      </c>
      <c r="J384">
        <v>-4.4306842113383196</v>
      </c>
      <c r="K384">
        <v>3371.3261963468699</v>
      </c>
      <c r="L384">
        <v>3455.60351836473</v>
      </c>
      <c r="M384">
        <v>47.582949806258902</v>
      </c>
      <c r="N384">
        <v>0.68585046570367103</v>
      </c>
      <c r="O384">
        <v>19.214811042375</v>
      </c>
      <c r="P384">
        <v>16.067734140023301</v>
      </c>
      <c r="Q384">
        <v>-4.5270383027500999E-2</v>
      </c>
    </row>
    <row r="385" spans="1:17" x14ac:dyDescent="0.3">
      <c r="A385" t="s">
        <v>878</v>
      </c>
      <c r="B385" t="s">
        <v>879</v>
      </c>
      <c r="C385" t="s">
        <v>3110</v>
      </c>
      <c r="D385" t="s">
        <v>880</v>
      </c>
      <c r="E385">
        <v>16552.14018282</v>
      </c>
      <c r="F385">
        <v>2727.45</v>
      </c>
      <c r="G385">
        <v>85.431656977135106</v>
      </c>
      <c r="H385">
        <v>-2.2271037829967701</v>
      </c>
      <c r="I385">
        <v>47.566409588140502</v>
      </c>
      <c r="J385">
        <v>-1.22641806401023</v>
      </c>
      <c r="K385">
        <v>2669.8599116319401</v>
      </c>
      <c r="L385">
        <v>2121.8256409309101</v>
      </c>
      <c r="M385">
        <v>51.039292436100297</v>
      </c>
      <c r="N385">
        <v>0.49590517456913302</v>
      </c>
      <c r="O385">
        <v>11.4080918073658</v>
      </c>
      <c r="P385">
        <v>122.53998041775399</v>
      </c>
    </row>
    <row r="386" spans="1:17" x14ac:dyDescent="0.3">
      <c r="A386" t="s">
        <v>881</v>
      </c>
      <c r="B386" t="s">
        <v>882</v>
      </c>
      <c r="C386" t="s">
        <v>3117</v>
      </c>
      <c r="D386" t="s">
        <v>605</v>
      </c>
      <c r="E386">
        <v>16485.584918100001</v>
      </c>
      <c r="F386">
        <v>1282.6500000000001</v>
      </c>
      <c r="G386">
        <v>-37.404284075776197</v>
      </c>
      <c r="H386">
        <v>-6.1329588379038702</v>
      </c>
      <c r="I386">
        <v>-10.0770887594564</v>
      </c>
      <c r="J386">
        <v>-1.0311643130375701</v>
      </c>
      <c r="K386">
        <v>1382.7869699071</v>
      </c>
      <c r="L386">
        <v>1443.9091871533601</v>
      </c>
      <c r="M386">
        <v>17.477983493950902</v>
      </c>
      <c r="N386">
        <v>1.1457726566099999</v>
      </c>
      <c r="O386">
        <v>34.428721786925401</v>
      </c>
      <c r="P386">
        <v>1.07565011820331</v>
      </c>
      <c r="Q386">
        <v>-0.152433191091251</v>
      </c>
    </row>
    <row r="387" spans="1:17" x14ac:dyDescent="0.3">
      <c r="A387" t="s">
        <v>883</v>
      </c>
      <c r="B387" t="s">
        <v>884</v>
      </c>
      <c r="C387" t="s">
        <v>3119</v>
      </c>
      <c r="D387" t="s">
        <v>270</v>
      </c>
      <c r="E387">
        <v>16431.789375</v>
      </c>
      <c r="F387">
        <v>15381.25</v>
      </c>
      <c r="G387">
        <v>-0.66164418635883104</v>
      </c>
      <c r="H387">
        <v>-0.18746500640406299</v>
      </c>
      <c r="I387">
        <v>-15.1691800791837</v>
      </c>
      <c r="J387">
        <v>-2.9673071760910901</v>
      </c>
      <c r="K387">
        <v>16213.615327658399</v>
      </c>
      <c r="L387">
        <v>15652.0559798307</v>
      </c>
      <c r="M387">
        <v>27.994315582310598</v>
      </c>
      <c r="N387">
        <v>0.82444755806558001</v>
      </c>
      <c r="O387">
        <v>24.8269809020723</v>
      </c>
      <c r="P387">
        <v>19.442362871819501</v>
      </c>
      <c r="Q387">
        <v>6.4181315843739997E-2</v>
      </c>
    </row>
    <row r="388" spans="1:17" hidden="1" x14ac:dyDescent="0.3">
      <c r="A388" t="s">
        <v>885</v>
      </c>
      <c r="B388" t="s">
        <v>886</v>
      </c>
      <c r="C388" t="s">
        <v>3123</v>
      </c>
      <c r="D388" t="s">
        <v>605</v>
      </c>
      <c r="E388">
        <v>16413.76566791</v>
      </c>
      <c r="F388">
        <v>659.35</v>
      </c>
      <c r="G388">
        <v>-45.787080778085702</v>
      </c>
      <c r="H388">
        <v>-9.8190236451903292</v>
      </c>
      <c r="I388">
        <v>-24.4232582112224</v>
      </c>
      <c r="J388">
        <v>-8.6563013972121698</v>
      </c>
      <c r="K388">
        <v>767.36022639129396</v>
      </c>
      <c r="L388">
        <v>816.85731070525503</v>
      </c>
      <c r="M388">
        <v>13.195588997957101</v>
      </c>
      <c r="N388">
        <v>1.18113688998063</v>
      </c>
      <c r="O388">
        <v>43.929627663608002</v>
      </c>
      <c r="P388">
        <v>0.67949305237442403</v>
      </c>
      <c r="Q388">
        <v>-0.20920924273819499</v>
      </c>
    </row>
    <row r="389" spans="1:17" x14ac:dyDescent="0.3">
      <c r="A389" t="s">
        <v>887</v>
      </c>
      <c r="B389" t="s">
        <v>888</v>
      </c>
      <c r="C389" t="s">
        <v>3108</v>
      </c>
      <c r="D389" t="s">
        <v>208</v>
      </c>
      <c r="E389">
        <v>16357.4926065</v>
      </c>
      <c r="F389">
        <v>1282.5</v>
      </c>
      <c r="G389">
        <v>42.000323642294902</v>
      </c>
      <c r="H389">
        <v>3.6906505151746001</v>
      </c>
      <c r="I389">
        <v>34.856544165699802</v>
      </c>
      <c r="J389">
        <v>-2.64272879202188</v>
      </c>
      <c r="K389">
        <v>1250.51392351145</v>
      </c>
      <c r="L389">
        <v>1077.7240828936399</v>
      </c>
      <c r="M389">
        <v>47.2213948934995</v>
      </c>
      <c r="N389">
        <v>0.63444959681459001</v>
      </c>
      <c r="O389">
        <v>9.1617933723196803</v>
      </c>
      <c r="P389">
        <v>65.419837482264896</v>
      </c>
      <c r="Q389">
        <v>1.2986164694141E-2</v>
      </c>
    </row>
    <row r="390" spans="1:17" x14ac:dyDescent="0.3">
      <c r="A390" t="s">
        <v>889</v>
      </c>
      <c r="B390" t="s">
        <v>890</v>
      </c>
      <c r="C390" t="s">
        <v>3117</v>
      </c>
      <c r="D390" t="s">
        <v>891</v>
      </c>
      <c r="E390">
        <v>16335.26908975</v>
      </c>
      <c r="F390">
        <v>735.25</v>
      </c>
      <c r="G390">
        <v>-2.8888896319142501</v>
      </c>
      <c r="H390">
        <v>-11.3132362450177</v>
      </c>
      <c r="I390">
        <v>5.9032779553621202</v>
      </c>
      <c r="J390">
        <v>-7.2387414236831704</v>
      </c>
      <c r="K390">
        <v>824.75212070824102</v>
      </c>
      <c r="L390">
        <v>757.14862543948595</v>
      </c>
      <c r="M390">
        <v>8.8307824080195196</v>
      </c>
      <c r="N390">
        <v>0.42025864343450098</v>
      </c>
      <c r="O390">
        <v>27.1676300578034</v>
      </c>
      <c r="P390">
        <v>18.188394148850598</v>
      </c>
      <c r="Q390">
        <v>-9.1843512032170008E-3</v>
      </c>
    </row>
    <row r="391" spans="1:17" x14ac:dyDescent="0.3">
      <c r="A391" t="s">
        <v>892</v>
      </c>
      <c r="B391" t="s">
        <v>893</v>
      </c>
      <c r="C391" t="s">
        <v>3119</v>
      </c>
      <c r="D391" t="s">
        <v>270</v>
      </c>
      <c r="E391">
        <v>16256.948781769999</v>
      </c>
      <c r="F391">
        <v>1120.3</v>
      </c>
      <c r="G391">
        <v>90.670174655196107</v>
      </c>
      <c r="H391">
        <v>1.04205350034747</v>
      </c>
      <c r="I391">
        <v>-21.7875929890665</v>
      </c>
      <c r="J391">
        <v>-1.78540632239646</v>
      </c>
      <c r="K391">
        <v>1172.87930195648</v>
      </c>
      <c r="L391">
        <v>1087.34526780694</v>
      </c>
      <c r="M391">
        <v>44.917036028756797</v>
      </c>
      <c r="N391">
        <v>0.97054889067355898</v>
      </c>
      <c r="O391">
        <v>29.429617066856999</v>
      </c>
      <c r="P391">
        <v>112.843165194262</v>
      </c>
      <c r="Q391">
        <v>0.188975644830541</v>
      </c>
    </row>
    <row r="392" spans="1:17" x14ac:dyDescent="0.3">
      <c r="A392" t="s">
        <v>894</v>
      </c>
      <c r="B392" t="s">
        <v>895</v>
      </c>
      <c r="C392" t="s">
        <v>3112</v>
      </c>
      <c r="D392" t="s">
        <v>51</v>
      </c>
      <c r="E392">
        <v>16241.625</v>
      </c>
      <c r="F392">
        <v>6496.65</v>
      </c>
      <c r="G392">
        <v>18.928731920497</v>
      </c>
      <c r="H392">
        <v>-8.5979656889092499</v>
      </c>
      <c r="I392">
        <v>8.0492748537493402</v>
      </c>
      <c r="J392">
        <v>-9.7717177015017107</v>
      </c>
      <c r="K392">
        <v>7191.7219372678801</v>
      </c>
      <c r="L392">
        <v>6427.3693067965096</v>
      </c>
      <c r="M392">
        <v>25.589711620426499</v>
      </c>
      <c r="N392">
        <v>0.38492095729416198</v>
      </c>
      <c r="O392">
        <v>25.2799519752487</v>
      </c>
      <c r="P392">
        <v>41.210033255808803</v>
      </c>
      <c r="Q392">
        <v>8.2788667634684995E-2</v>
      </c>
    </row>
    <row r="393" spans="1:17" x14ac:dyDescent="0.3">
      <c r="A393" t="s">
        <v>896</v>
      </c>
      <c r="B393" t="s">
        <v>897</v>
      </c>
      <c r="C393" t="s">
        <v>3119</v>
      </c>
      <c r="D393" t="s">
        <v>470</v>
      </c>
      <c r="E393">
        <v>16236.923145299999</v>
      </c>
      <c r="F393">
        <v>262.60000000000002</v>
      </c>
      <c r="G393">
        <v>10.751343163222</v>
      </c>
      <c r="H393">
        <v>-14.6078775162123</v>
      </c>
      <c r="I393">
        <v>-18.225921634818199</v>
      </c>
      <c r="J393">
        <v>-5.4025216913629404</v>
      </c>
      <c r="K393">
        <v>292.92893999269</v>
      </c>
      <c r="L393">
        <v>280.95194003836701</v>
      </c>
      <c r="M393">
        <v>20.840995515696999</v>
      </c>
      <c r="N393">
        <v>0.36128622839630897</v>
      </c>
      <c r="O393">
        <v>35.529322162985501</v>
      </c>
      <c r="P393">
        <v>32.626262626262601</v>
      </c>
      <c r="Q393">
        <v>2.2074029776042E-2</v>
      </c>
    </row>
    <row r="394" spans="1:17" hidden="1" x14ac:dyDescent="0.3">
      <c r="A394" t="s">
        <v>898</v>
      </c>
      <c r="B394" t="s">
        <v>899</v>
      </c>
      <c r="C394" t="s">
        <v>3120</v>
      </c>
      <c r="D394" t="s">
        <v>900</v>
      </c>
      <c r="E394">
        <v>16185.906064945</v>
      </c>
      <c r="F394">
        <v>1524.35</v>
      </c>
      <c r="G394">
        <v>-10.5440966129025</v>
      </c>
      <c r="H394">
        <v>-2.69243345601781</v>
      </c>
      <c r="I394">
        <v>3.3101777214450698</v>
      </c>
      <c r="J394">
        <v>-5.9578150120564102</v>
      </c>
      <c r="K394">
        <v>1663.6571984484999</v>
      </c>
      <c r="M394">
        <v>30.1009639793918</v>
      </c>
      <c r="N394">
        <v>1.6184515873470799</v>
      </c>
      <c r="O394">
        <v>31.269065503329202</v>
      </c>
      <c r="P394">
        <v>23.764868266147001</v>
      </c>
    </row>
    <row r="395" spans="1:17" x14ac:dyDescent="0.3">
      <c r="A395" t="s">
        <v>901</v>
      </c>
      <c r="B395" t="s">
        <v>902</v>
      </c>
      <c r="C395" t="s">
        <v>3119</v>
      </c>
      <c r="D395" t="s">
        <v>313</v>
      </c>
      <c r="E395">
        <v>16143.240599999999</v>
      </c>
      <c r="F395">
        <v>1409.25</v>
      </c>
      <c r="G395">
        <v>57.496964702974502</v>
      </c>
      <c r="H395">
        <v>-18.599421087686999</v>
      </c>
      <c r="I395">
        <v>11.8493200461548</v>
      </c>
      <c r="J395">
        <v>-6.3065238609737504</v>
      </c>
      <c r="K395">
        <v>1638.5166164868799</v>
      </c>
      <c r="L395">
        <v>1510.9573798239001</v>
      </c>
      <c r="M395">
        <v>31.969060620197201</v>
      </c>
      <c r="N395">
        <v>0.38326104240480602</v>
      </c>
      <c r="O395">
        <v>101.085683874401</v>
      </c>
      <c r="P395">
        <v>109.258296829757</v>
      </c>
      <c r="Q395">
        <v>0.16263846185633399</v>
      </c>
    </row>
    <row r="396" spans="1:17" x14ac:dyDescent="0.3">
      <c r="A396" t="s">
        <v>903</v>
      </c>
      <c r="B396" t="s">
        <v>904</v>
      </c>
      <c r="C396" t="s">
        <v>3122</v>
      </c>
      <c r="D396" t="s">
        <v>414</v>
      </c>
      <c r="E396">
        <v>16064.394420375</v>
      </c>
      <c r="F396">
        <v>1272.55</v>
      </c>
      <c r="G396">
        <v>94.399873525193996</v>
      </c>
      <c r="H396">
        <v>30.5617228960818</v>
      </c>
      <c r="I396">
        <v>126.531073288477</v>
      </c>
      <c r="J396">
        <v>1.1302855710837501</v>
      </c>
      <c r="K396">
        <v>1142.0653176851099</v>
      </c>
      <c r="L396">
        <v>882.58226035967095</v>
      </c>
      <c r="M396">
        <v>52.721756756495097</v>
      </c>
      <c r="N396">
        <v>0.86055303522531001</v>
      </c>
      <c r="O396">
        <v>10.3257239401202</v>
      </c>
      <c r="P396">
        <v>182.78888888888801</v>
      </c>
      <c r="Q396">
        <v>0.12585698121703101</v>
      </c>
    </row>
    <row r="397" spans="1:17" x14ac:dyDescent="0.3">
      <c r="A397" t="s">
        <v>905</v>
      </c>
      <c r="B397" t="s">
        <v>906</v>
      </c>
      <c r="C397" t="s">
        <v>572</v>
      </c>
      <c r="D397" t="s">
        <v>572</v>
      </c>
      <c r="E397">
        <v>16037.52206121</v>
      </c>
      <c r="F397">
        <v>31.87</v>
      </c>
      <c r="G397">
        <v>-33.736308478912399</v>
      </c>
      <c r="H397">
        <v>-4.4203645735741404</v>
      </c>
      <c r="I397">
        <v>-20.757399400525099</v>
      </c>
      <c r="J397">
        <v>-2.4755630515539502</v>
      </c>
      <c r="K397">
        <v>34.483574191233501</v>
      </c>
      <c r="L397">
        <v>36.799441772227802</v>
      </c>
      <c r="M397">
        <v>31.496654057621502</v>
      </c>
      <c r="N397">
        <v>0.78332360324815897</v>
      </c>
      <c r="O397">
        <v>65.986821462190093</v>
      </c>
      <c r="P397">
        <v>1.75606641123882</v>
      </c>
      <c r="Q397">
        <v>-8.3799062820507003E-2</v>
      </c>
    </row>
    <row r="398" spans="1:17" x14ac:dyDescent="0.3">
      <c r="A398" t="s">
        <v>907</v>
      </c>
      <c r="B398" t="s">
        <v>908</v>
      </c>
      <c r="C398" t="s">
        <v>3112</v>
      </c>
      <c r="D398" t="s">
        <v>252</v>
      </c>
      <c r="E398">
        <v>16029.983200000001</v>
      </c>
      <c r="F398">
        <v>1578.5</v>
      </c>
      <c r="G398">
        <v>22.834482914536601</v>
      </c>
      <c r="H398">
        <v>18.245572447046602</v>
      </c>
      <c r="I398">
        <v>14.5758404325285</v>
      </c>
      <c r="J398">
        <v>4.6942410401956796</v>
      </c>
      <c r="K398">
        <v>1459.19956416646</v>
      </c>
      <c r="L398">
        <v>1305.9487047329901</v>
      </c>
      <c r="M398">
        <v>51.545823367425598</v>
      </c>
      <c r="N398">
        <v>0.94377445047921305</v>
      </c>
      <c r="O398">
        <v>6.9876464998416203</v>
      </c>
      <c r="P398">
        <v>47.661365762394702</v>
      </c>
      <c r="Q398">
        <v>0.15650247448753499</v>
      </c>
    </row>
    <row r="399" spans="1:17" x14ac:dyDescent="0.3">
      <c r="A399" t="s">
        <v>909</v>
      </c>
      <c r="B399" t="s">
        <v>910</v>
      </c>
      <c r="C399" t="s">
        <v>3107</v>
      </c>
      <c r="D399" t="s">
        <v>21</v>
      </c>
      <c r="E399">
        <v>16027.9007174</v>
      </c>
      <c r="F399">
        <v>2694.55</v>
      </c>
      <c r="G399">
        <v>207.91136536638001</v>
      </c>
      <c r="H399">
        <v>-3.0791883600908498</v>
      </c>
      <c r="I399">
        <v>26.793696610464799</v>
      </c>
      <c r="J399">
        <v>-3.1890809199330601</v>
      </c>
      <c r="K399">
        <v>2630.5561861083202</v>
      </c>
      <c r="L399">
        <v>2176.8999158941901</v>
      </c>
      <c r="M399">
        <v>65.142169078599494</v>
      </c>
      <c r="N399">
        <v>1.2233130542697901</v>
      </c>
      <c r="O399">
        <v>10.593605611326501</v>
      </c>
      <c r="P399">
        <v>235.14303482586999</v>
      </c>
    </row>
    <row r="400" spans="1:17" hidden="1" x14ac:dyDescent="0.3">
      <c r="A400" t="s">
        <v>911</v>
      </c>
      <c r="B400" t="s">
        <v>912</v>
      </c>
      <c r="C400" t="s">
        <v>3123</v>
      </c>
      <c r="D400" t="s">
        <v>120</v>
      </c>
      <c r="E400">
        <v>15983.393735115</v>
      </c>
      <c r="F400">
        <v>264.14999999999998</v>
      </c>
      <c r="G400">
        <v>-19.511247748163001</v>
      </c>
      <c r="H400">
        <v>5.8528251277571899</v>
      </c>
      <c r="I400">
        <v>4.9187279650665099E-2</v>
      </c>
      <c r="J400">
        <v>2.0154426227186399</v>
      </c>
      <c r="O400">
        <v>4.8078743138368401</v>
      </c>
      <c r="P400">
        <v>15.9315339038841</v>
      </c>
    </row>
    <row r="401" spans="1:17" x14ac:dyDescent="0.3">
      <c r="A401" t="s">
        <v>913</v>
      </c>
      <c r="B401" t="s">
        <v>914</v>
      </c>
      <c r="C401" t="s">
        <v>3114</v>
      </c>
      <c r="D401" t="s">
        <v>211</v>
      </c>
      <c r="E401">
        <v>15958.853970149999</v>
      </c>
      <c r="F401">
        <v>656.5</v>
      </c>
      <c r="G401">
        <v>-3.6430968209380801</v>
      </c>
      <c r="H401">
        <v>-4.4295159538203999</v>
      </c>
      <c r="I401">
        <v>5.3581883046841297</v>
      </c>
      <c r="J401">
        <v>-4.3384779144688199</v>
      </c>
      <c r="K401">
        <v>700.11321468687004</v>
      </c>
      <c r="L401">
        <v>649.49322171907897</v>
      </c>
      <c r="M401">
        <v>32.350058033916604</v>
      </c>
      <c r="N401">
        <v>0.27293867183519999</v>
      </c>
      <c r="O401">
        <v>27.029702970296999</v>
      </c>
      <c r="P401">
        <v>30.894227893530001</v>
      </c>
      <c r="Q401">
        <v>2.3647645024679999E-2</v>
      </c>
    </row>
    <row r="402" spans="1:17" x14ac:dyDescent="0.3">
      <c r="A402" t="s">
        <v>915</v>
      </c>
      <c r="B402" t="s">
        <v>916</v>
      </c>
      <c r="C402" t="s">
        <v>3107</v>
      </c>
      <c r="D402" t="s">
        <v>21</v>
      </c>
      <c r="E402">
        <v>15939.1600629</v>
      </c>
      <c r="F402">
        <v>702.6</v>
      </c>
      <c r="G402">
        <v>12.6468896207914</v>
      </c>
      <c r="H402">
        <v>6.1702050334218796</v>
      </c>
      <c r="I402">
        <v>11.7498536884167</v>
      </c>
      <c r="J402">
        <v>-4.8976597351521702</v>
      </c>
      <c r="K402">
        <v>713.87111120079703</v>
      </c>
      <c r="L402">
        <v>669.31954195056005</v>
      </c>
      <c r="M402">
        <v>44.9435736908721</v>
      </c>
      <c r="N402">
        <v>0.74156127167409303</v>
      </c>
      <c r="O402">
        <v>19.484770851124299</v>
      </c>
      <c r="P402">
        <v>36.692607003890998</v>
      </c>
      <c r="Q402">
        <v>4.9446364087118999E-2</v>
      </c>
    </row>
    <row r="403" spans="1:17" x14ac:dyDescent="0.3">
      <c r="A403" t="s">
        <v>917</v>
      </c>
      <c r="B403" t="s">
        <v>918</v>
      </c>
      <c r="C403" t="s">
        <v>3119</v>
      </c>
      <c r="D403" t="s">
        <v>132</v>
      </c>
      <c r="E403">
        <v>15896.732123439901</v>
      </c>
      <c r="F403">
        <v>1768.9</v>
      </c>
      <c r="G403">
        <v>112.72721312502701</v>
      </c>
      <c r="H403">
        <v>-2.4449025691494999</v>
      </c>
      <c r="I403">
        <v>78.990643468608894</v>
      </c>
      <c r="J403">
        <v>-0.573250884100169</v>
      </c>
      <c r="K403">
        <v>1756.09943848292</v>
      </c>
      <c r="L403">
        <v>1384.10200412734</v>
      </c>
      <c r="M403">
        <v>44.992839469057998</v>
      </c>
      <c r="N403">
        <v>0.60485086411657396</v>
      </c>
      <c r="O403">
        <v>12.9345921193962</v>
      </c>
      <c r="P403">
        <v>157.08887435506099</v>
      </c>
      <c r="Q403">
        <v>0.20487609907569301</v>
      </c>
    </row>
    <row r="404" spans="1:17" x14ac:dyDescent="0.3">
      <c r="A404" t="s">
        <v>919</v>
      </c>
      <c r="B404" t="s">
        <v>920</v>
      </c>
      <c r="C404" t="s">
        <v>3120</v>
      </c>
      <c r="D404" t="s">
        <v>721</v>
      </c>
      <c r="E404">
        <v>15864.974473599999</v>
      </c>
      <c r="F404">
        <v>385.6</v>
      </c>
      <c r="G404">
        <v>25.2289770473208</v>
      </c>
      <c r="H404">
        <v>7.6150257327640798</v>
      </c>
      <c r="I404">
        <v>16.8094650659751</v>
      </c>
      <c r="J404">
        <v>-8.7520637638869498</v>
      </c>
      <c r="K404">
        <v>389.64076215684901</v>
      </c>
      <c r="L404">
        <v>360.20774149040301</v>
      </c>
      <c r="M404">
        <v>41.072318156551297</v>
      </c>
      <c r="N404">
        <v>0.75470122901022796</v>
      </c>
      <c r="O404">
        <v>23.029045643153498</v>
      </c>
      <c r="P404">
        <v>49.6313542879317</v>
      </c>
      <c r="Q404">
        <v>0.20764222228083701</v>
      </c>
    </row>
    <row r="405" spans="1:17" x14ac:dyDescent="0.3">
      <c r="A405" t="s">
        <v>921</v>
      </c>
      <c r="B405" t="s">
        <v>922</v>
      </c>
      <c r="C405" t="s">
        <v>3108</v>
      </c>
      <c r="D405" t="s">
        <v>139</v>
      </c>
      <c r="E405">
        <v>15825.293813804999</v>
      </c>
      <c r="F405">
        <v>60.55</v>
      </c>
      <c r="G405">
        <v>126.35446447978499</v>
      </c>
      <c r="H405">
        <v>8.7169919737947197</v>
      </c>
      <c r="I405">
        <v>-4.8707752158939597</v>
      </c>
      <c r="J405">
        <v>-3.67011058358981</v>
      </c>
      <c r="K405">
        <v>62.258168820769399</v>
      </c>
      <c r="L405">
        <v>57.040074898103001</v>
      </c>
      <c r="M405">
        <v>51.161456287487503</v>
      </c>
      <c r="N405">
        <v>1.2673447287564801</v>
      </c>
      <c r="O405">
        <v>50.949628406275799</v>
      </c>
      <c r="P405">
        <v>156.56779661016901</v>
      </c>
      <c r="Q405">
        <v>0.14289421206667299</v>
      </c>
    </row>
    <row r="406" spans="1:17" x14ac:dyDescent="0.3">
      <c r="A406" t="s">
        <v>923</v>
      </c>
      <c r="B406" t="s">
        <v>924</v>
      </c>
      <c r="C406" t="s">
        <v>3122</v>
      </c>
      <c r="D406" t="s">
        <v>485</v>
      </c>
      <c r="E406">
        <v>15765.962182499999</v>
      </c>
      <c r="F406">
        <v>434.9</v>
      </c>
      <c r="G406">
        <v>-35.5406694157356</v>
      </c>
      <c r="H406">
        <v>-12.337927612684799</v>
      </c>
      <c r="I406">
        <v>-34.795463291352803</v>
      </c>
      <c r="J406">
        <v>-1.4620950380859401</v>
      </c>
      <c r="K406">
        <v>526.29524380479302</v>
      </c>
      <c r="L406">
        <v>598.780289871695</v>
      </c>
      <c r="M406">
        <v>29.731367399917801</v>
      </c>
      <c r="N406">
        <v>2.19365425722834</v>
      </c>
      <c r="O406">
        <v>76.879742469533198</v>
      </c>
      <c r="P406">
        <v>2.0412951665884602</v>
      </c>
      <c r="Q406">
        <v>-0.127543676865469</v>
      </c>
    </row>
    <row r="407" spans="1:17" x14ac:dyDescent="0.3">
      <c r="A407" t="s">
        <v>925</v>
      </c>
      <c r="B407" t="s">
        <v>926</v>
      </c>
      <c r="C407" t="s">
        <v>3108</v>
      </c>
      <c r="D407" t="s">
        <v>54</v>
      </c>
      <c r="E407">
        <v>15737.379845844</v>
      </c>
      <c r="F407">
        <v>190.77</v>
      </c>
      <c r="G407">
        <v>-18.036940077809</v>
      </c>
      <c r="H407">
        <v>2.3997431599832302</v>
      </c>
      <c r="I407">
        <v>-18.575999665003899</v>
      </c>
      <c r="J407">
        <v>-5.1774467534376498</v>
      </c>
      <c r="K407">
        <v>200.807694822793</v>
      </c>
      <c r="L407">
        <v>207.55439923311599</v>
      </c>
      <c r="M407">
        <v>35.030166949516897</v>
      </c>
      <c r="N407">
        <v>0.37203312861969301</v>
      </c>
      <c r="O407">
        <v>51.622372490433399</v>
      </c>
      <c r="P407">
        <v>7.1801786617225503</v>
      </c>
      <c r="Q407">
        <v>3.8687703484906001E-2</v>
      </c>
    </row>
    <row r="408" spans="1:17" x14ac:dyDescent="0.3">
      <c r="A408" t="s">
        <v>927</v>
      </c>
      <c r="B408" t="s">
        <v>928</v>
      </c>
      <c r="C408" t="s">
        <v>3108</v>
      </c>
      <c r="D408" t="s">
        <v>563</v>
      </c>
      <c r="E408">
        <v>15676.943556599999</v>
      </c>
      <c r="F408">
        <v>313.7</v>
      </c>
      <c r="G408">
        <v>-10.476398215135299</v>
      </c>
      <c r="H408">
        <v>-11.6299377411028</v>
      </c>
      <c r="I408">
        <v>1.09617663490665</v>
      </c>
      <c r="J408">
        <v>-3.58259077560295</v>
      </c>
      <c r="K408">
        <v>342.09664296811098</v>
      </c>
      <c r="L408">
        <v>330.18971572144102</v>
      </c>
      <c r="M408">
        <v>18.646522264974202</v>
      </c>
      <c r="N408">
        <v>0.45237323074852798</v>
      </c>
      <c r="O408">
        <v>28.036340452661701</v>
      </c>
      <c r="P408">
        <v>11.4189309181317</v>
      </c>
      <c r="Q408">
        <v>-1.9544493766108E-2</v>
      </c>
    </row>
    <row r="409" spans="1:17" x14ac:dyDescent="0.3">
      <c r="A409" t="s">
        <v>929</v>
      </c>
      <c r="B409" t="s">
        <v>930</v>
      </c>
      <c r="C409" t="s">
        <v>3107</v>
      </c>
      <c r="D409" t="s">
        <v>255</v>
      </c>
      <c r="E409">
        <v>15523.720445415</v>
      </c>
      <c r="F409">
        <v>1109.8499999999999</v>
      </c>
      <c r="G409">
        <v>40.194520596935298</v>
      </c>
      <c r="H409">
        <v>-12.135459696855699</v>
      </c>
      <c r="I409">
        <v>12.7335151153467</v>
      </c>
      <c r="J409">
        <v>-16.667223384865899</v>
      </c>
      <c r="K409">
        <v>1217.72865142108</v>
      </c>
      <c r="L409">
        <v>1013.5588261317801</v>
      </c>
      <c r="M409">
        <v>34.874061555338798</v>
      </c>
      <c r="N409">
        <v>0.89672480397250298</v>
      </c>
      <c r="O409">
        <v>39.478307879443101</v>
      </c>
      <c r="P409">
        <v>79.732793522267102</v>
      </c>
      <c r="Q409">
        <v>0.15002513129146899</v>
      </c>
    </row>
    <row r="410" spans="1:17" hidden="1" x14ac:dyDescent="0.3">
      <c r="A410" t="s">
        <v>931</v>
      </c>
      <c r="B410" t="s">
        <v>932</v>
      </c>
      <c r="C410" t="s">
        <v>3123</v>
      </c>
      <c r="D410" t="s">
        <v>730</v>
      </c>
      <c r="E410">
        <v>15502.9956089399</v>
      </c>
      <c r="F410">
        <v>845.18</v>
      </c>
      <c r="G410">
        <v>1.0251989059308499</v>
      </c>
      <c r="H410">
        <v>0.36335414903181101</v>
      </c>
      <c r="I410">
        <v>1.7650758676998499</v>
      </c>
      <c r="J410">
        <v>-0.72804592962676395</v>
      </c>
      <c r="K410">
        <v>873.97137778938497</v>
      </c>
      <c r="L410">
        <v>838.61040016966399</v>
      </c>
      <c r="M410">
        <v>63.673105172010501</v>
      </c>
      <c r="N410">
        <v>0.79311576187677901</v>
      </c>
      <c r="O410">
        <v>11.088762157173599</v>
      </c>
      <c r="P410">
        <v>20.6348753229328</v>
      </c>
      <c r="Q410">
        <v>-2.790653939747E-3</v>
      </c>
    </row>
    <row r="411" spans="1:17" x14ac:dyDescent="0.3">
      <c r="A411" t="s">
        <v>933</v>
      </c>
      <c r="B411" t="s">
        <v>934</v>
      </c>
      <c r="C411" t="s">
        <v>3119</v>
      </c>
      <c r="D411" t="s">
        <v>796</v>
      </c>
      <c r="E411">
        <v>15404.9252175</v>
      </c>
      <c r="F411">
        <v>3699.15</v>
      </c>
      <c r="G411">
        <v>45.186158390886597</v>
      </c>
      <c r="H411">
        <v>-2.9143800724450299</v>
      </c>
      <c r="I411">
        <v>-15.7466909384635</v>
      </c>
      <c r="J411">
        <v>-7.2963686687010298</v>
      </c>
      <c r="K411">
        <v>3912.2794382020102</v>
      </c>
      <c r="L411">
        <v>3701.32844342833</v>
      </c>
      <c r="M411">
        <v>29.706509499561498</v>
      </c>
      <c r="N411">
        <v>1.1769362664510901</v>
      </c>
      <c r="O411">
        <v>48.358406660989601</v>
      </c>
      <c r="P411">
        <v>63.245807590467699</v>
      </c>
      <c r="Q411">
        <v>0.106020499197979</v>
      </c>
    </row>
    <row r="412" spans="1:17" x14ac:dyDescent="0.3">
      <c r="A412" t="s">
        <v>935</v>
      </c>
      <c r="B412" t="s">
        <v>936</v>
      </c>
      <c r="C412" t="s">
        <v>3107</v>
      </c>
      <c r="D412" t="s">
        <v>21</v>
      </c>
      <c r="E412">
        <v>15272.50996953</v>
      </c>
      <c r="F412">
        <v>552.15</v>
      </c>
      <c r="G412">
        <v>-30.999938903907001</v>
      </c>
      <c r="H412">
        <v>-2.8857293235055099</v>
      </c>
      <c r="I412">
        <v>-11.497743244484701</v>
      </c>
      <c r="J412">
        <v>-2.8969496928358698</v>
      </c>
      <c r="K412">
        <v>588.97262684618795</v>
      </c>
      <c r="L412">
        <v>624.55926597648499</v>
      </c>
      <c r="M412">
        <v>41.763432775701901</v>
      </c>
      <c r="N412">
        <v>0.40209186499821298</v>
      </c>
      <c r="O412">
        <v>56.089830661957798</v>
      </c>
      <c r="P412">
        <v>2.9554353906395798</v>
      </c>
      <c r="Q412">
        <v>4.3572801793869999E-3</v>
      </c>
    </row>
    <row r="413" spans="1:17" hidden="1" x14ac:dyDescent="0.3">
      <c r="A413" t="s">
        <v>937</v>
      </c>
      <c r="B413" t="s">
        <v>938</v>
      </c>
      <c r="C413" t="s">
        <v>3112</v>
      </c>
      <c r="D413" t="s">
        <v>425</v>
      </c>
      <c r="E413">
        <v>15203.14647786</v>
      </c>
      <c r="F413">
        <v>635.4</v>
      </c>
      <c r="G413">
        <v>-4.7240664946997102</v>
      </c>
      <c r="H413">
        <v>-1.5877308656820199</v>
      </c>
      <c r="I413">
        <v>13.632667940033601</v>
      </c>
      <c r="J413">
        <v>-1.5631600657415099</v>
      </c>
      <c r="K413">
        <v>655.64346293039205</v>
      </c>
      <c r="M413">
        <v>37.624386260947198</v>
      </c>
      <c r="N413">
        <v>0.60869314923823203</v>
      </c>
      <c r="O413">
        <v>15.879760780610599</v>
      </c>
      <c r="P413">
        <v>35.1627313337587</v>
      </c>
    </row>
    <row r="414" spans="1:17" x14ac:dyDescent="0.3">
      <c r="A414" t="s">
        <v>939</v>
      </c>
      <c r="B414" t="s">
        <v>940</v>
      </c>
      <c r="C414" t="s">
        <v>3107</v>
      </c>
      <c r="D414" t="s">
        <v>21</v>
      </c>
      <c r="E414">
        <v>15185.4024372</v>
      </c>
      <c r="F414">
        <v>547</v>
      </c>
      <c r="G414">
        <v>-39.895077652275802</v>
      </c>
      <c r="H414">
        <v>-3.3133009125178998</v>
      </c>
      <c r="I414">
        <v>2.3571260148067898E-2</v>
      </c>
      <c r="J414">
        <v>-4.8028132486926101</v>
      </c>
      <c r="K414">
        <v>608.962449581535</v>
      </c>
      <c r="L414">
        <v>627.55786493201197</v>
      </c>
      <c r="M414">
        <v>23.0870553291508</v>
      </c>
      <c r="N414">
        <v>0.72853606946096905</v>
      </c>
      <c r="O414">
        <v>59.049360146252198</v>
      </c>
      <c r="P414">
        <v>16.482112436115798</v>
      </c>
      <c r="Q414">
        <v>6.8299511299956997E-2</v>
      </c>
    </row>
    <row r="415" spans="1:17" x14ac:dyDescent="0.3">
      <c r="A415" t="s">
        <v>941</v>
      </c>
      <c r="B415" t="s">
        <v>942</v>
      </c>
      <c r="C415" t="s">
        <v>3114</v>
      </c>
      <c r="D415" t="s">
        <v>545</v>
      </c>
      <c r="E415">
        <v>15183.35316715</v>
      </c>
      <c r="F415">
        <v>547.75</v>
      </c>
      <c r="G415">
        <v>39.034666027977202</v>
      </c>
      <c r="H415">
        <v>-3.8912865500607898</v>
      </c>
      <c r="I415">
        <v>-0.63406408622034305</v>
      </c>
      <c r="J415">
        <v>1.0845239976505301</v>
      </c>
      <c r="K415">
        <v>576.14321075391797</v>
      </c>
      <c r="L415">
        <v>530.46142419896205</v>
      </c>
      <c r="M415">
        <v>47.908660110099902</v>
      </c>
      <c r="N415">
        <v>0.84319264472514499</v>
      </c>
      <c r="O415">
        <v>32.177088087631198</v>
      </c>
      <c r="P415">
        <v>65.934565283247395</v>
      </c>
      <c r="Q415">
        <v>0.21772248028655999</v>
      </c>
    </row>
    <row r="416" spans="1:17" x14ac:dyDescent="0.3">
      <c r="A416" t="s">
        <v>943</v>
      </c>
      <c r="B416" t="s">
        <v>944</v>
      </c>
      <c r="C416" t="s">
        <v>3118</v>
      </c>
      <c r="D416" t="s">
        <v>467</v>
      </c>
      <c r="E416">
        <v>15170.43852786</v>
      </c>
      <c r="F416">
        <v>1062.5999999999999</v>
      </c>
      <c r="G416">
        <v>18.0045370461876</v>
      </c>
      <c r="H416">
        <v>-10.4413157043218</v>
      </c>
      <c r="I416">
        <v>-2.8738997393438099</v>
      </c>
      <c r="J416">
        <v>-8.8203932632183299</v>
      </c>
      <c r="K416">
        <v>1231.05698324936</v>
      </c>
      <c r="L416">
        <v>1155.0082507892701</v>
      </c>
      <c r="M416">
        <v>22.669937479756399</v>
      </c>
      <c r="N416">
        <v>1.3369693761558601</v>
      </c>
      <c r="O416">
        <v>45.275738753999597</v>
      </c>
      <c r="P416">
        <v>37.999999999999901</v>
      </c>
      <c r="Q416">
        <v>0.15553528654243201</v>
      </c>
    </row>
    <row r="417" spans="1:17" x14ac:dyDescent="0.3">
      <c r="A417" t="s">
        <v>945</v>
      </c>
      <c r="B417" t="s">
        <v>946</v>
      </c>
      <c r="C417" t="s">
        <v>3118</v>
      </c>
      <c r="D417" t="s">
        <v>947</v>
      </c>
      <c r="E417">
        <v>15157.042668227999</v>
      </c>
      <c r="F417">
        <v>193.88</v>
      </c>
      <c r="G417">
        <v>0.35660692734230098</v>
      </c>
      <c r="H417">
        <v>14.5369036285687</v>
      </c>
      <c r="I417">
        <v>-13.101330681340899</v>
      </c>
      <c r="J417">
        <v>2.1303002857247502</v>
      </c>
      <c r="K417">
        <v>188.10780604639399</v>
      </c>
      <c r="L417">
        <v>193.20118342631201</v>
      </c>
      <c r="M417">
        <v>59.373974750389799</v>
      </c>
      <c r="N417">
        <v>1.56963824725816</v>
      </c>
      <c r="O417">
        <v>22.524241799050898</v>
      </c>
      <c r="P417">
        <v>23.411839592616101</v>
      </c>
      <c r="Q417">
        <v>1.9145761856822999E-2</v>
      </c>
    </row>
    <row r="418" spans="1:17" x14ac:dyDescent="0.3">
      <c r="A418" t="s">
        <v>948</v>
      </c>
      <c r="B418" t="s">
        <v>949</v>
      </c>
      <c r="C418" t="s">
        <v>3118</v>
      </c>
      <c r="D418" t="s">
        <v>721</v>
      </c>
      <c r="E418">
        <v>15144.916997599999</v>
      </c>
      <c r="F418">
        <v>3224</v>
      </c>
      <c r="G418">
        <v>11.588004670815501</v>
      </c>
      <c r="H418">
        <v>9.6451874849442198</v>
      </c>
      <c r="I418">
        <v>33.255401898633401</v>
      </c>
      <c r="J418">
        <v>-5.3406436272948898</v>
      </c>
      <c r="K418">
        <v>2990.1111531403299</v>
      </c>
      <c r="L418">
        <v>2627.96350602233</v>
      </c>
      <c r="M418">
        <v>54.260856086136499</v>
      </c>
      <c r="N418">
        <v>1.67235044504659</v>
      </c>
      <c r="O418">
        <v>6.7928039702233196</v>
      </c>
      <c r="P418">
        <v>52.507095553453098</v>
      </c>
      <c r="Q418">
        <v>8.3993844568138007E-2</v>
      </c>
    </row>
    <row r="419" spans="1:17" x14ac:dyDescent="0.3">
      <c r="A419" t="s">
        <v>950</v>
      </c>
      <c r="B419" t="s">
        <v>951</v>
      </c>
      <c r="C419" t="s">
        <v>3111</v>
      </c>
      <c r="D419" t="s">
        <v>48</v>
      </c>
      <c r="E419">
        <v>15081.290999774999</v>
      </c>
      <c r="F419">
        <v>1559.25</v>
      </c>
      <c r="G419">
        <v>25.573645913499298</v>
      </c>
      <c r="H419">
        <v>1.6155179023752799</v>
      </c>
      <c r="I419">
        <v>-5.0060727607028204</v>
      </c>
      <c r="J419">
        <v>-3.9113724376615502</v>
      </c>
      <c r="K419">
        <v>1604.3893279275801</v>
      </c>
      <c r="L419">
        <v>1523.77845880928</v>
      </c>
      <c r="M419">
        <v>39.878857241716197</v>
      </c>
      <c r="N419">
        <v>0.76838234426813401</v>
      </c>
      <c r="O419">
        <v>19.288119288119201</v>
      </c>
      <c r="P419">
        <v>52.129372164495798</v>
      </c>
      <c r="Q419">
        <v>-4.6782044845690998E-2</v>
      </c>
    </row>
    <row r="420" spans="1:17" hidden="1" x14ac:dyDescent="0.3">
      <c r="A420" t="s">
        <v>952</v>
      </c>
      <c r="B420" t="s">
        <v>953</v>
      </c>
      <c r="C420" t="s">
        <v>3123</v>
      </c>
      <c r="D420" t="s">
        <v>48</v>
      </c>
      <c r="E420">
        <v>15003.1662104799</v>
      </c>
      <c r="F420">
        <v>1439.2</v>
      </c>
      <c r="G420">
        <v>406.41879316472102</v>
      </c>
      <c r="H420">
        <v>-8.0671061095848007</v>
      </c>
      <c r="I420">
        <v>-31.7593960735514</v>
      </c>
      <c r="J420">
        <v>-0.14638498324546001</v>
      </c>
      <c r="K420">
        <v>1609.19791726108</v>
      </c>
      <c r="L420">
        <v>1522.6565268361601</v>
      </c>
      <c r="M420">
        <v>37.033237656077802</v>
      </c>
      <c r="N420">
        <v>1.5358846671958799</v>
      </c>
      <c r="O420">
        <v>111.072123401889</v>
      </c>
      <c r="P420">
        <v>436.81462140992102</v>
      </c>
      <c r="Q420">
        <v>0.27204768663232998</v>
      </c>
    </row>
    <row r="421" spans="1:17" x14ac:dyDescent="0.3">
      <c r="A421" t="s">
        <v>954</v>
      </c>
      <c r="B421" t="s">
        <v>955</v>
      </c>
      <c r="C421" t="s">
        <v>3119</v>
      </c>
      <c r="D421" t="s">
        <v>796</v>
      </c>
      <c r="E421">
        <v>14985.150165360001</v>
      </c>
      <c r="F421">
        <v>1112.7</v>
      </c>
      <c r="G421">
        <v>-1.5657419112798601</v>
      </c>
      <c r="H421">
        <v>-2.6507878222805799</v>
      </c>
      <c r="I421">
        <v>-15.0229560253608</v>
      </c>
      <c r="J421">
        <v>-6.0993409962765703</v>
      </c>
      <c r="K421">
        <v>1210.7518004287001</v>
      </c>
      <c r="L421">
        <v>1202.8985573105699</v>
      </c>
      <c r="M421">
        <v>41.115563094166099</v>
      </c>
      <c r="N421">
        <v>0.554507196787274</v>
      </c>
      <c r="O421">
        <v>70.481711153051094</v>
      </c>
      <c r="P421">
        <v>42.4894352669996</v>
      </c>
      <c r="Q421">
        <v>0.22563179320077001</v>
      </c>
    </row>
    <row r="422" spans="1:17" x14ac:dyDescent="0.3">
      <c r="A422" t="s">
        <v>956</v>
      </c>
      <c r="B422" t="s">
        <v>957</v>
      </c>
      <c r="C422" t="s">
        <v>3110</v>
      </c>
      <c r="D422" t="s">
        <v>43</v>
      </c>
      <c r="E422">
        <v>14862.7698659</v>
      </c>
      <c r="F422">
        <v>404.75</v>
      </c>
      <c r="G422">
        <v>-26.1418546436527</v>
      </c>
      <c r="H422">
        <v>-13.747435970361201</v>
      </c>
      <c r="I422">
        <v>-10.593087690863699</v>
      </c>
      <c r="J422">
        <v>-10.8107306162297</v>
      </c>
      <c r="K422">
        <v>500.03795234176101</v>
      </c>
      <c r="L422">
        <v>478.26709416480099</v>
      </c>
      <c r="M422">
        <v>13.339163355152101</v>
      </c>
      <c r="N422">
        <v>1.1834966400789599</v>
      </c>
      <c r="O422">
        <v>47.214329833230302</v>
      </c>
      <c r="P422">
        <v>10.3462377317339</v>
      </c>
      <c r="Q422">
        <v>0.11364987615626999</v>
      </c>
    </row>
    <row r="423" spans="1:17" x14ac:dyDescent="0.3">
      <c r="A423" t="s">
        <v>958</v>
      </c>
      <c r="B423" t="s">
        <v>959</v>
      </c>
      <c r="C423" t="s">
        <v>3112</v>
      </c>
      <c r="D423" t="s">
        <v>51</v>
      </c>
      <c r="E423">
        <v>14838.623234639999</v>
      </c>
      <c r="F423">
        <v>1952.15</v>
      </c>
      <c r="G423">
        <v>37.7053600135728</v>
      </c>
      <c r="H423">
        <v>8.0709772063469192</v>
      </c>
      <c r="I423">
        <v>46.957181916994998</v>
      </c>
      <c r="J423">
        <v>0.79269204511175595</v>
      </c>
      <c r="K423">
        <v>1917.1896217742101</v>
      </c>
      <c r="L423">
        <v>1623.7886502619699</v>
      </c>
      <c r="M423">
        <v>44.496724459974303</v>
      </c>
      <c r="N423">
        <v>0.29178555493388902</v>
      </c>
      <c r="O423">
        <v>11.505263427502999</v>
      </c>
      <c r="P423">
        <v>65.717317487266499</v>
      </c>
      <c r="Q423">
        <v>0.113091490180679</v>
      </c>
    </row>
    <row r="424" spans="1:17" x14ac:dyDescent="0.3">
      <c r="A424" t="s">
        <v>960</v>
      </c>
      <c r="B424" t="s">
        <v>961</v>
      </c>
      <c r="C424" t="s">
        <v>3119</v>
      </c>
      <c r="D424" t="s">
        <v>962</v>
      </c>
      <c r="E424">
        <v>14780.960028</v>
      </c>
      <c r="F424">
        <v>1242</v>
      </c>
      <c r="G424">
        <v>23.737856863530599</v>
      </c>
      <c r="H424">
        <v>-8.3214618782725402</v>
      </c>
      <c r="I424">
        <v>-25.200377171801801</v>
      </c>
      <c r="J424">
        <v>-7.8410852988760604</v>
      </c>
      <c r="K424">
        <v>1312.5501405667101</v>
      </c>
      <c r="L424">
        <v>1261.5347292525501</v>
      </c>
      <c r="M424">
        <v>41.271870794195003</v>
      </c>
      <c r="N424">
        <v>0.70905333636266699</v>
      </c>
      <c r="O424">
        <v>36.473429951690797</v>
      </c>
      <c r="P424">
        <v>59.230769230769198</v>
      </c>
      <c r="Q424">
        <v>0.194425567822442</v>
      </c>
    </row>
    <row r="425" spans="1:17" x14ac:dyDescent="0.3">
      <c r="A425" t="s">
        <v>963</v>
      </c>
      <c r="B425" t="s">
        <v>964</v>
      </c>
      <c r="C425" t="s">
        <v>3122</v>
      </c>
      <c r="D425" t="s">
        <v>278</v>
      </c>
      <c r="E425">
        <v>14721.041556</v>
      </c>
      <c r="F425">
        <v>390</v>
      </c>
      <c r="G425">
        <v>47.226301803332397</v>
      </c>
      <c r="H425">
        <v>-14.803301140207401</v>
      </c>
      <c r="I425">
        <v>43.459194105185198</v>
      </c>
      <c r="J425">
        <v>-5.4260424883932004</v>
      </c>
      <c r="K425">
        <v>443.262477630646</v>
      </c>
      <c r="L425">
        <v>363.61182071935599</v>
      </c>
      <c r="M425">
        <v>33.466606617220997</v>
      </c>
      <c r="N425">
        <v>0.42028003966931798</v>
      </c>
      <c r="O425">
        <v>49.846153846153797</v>
      </c>
      <c r="P425">
        <v>86.602870813397104</v>
      </c>
      <c r="Q425">
        <v>0.13578102987453999</v>
      </c>
    </row>
    <row r="426" spans="1:17" x14ac:dyDescent="0.3">
      <c r="A426" t="s">
        <v>965</v>
      </c>
      <c r="B426" t="s">
        <v>966</v>
      </c>
      <c r="C426" t="s">
        <v>3122</v>
      </c>
      <c r="D426" t="s">
        <v>967</v>
      </c>
      <c r="E426">
        <v>14600.459813224999</v>
      </c>
      <c r="F426">
        <v>822.25</v>
      </c>
      <c r="G426">
        <v>36.091360280375</v>
      </c>
      <c r="H426">
        <v>1.14861032404509</v>
      </c>
      <c r="I426">
        <v>24.5428593958192</v>
      </c>
      <c r="J426">
        <v>-4.4373389207519498</v>
      </c>
      <c r="K426">
        <v>803.52280960788005</v>
      </c>
      <c r="L426">
        <v>728.60210360995302</v>
      </c>
      <c r="M426">
        <v>57.163362480952898</v>
      </c>
      <c r="N426">
        <v>1.030362255462</v>
      </c>
      <c r="O426">
        <v>6.4761325630890703</v>
      </c>
      <c r="P426">
        <v>74.353265479219601</v>
      </c>
      <c r="Q426">
        <v>6.3568552155161995E-2</v>
      </c>
    </row>
    <row r="427" spans="1:17" x14ac:dyDescent="0.3">
      <c r="A427" t="s">
        <v>968</v>
      </c>
      <c r="B427" t="s">
        <v>969</v>
      </c>
      <c r="C427" t="s">
        <v>3122</v>
      </c>
      <c r="D427" t="s">
        <v>485</v>
      </c>
      <c r="E427">
        <v>14528.2296276</v>
      </c>
      <c r="F427">
        <v>4738.5</v>
      </c>
      <c r="G427">
        <v>-7.4224487322209196</v>
      </c>
      <c r="H427">
        <v>-1.3330637730647701</v>
      </c>
      <c r="I427">
        <v>4.4375017592282404</v>
      </c>
      <c r="J427">
        <v>-4.4642311930750802</v>
      </c>
      <c r="K427">
        <v>5013.5527200779297</v>
      </c>
      <c r="L427">
        <v>4917.8087093943795</v>
      </c>
      <c r="M427">
        <v>38.362751101084498</v>
      </c>
      <c r="N427">
        <v>0.98825144463369496</v>
      </c>
      <c r="O427">
        <v>25.7539305687453</v>
      </c>
      <c r="P427">
        <v>17.843819945287201</v>
      </c>
      <c r="Q427">
        <v>8.9027358787529993E-3</v>
      </c>
    </row>
    <row r="428" spans="1:17" x14ac:dyDescent="0.3">
      <c r="A428" t="s">
        <v>970</v>
      </c>
      <c r="B428" t="s">
        <v>971</v>
      </c>
      <c r="C428" t="s">
        <v>3125</v>
      </c>
      <c r="D428" t="s">
        <v>972</v>
      </c>
      <c r="E428">
        <v>14488.4208248</v>
      </c>
      <c r="F428">
        <v>1475.5</v>
      </c>
      <c r="G428">
        <v>-32.952538776312402</v>
      </c>
      <c r="H428">
        <v>-5.5828923531745502</v>
      </c>
      <c r="I428">
        <v>5.0569352785216104</v>
      </c>
      <c r="J428">
        <v>-0.39363952177766698</v>
      </c>
      <c r="K428">
        <v>1536.31783201809</v>
      </c>
      <c r="L428">
        <v>1511.3219589397199</v>
      </c>
      <c r="M428">
        <v>45.823072861023803</v>
      </c>
      <c r="N428">
        <v>0.71538775098902196</v>
      </c>
      <c r="O428">
        <v>24.0528634361233</v>
      </c>
      <c r="P428">
        <v>22.529480152798499</v>
      </c>
      <c r="Q428">
        <v>-2.4186990602724001E-2</v>
      </c>
    </row>
    <row r="429" spans="1:17" x14ac:dyDescent="0.3">
      <c r="A429" t="s">
        <v>973</v>
      </c>
      <c r="B429" t="s">
        <v>974</v>
      </c>
      <c r="C429" t="s">
        <v>3115</v>
      </c>
      <c r="D429" t="s">
        <v>114</v>
      </c>
      <c r="E429">
        <v>14458.203508099999</v>
      </c>
      <c r="F429">
        <v>410.3</v>
      </c>
      <c r="G429">
        <v>56.856918842501301</v>
      </c>
      <c r="H429">
        <v>-11.722087508919699</v>
      </c>
      <c r="I429">
        <v>48.487404193749498</v>
      </c>
      <c r="J429">
        <v>-6.6509580943091997</v>
      </c>
      <c r="K429">
        <v>432.59317805210998</v>
      </c>
      <c r="L429">
        <v>329.26882068658898</v>
      </c>
      <c r="M429">
        <v>27.783301492402899</v>
      </c>
      <c r="N429">
        <v>0.46682399911935202</v>
      </c>
      <c r="O429">
        <v>27.955154764806199</v>
      </c>
      <c r="P429">
        <v>127.62829403606101</v>
      </c>
      <c r="Q429">
        <v>0.17417311063914001</v>
      </c>
    </row>
    <row r="430" spans="1:17" x14ac:dyDescent="0.3">
      <c r="A430" t="s">
        <v>975</v>
      </c>
      <c r="B430" t="s">
        <v>976</v>
      </c>
      <c r="C430" t="s">
        <v>3108</v>
      </c>
      <c r="D430" t="s">
        <v>977</v>
      </c>
      <c r="E430">
        <v>14449.251416825</v>
      </c>
      <c r="F430">
        <v>162.49</v>
      </c>
      <c r="G430">
        <v>-2.0399140885065901</v>
      </c>
      <c r="H430">
        <v>-10.0448479106051</v>
      </c>
      <c r="I430">
        <v>-3.02463845255234</v>
      </c>
      <c r="J430">
        <v>-3.8580111278222602</v>
      </c>
      <c r="K430">
        <v>184.91763770233899</v>
      </c>
      <c r="L430">
        <v>176.033915850021</v>
      </c>
      <c r="M430">
        <v>24.489755050050402</v>
      </c>
      <c r="N430">
        <v>0.30716754263055401</v>
      </c>
      <c r="O430">
        <v>50.409255954212497</v>
      </c>
      <c r="P430">
        <v>24.800307219661999</v>
      </c>
      <c r="Q430">
        <v>-7.6541437699679998E-2</v>
      </c>
    </row>
    <row r="431" spans="1:17" hidden="1" x14ac:dyDescent="0.3">
      <c r="A431" t="s">
        <v>978</v>
      </c>
      <c r="B431" t="s">
        <v>979</v>
      </c>
      <c r="C431" t="s">
        <v>3123</v>
      </c>
      <c r="D431" t="s">
        <v>57</v>
      </c>
      <c r="E431">
        <v>14356.654232483999</v>
      </c>
      <c r="F431">
        <v>35.74</v>
      </c>
      <c r="G431">
        <v>35.495924327127199</v>
      </c>
      <c r="H431">
        <v>-14.6271348546186</v>
      </c>
      <c r="I431">
        <v>32.638803328167299</v>
      </c>
      <c r="J431">
        <v>-10.5256526363479</v>
      </c>
      <c r="K431">
        <v>39.400858065982398</v>
      </c>
      <c r="L431">
        <v>32.283825761335301</v>
      </c>
      <c r="M431">
        <v>32.1880303986852</v>
      </c>
      <c r="N431">
        <v>0.42922130799367397</v>
      </c>
      <c r="O431">
        <v>50.0839395635142</v>
      </c>
      <c r="P431">
        <v>84.226804123711304</v>
      </c>
      <c r="Q431">
        <v>9.1996271842773994E-2</v>
      </c>
    </row>
    <row r="432" spans="1:17" x14ac:dyDescent="0.3">
      <c r="A432" t="s">
        <v>980</v>
      </c>
      <c r="B432" t="s">
        <v>981</v>
      </c>
      <c r="C432" t="s">
        <v>3115</v>
      </c>
      <c r="D432" t="s">
        <v>982</v>
      </c>
      <c r="E432">
        <v>14218.563267719999</v>
      </c>
      <c r="F432">
        <v>2089.8000000000002</v>
      </c>
      <c r="G432">
        <v>71.2742635049309</v>
      </c>
      <c r="H432">
        <v>-10.9539584125116</v>
      </c>
      <c r="I432">
        <v>115.474680933936</v>
      </c>
      <c r="J432">
        <v>-2.0894704619729998</v>
      </c>
      <c r="K432">
        <v>2198.20015440112</v>
      </c>
      <c r="L432">
        <v>1696.9786778574401</v>
      </c>
      <c r="M432">
        <v>39.7838720957254</v>
      </c>
      <c r="N432">
        <v>0.53360340961222397</v>
      </c>
      <c r="O432">
        <v>29.198966408268699</v>
      </c>
      <c r="P432">
        <v>186.27397260273901</v>
      </c>
      <c r="Q432">
        <v>0.234095852261367</v>
      </c>
    </row>
    <row r="433" spans="1:17" x14ac:dyDescent="0.3">
      <c r="A433" t="s">
        <v>983</v>
      </c>
      <c r="B433" t="s">
        <v>984</v>
      </c>
      <c r="C433" t="s">
        <v>3119</v>
      </c>
      <c r="D433" t="s">
        <v>270</v>
      </c>
      <c r="E433">
        <v>14160.7011353</v>
      </c>
      <c r="F433">
        <v>813.65</v>
      </c>
      <c r="G433">
        <v>2.8934774484789401</v>
      </c>
      <c r="H433">
        <v>-4.2973766388303503</v>
      </c>
      <c r="I433">
        <v>-17.283978303153599</v>
      </c>
      <c r="J433">
        <v>-2.09940474440684</v>
      </c>
      <c r="K433">
        <v>855.09694074321601</v>
      </c>
      <c r="L433">
        <v>841.02673499558296</v>
      </c>
      <c r="M433">
        <v>48.128039029392497</v>
      </c>
      <c r="N433">
        <v>0.97084155237437697</v>
      </c>
      <c r="O433">
        <v>30.277146193080501</v>
      </c>
      <c r="P433">
        <v>28.2550441361916</v>
      </c>
      <c r="Q433">
        <v>0.14485000175562199</v>
      </c>
    </row>
    <row r="434" spans="1:17" x14ac:dyDescent="0.3">
      <c r="A434" t="s">
        <v>985</v>
      </c>
      <c r="B434" t="s">
        <v>986</v>
      </c>
      <c r="C434" t="s">
        <v>3112</v>
      </c>
      <c r="D434" t="s">
        <v>51</v>
      </c>
      <c r="E434">
        <v>14159.917324260001</v>
      </c>
      <c r="F434">
        <v>6148.3</v>
      </c>
      <c r="G434">
        <v>8.7139705874978794</v>
      </c>
      <c r="H434">
        <v>-3.4728186107124102</v>
      </c>
      <c r="I434">
        <v>5.6794587243549799</v>
      </c>
      <c r="J434">
        <v>-1.23897719995599</v>
      </c>
      <c r="K434">
        <v>6636.9966434528296</v>
      </c>
      <c r="L434">
        <v>6176.9795614085097</v>
      </c>
      <c r="M434">
        <v>24.4622515180839</v>
      </c>
      <c r="N434">
        <v>0.55126073655827801</v>
      </c>
      <c r="O434">
        <v>23.611404778556601</v>
      </c>
      <c r="P434">
        <v>30.980772596047</v>
      </c>
      <c r="Q434">
        <v>8.1790680409809993E-3</v>
      </c>
    </row>
    <row r="435" spans="1:17" x14ac:dyDescent="0.3">
      <c r="A435" t="s">
        <v>987</v>
      </c>
      <c r="B435" t="s">
        <v>988</v>
      </c>
      <c r="C435" t="s">
        <v>572</v>
      </c>
      <c r="D435" t="s">
        <v>572</v>
      </c>
      <c r="E435">
        <v>14113.5417709679</v>
      </c>
      <c r="F435">
        <v>148.66</v>
      </c>
      <c r="G435">
        <v>-27.948029762234</v>
      </c>
      <c r="H435">
        <v>-5.8142804882403603</v>
      </c>
      <c r="I435">
        <v>-0.51944826157008395</v>
      </c>
      <c r="J435">
        <v>-5.1057466157784699</v>
      </c>
      <c r="K435">
        <v>161.58865374113</v>
      </c>
      <c r="L435">
        <v>157.83675386706301</v>
      </c>
      <c r="M435">
        <v>36.549492526492998</v>
      </c>
      <c r="N435">
        <v>0.36291374480817501</v>
      </c>
      <c r="O435">
        <v>43.246333916319102</v>
      </c>
      <c r="P435">
        <v>21.2066856909906</v>
      </c>
      <c r="Q435">
        <v>-4.4918202048409997E-3</v>
      </c>
    </row>
    <row r="436" spans="1:17" x14ac:dyDescent="0.3">
      <c r="A436" t="s">
        <v>989</v>
      </c>
      <c r="B436" t="s">
        <v>990</v>
      </c>
      <c r="C436" t="s">
        <v>3108</v>
      </c>
      <c r="D436" t="s">
        <v>54</v>
      </c>
      <c r="E436">
        <v>14113.042859200001</v>
      </c>
      <c r="F436">
        <v>884.6</v>
      </c>
      <c r="G436">
        <v>-64.940856937534704</v>
      </c>
      <c r="H436">
        <v>-7.9476703363588301</v>
      </c>
      <c r="I436">
        <v>-41.8044515376356</v>
      </c>
      <c r="J436">
        <v>-2.6148108094457698</v>
      </c>
      <c r="K436">
        <v>1046.59702956262</v>
      </c>
      <c r="L436">
        <v>1248.2324044260499</v>
      </c>
      <c r="M436">
        <v>24.196511699913099</v>
      </c>
      <c r="N436">
        <v>0.81358970118879204</v>
      </c>
      <c r="O436">
        <v>103.029617906398</v>
      </c>
      <c r="P436">
        <v>1.7951668584579901</v>
      </c>
      <c r="Q436">
        <v>4.4284099805285998E-2</v>
      </c>
    </row>
    <row r="437" spans="1:17" hidden="1" x14ac:dyDescent="0.3">
      <c r="A437" t="s">
        <v>991</v>
      </c>
      <c r="B437" t="s">
        <v>992</v>
      </c>
      <c r="C437" t="s">
        <v>3123</v>
      </c>
      <c r="D437" t="s">
        <v>178</v>
      </c>
      <c r="E437">
        <v>13998.233668589901</v>
      </c>
      <c r="F437">
        <v>932.7</v>
      </c>
      <c r="G437">
        <v>327.00681495022701</v>
      </c>
      <c r="H437">
        <v>15.355494063664</v>
      </c>
      <c r="I437">
        <v>47.177749851657502</v>
      </c>
      <c r="J437">
        <v>-5.9573193904531498</v>
      </c>
      <c r="K437">
        <v>828.50063321739003</v>
      </c>
      <c r="L437">
        <v>640.92275707995702</v>
      </c>
      <c r="M437">
        <v>53.903436491068497</v>
      </c>
      <c r="N437">
        <v>0.80132210558163897</v>
      </c>
      <c r="O437">
        <v>12.040313069582901</v>
      </c>
      <c r="P437">
        <v>425.168918918918</v>
      </c>
      <c r="Q437">
        <v>0.279287756915644</v>
      </c>
    </row>
    <row r="438" spans="1:17" x14ac:dyDescent="0.3">
      <c r="A438" t="s">
        <v>993</v>
      </c>
      <c r="B438" t="s">
        <v>994</v>
      </c>
      <c r="C438" t="s">
        <v>3110</v>
      </c>
      <c r="D438" t="s">
        <v>995</v>
      </c>
      <c r="E438">
        <v>13950.487546799999</v>
      </c>
      <c r="F438">
        <v>725.6</v>
      </c>
      <c r="G438">
        <v>31.8087267770855</v>
      </c>
      <c r="H438">
        <v>0.77701278224209003</v>
      </c>
      <c r="I438">
        <v>26.879929473341399</v>
      </c>
      <c r="J438">
        <v>3.3129470494561399</v>
      </c>
      <c r="K438">
        <v>746.725069314709</v>
      </c>
      <c r="L438">
        <v>683.39566544431898</v>
      </c>
      <c r="M438">
        <v>48.6437645361721</v>
      </c>
      <c r="N438">
        <v>0.33626453148007102</v>
      </c>
      <c r="O438">
        <v>20.824145534729801</v>
      </c>
      <c r="P438">
        <v>52.420964184434403</v>
      </c>
      <c r="Q438">
        <v>3.5118410208089998E-3</v>
      </c>
    </row>
    <row r="439" spans="1:17" x14ac:dyDescent="0.3">
      <c r="A439" t="s">
        <v>996</v>
      </c>
      <c r="B439" t="s">
        <v>997</v>
      </c>
      <c r="C439" t="s">
        <v>3112</v>
      </c>
      <c r="D439" t="s">
        <v>51</v>
      </c>
      <c r="E439">
        <v>13837.354984109999</v>
      </c>
      <c r="F439">
        <v>305.35000000000002</v>
      </c>
      <c r="G439">
        <v>105.472126409198</v>
      </c>
      <c r="H439">
        <v>15.0008950341944</v>
      </c>
      <c r="I439">
        <v>80.764543488390203</v>
      </c>
      <c r="J439">
        <v>8.1521068361778593</v>
      </c>
      <c r="K439">
        <v>280.17396375678999</v>
      </c>
      <c r="L439">
        <v>216.772026365762</v>
      </c>
      <c r="M439">
        <v>61.592812044660803</v>
      </c>
      <c r="N439">
        <v>0.92661328198514503</v>
      </c>
      <c r="O439">
        <v>7.6797118061241196</v>
      </c>
      <c r="P439">
        <v>134.88461538461499</v>
      </c>
      <c r="Q439">
        <v>0.20087116025482499</v>
      </c>
    </row>
    <row r="440" spans="1:17" x14ac:dyDescent="0.3">
      <c r="A440" t="s">
        <v>998</v>
      </c>
      <c r="B440" t="s">
        <v>999</v>
      </c>
      <c r="C440" t="s">
        <v>3122</v>
      </c>
      <c r="D440" t="s">
        <v>485</v>
      </c>
      <c r="E440">
        <v>13716.058455975</v>
      </c>
      <c r="F440">
        <v>1290.75</v>
      </c>
      <c r="G440">
        <v>-23.2465928644244</v>
      </c>
      <c r="H440">
        <v>-14.562291488914999</v>
      </c>
      <c r="I440">
        <v>-7.6034264196950199</v>
      </c>
      <c r="J440">
        <v>-6.6318666485113198</v>
      </c>
      <c r="K440">
        <v>1486.5889972780799</v>
      </c>
      <c r="L440">
        <v>1469.5613977814</v>
      </c>
      <c r="M440">
        <v>18.745415092653001</v>
      </c>
      <c r="N440">
        <v>0.80542784907231302</v>
      </c>
      <c r="O440">
        <v>30.931628897927499</v>
      </c>
      <c r="P440">
        <v>3.8415124698310401</v>
      </c>
      <c r="Q440">
        <v>-0.111724417203843</v>
      </c>
    </row>
    <row r="441" spans="1:17" x14ac:dyDescent="0.3">
      <c r="A441" t="s">
        <v>1000</v>
      </c>
      <c r="B441" t="s">
        <v>1001</v>
      </c>
      <c r="C441" t="s">
        <v>3113</v>
      </c>
      <c r="D441" t="s">
        <v>114</v>
      </c>
      <c r="E441">
        <v>13710.55928462</v>
      </c>
      <c r="F441">
        <v>944.9</v>
      </c>
      <c r="G441">
        <v>130.14039535915501</v>
      </c>
      <c r="H441">
        <v>-1.2595380613743301E-2</v>
      </c>
      <c r="I441">
        <v>84.740648441088098</v>
      </c>
      <c r="J441">
        <v>1.09156741248372</v>
      </c>
      <c r="K441">
        <v>973.87015507083402</v>
      </c>
      <c r="L441">
        <v>787.54584493703499</v>
      </c>
      <c r="M441">
        <v>50.055692714616001</v>
      </c>
      <c r="N441">
        <v>0.444929607722095</v>
      </c>
      <c r="O441">
        <v>42.639432744205699</v>
      </c>
      <c r="P441">
        <v>152.57952419139201</v>
      </c>
      <c r="Q441">
        <v>0.19981913231634299</v>
      </c>
    </row>
    <row r="442" spans="1:17" hidden="1" x14ac:dyDescent="0.3">
      <c r="A442" t="s">
        <v>1002</v>
      </c>
      <c r="B442" t="s">
        <v>1003</v>
      </c>
      <c r="C442" t="s">
        <v>3123</v>
      </c>
      <c r="D442" t="s">
        <v>139</v>
      </c>
      <c r="E442">
        <v>13692.885608025001</v>
      </c>
      <c r="F442">
        <v>29.25</v>
      </c>
      <c r="G442">
        <v>-18.2222301610296</v>
      </c>
      <c r="H442">
        <v>0.647990890976059</v>
      </c>
      <c r="I442">
        <v>-4.5348074562539997</v>
      </c>
      <c r="J442">
        <v>-3.1893916140624801</v>
      </c>
      <c r="O442">
        <v>12.3760683760683</v>
      </c>
      <c r="P442">
        <v>8.2531458179126496</v>
      </c>
    </row>
    <row r="443" spans="1:17" x14ac:dyDescent="0.3">
      <c r="A443" t="s">
        <v>1004</v>
      </c>
      <c r="B443" t="s">
        <v>1005</v>
      </c>
      <c r="C443" t="s">
        <v>3120</v>
      </c>
      <c r="D443" t="s">
        <v>111</v>
      </c>
      <c r="E443">
        <v>13569.325333299999</v>
      </c>
      <c r="F443">
        <v>2242</v>
      </c>
      <c r="G443">
        <v>-33.642668731729003</v>
      </c>
      <c r="H443">
        <v>-15.7593926677275</v>
      </c>
      <c r="I443">
        <v>-18.230803455133199</v>
      </c>
      <c r="J443">
        <v>-4.1507332656054796</v>
      </c>
      <c r="K443">
        <v>2658.0352554225801</v>
      </c>
      <c r="L443">
        <v>2735.0347201766399</v>
      </c>
      <c r="M443">
        <v>23.3646430902647</v>
      </c>
      <c r="N443">
        <v>0.65319594192450603</v>
      </c>
      <c r="O443">
        <v>42.658340767172099</v>
      </c>
      <c r="P443">
        <v>0.538116591928261</v>
      </c>
      <c r="Q443">
        <v>-9.8743254879494993E-2</v>
      </c>
    </row>
    <row r="444" spans="1:17" hidden="1" x14ac:dyDescent="0.3">
      <c r="A444" t="s">
        <v>1006</v>
      </c>
      <c r="B444" t="s">
        <v>1007</v>
      </c>
      <c r="C444" t="s">
        <v>3123</v>
      </c>
      <c r="D444" t="s">
        <v>40</v>
      </c>
      <c r="E444">
        <v>13518.168318802</v>
      </c>
      <c r="F444">
        <v>73.989999999999995</v>
      </c>
      <c r="G444">
        <v>-20.897394832058001</v>
      </c>
      <c r="H444">
        <v>-1.5542907139693201</v>
      </c>
      <c r="I444">
        <v>-4.3365921588140202</v>
      </c>
      <c r="J444">
        <v>-5.3916732190078704</v>
      </c>
      <c r="O444">
        <v>9.4742532774699306</v>
      </c>
      <c r="P444">
        <v>6.9065163993642598</v>
      </c>
    </row>
    <row r="445" spans="1:17" x14ac:dyDescent="0.3">
      <c r="A445" t="s">
        <v>1008</v>
      </c>
      <c r="B445" t="s">
        <v>1009</v>
      </c>
      <c r="C445" t="s">
        <v>3112</v>
      </c>
      <c r="D445" t="s">
        <v>51</v>
      </c>
      <c r="E445">
        <v>13394.50708974</v>
      </c>
      <c r="F445">
        <v>552.65</v>
      </c>
      <c r="G445">
        <v>25.1715719565683</v>
      </c>
      <c r="H445">
        <v>-6.3601472172170901</v>
      </c>
      <c r="I445">
        <v>30.793157667334398</v>
      </c>
      <c r="J445">
        <v>-5.9731924063261497</v>
      </c>
      <c r="K445">
        <v>572.25623902187499</v>
      </c>
      <c r="L445">
        <v>520.43349927905194</v>
      </c>
      <c r="M445">
        <v>48.574422163162602</v>
      </c>
      <c r="N445">
        <v>0.72330055349827005</v>
      </c>
      <c r="O445">
        <v>30.462317922735899</v>
      </c>
      <c r="P445">
        <v>53.471257983893302</v>
      </c>
      <c r="Q445">
        <v>6.1803424054520002E-2</v>
      </c>
    </row>
    <row r="446" spans="1:17" x14ac:dyDescent="0.3">
      <c r="A446" t="s">
        <v>1010</v>
      </c>
      <c r="B446" t="s">
        <v>1011</v>
      </c>
      <c r="C446" t="s">
        <v>3109</v>
      </c>
      <c r="D446" t="s">
        <v>27</v>
      </c>
      <c r="E446">
        <v>13363.885941772</v>
      </c>
      <c r="F446">
        <v>68.36</v>
      </c>
      <c r="G446">
        <v>-42.304013420307399</v>
      </c>
      <c r="H446">
        <v>-10.522162907156501</v>
      </c>
      <c r="I446">
        <v>-15.918557724122699</v>
      </c>
      <c r="J446">
        <v>-2.74189988931936</v>
      </c>
      <c r="K446">
        <v>77.439835803179804</v>
      </c>
      <c r="L446">
        <v>83.065550479577396</v>
      </c>
      <c r="M446">
        <v>35.6606430825153</v>
      </c>
      <c r="N446">
        <v>0.319021866321547</v>
      </c>
      <c r="O446">
        <v>62.9607957870099</v>
      </c>
      <c r="P446">
        <v>5.08839354342813</v>
      </c>
      <c r="Q446">
        <v>-2.0884309738550002E-3</v>
      </c>
    </row>
    <row r="447" spans="1:17" x14ac:dyDescent="0.3">
      <c r="A447" t="s">
        <v>1012</v>
      </c>
      <c r="B447" t="s">
        <v>1013</v>
      </c>
      <c r="C447" t="s">
        <v>3112</v>
      </c>
      <c r="D447" t="s">
        <v>51</v>
      </c>
      <c r="E447">
        <v>13269.08362598</v>
      </c>
      <c r="F447">
        <v>1081.55</v>
      </c>
      <c r="G447">
        <v>53.943568434937497</v>
      </c>
      <c r="H447">
        <v>0.45090895368860301</v>
      </c>
      <c r="I447">
        <v>27.576155924400599</v>
      </c>
      <c r="J447">
        <v>0.870380342052126</v>
      </c>
      <c r="K447">
        <v>1081.2889496872299</v>
      </c>
      <c r="L447">
        <v>941.41409760505599</v>
      </c>
      <c r="M447">
        <v>51.252923294889399</v>
      </c>
      <c r="N447">
        <v>0.35676656392113798</v>
      </c>
      <c r="O447">
        <v>23.443206509176601</v>
      </c>
      <c r="P447">
        <v>74.387294421154394</v>
      </c>
      <c r="Q447">
        <v>5.3285525875726998E-2</v>
      </c>
    </row>
    <row r="448" spans="1:17" x14ac:dyDescent="0.3">
      <c r="A448" t="s">
        <v>1014</v>
      </c>
      <c r="B448" t="s">
        <v>1015</v>
      </c>
      <c r="C448" t="s">
        <v>3111</v>
      </c>
      <c r="D448" t="s">
        <v>425</v>
      </c>
      <c r="E448">
        <v>13202.18567178</v>
      </c>
      <c r="F448">
        <v>274.7</v>
      </c>
      <c r="G448">
        <v>-3.7159823775470602</v>
      </c>
      <c r="H448">
        <v>-6.1821330340517697</v>
      </c>
      <c r="I448">
        <v>-30.017687665165099</v>
      </c>
      <c r="J448">
        <v>-0.73235515714763599</v>
      </c>
      <c r="K448">
        <v>305.44122639000801</v>
      </c>
      <c r="L448">
        <v>316.717525907197</v>
      </c>
      <c r="M448">
        <v>37.905338693690503</v>
      </c>
      <c r="N448">
        <v>0.399162696899862</v>
      </c>
      <c r="O448">
        <v>50.336730979250099</v>
      </c>
      <c r="P448">
        <v>18.995018410223</v>
      </c>
      <c r="Q448">
        <v>7.3564182853575993E-2</v>
      </c>
    </row>
    <row r="449" spans="1:17" x14ac:dyDescent="0.3">
      <c r="A449" t="s">
        <v>1016</v>
      </c>
      <c r="B449" t="s">
        <v>1017</v>
      </c>
      <c r="C449" t="s">
        <v>3119</v>
      </c>
      <c r="D449" t="s">
        <v>270</v>
      </c>
      <c r="E449">
        <v>13150.28176</v>
      </c>
      <c r="F449">
        <v>4165.7</v>
      </c>
      <c r="G449">
        <v>17.480858825564098</v>
      </c>
      <c r="H449">
        <v>-4.8273788631975796</v>
      </c>
      <c r="I449">
        <v>-17.3040398515876</v>
      </c>
      <c r="J449">
        <v>-4.1229266169503003</v>
      </c>
      <c r="K449">
        <v>4240.4484670141501</v>
      </c>
      <c r="L449">
        <v>4024.0565265324399</v>
      </c>
      <c r="M449">
        <v>47.672648904044301</v>
      </c>
      <c r="N449">
        <v>1.31083385271513</v>
      </c>
      <c r="O449">
        <v>20.0278464603788</v>
      </c>
      <c r="P449">
        <v>44.589646135957302</v>
      </c>
      <c r="Q449">
        <v>0.16524288774173401</v>
      </c>
    </row>
    <row r="450" spans="1:17" x14ac:dyDescent="0.3">
      <c r="A450" t="s">
        <v>1018</v>
      </c>
      <c r="B450" t="s">
        <v>1019</v>
      </c>
      <c r="C450" t="s">
        <v>3108</v>
      </c>
      <c r="D450" t="s">
        <v>54</v>
      </c>
      <c r="E450">
        <v>13099.423866003999</v>
      </c>
      <c r="F450">
        <v>154.76</v>
      </c>
      <c r="G450">
        <v>-19.1782574249394</v>
      </c>
      <c r="H450">
        <v>4.9605625664322499</v>
      </c>
      <c r="I450">
        <v>-18.342160878241899</v>
      </c>
      <c r="J450">
        <v>0.87993056814165604</v>
      </c>
      <c r="K450">
        <v>172.40444523637399</v>
      </c>
      <c r="L450">
        <v>181.34161975929601</v>
      </c>
      <c r="M450">
        <v>45.593185318071498</v>
      </c>
      <c r="N450">
        <v>1.4084324261891401</v>
      </c>
      <c r="O450">
        <v>48.875678469888797</v>
      </c>
      <c r="P450">
        <v>11.861221539573499</v>
      </c>
      <c r="Q450">
        <v>-2.7740975832609E-2</v>
      </c>
    </row>
    <row r="451" spans="1:17" x14ac:dyDescent="0.3">
      <c r="A451" t="s">
        <v>1020</v>
      </c>
      <c r="B451" t="s">
        <v>1021</v>
      </c>
      <c r="C451" t="s">
        <v>3108</v>
      </c>
      <c r="D451" t="s">
        <v>563</v>
      </c>
      <c r="E451">
        <v>12983.9328279</v>
      </c>
      <c r="F451">
        <v>1640.55</v>
      </c>
      <c r="G451">
        <v>-9.7689434109425104</v>
      </c>
      <c r="H451">
        <v>0.27676813242634501</v>
      </c>
      <c r="I451">
        <v>-2.49339425077615</v>
      </c>
      <c r="J451">
        <v>0.57723388100448503</v>
      </c>
      <c r="K451">
        <v>1710.0226901572601</v>
      </c>
      <c r="L451">
        <v>1681.0581053912499</v>
      </c>
      <c r="M451">
        <v>31.121951809219599</v>
      </c>
      <c r="N451">
        <v>0.55293606375833904</v>
      </c>
      <c r="O451">
        <v>20.6272286733107</v>
      </c>
      <c r="P451">
        <v>25.5202754399387</v>
      </c>
      <c r="Q451">
        <v>-9.5607460121480997E-2</v>
      </c>
    </row>
    <row r="452" spans="1:17" x14ac:dyDescent="0.3">
      <c r="A452" t="s">
        <v>1022</v>
      </c>
      <c r="B452" t="s">
        <v>1023</v>
      </c>
      <c r="C452" t="s">
        <v>3125</v>
      </c>
      <c r="D452" t="s">
        <v>1024</v>
      </c>
      <c r="E452">
        <v>12979.014151506</v>
      </c>
      <c r="F452">
        <v>84.78</v>
      </c>
      <c r="G452">
        <v>-16.7323165310466</v>
      </c>
      <c r="H452">
        <v>8.4997631738005204</v>
      </c>
      <c r="I452">
        <v>1.0207076141195901</v>
      </c>
      <c r="J452">
        <v>6.4678737874974503</v>
      </c>
      <c r="K452">
        <v>83.442935555831099</v>
      </c>
      <c r="L452">
        <v>85.621636750920899</v>
      </c>
      <c r="M452">
        <v>55.291307685000199</v>
      </c>
      <c r="N452">
        <v>0.74168838350213395</v>
      </c>
      <c r="O452">
        <v>60.061335220570797</v>
      </c>
      <c r="P452">
        <v>17.668285912560702</v>
      </c>
      <c r="Q452">
        <v>1.5050284733868999E-2</v>
      </c>
    </row>
    <row r="453" spans="1:17" x14ac:dyDescent="0.3">
      <c r="A453" t="s">
        <v>1025</v>
      </c>
      <c r="B453" t="s">
        <v>1026</v>
      </c>
      <c r="C453" t="s">
        <v>572</v>
      </c>
      <c r="D453" t="s">
        <v>572</v>
      </c>
      <c r="E453">
        <v>12963.706284</v>
      </c>
      <c r="F453">
        <v>448.3</v>
      </c>
      <c r="G453">
        <v>-2.6780913691608701</v>
      </c>
      <c r="H453">
        <v>-0.31088048198676199</v>
      </c>
      <c r="I453">
        <v>-3.5771230080729102</v>
      </c>
      <c r="J453">
        <v>-5.7113477606211003</v>
      </c>
      <c r="K453">
        <v>470.02586650211902</v>
      </c>
      <c r="L453">
        <v>460.91972780613202</v>
      </c>
      <c r="M453">
        <v>31.441780352656099</v>
      </c>
      <c r="N453">
        <v>0.63889787663504005</v>
      </c>
      <c r="O453">
        <v>32.054427838500999</v>
      </c>
      <c r="P453">
        <v>19.578554281141599</v>
      </c>
      <c r="Q453">
        <v>6.0950138745290003E-3</v>
      </c>
    </row>
    <row r="454" spans="1:17" x14ac:dyDescent="0.3">
      <c r="A454" t="s">
        <v>1027</v>
      </c>
      <c r="B454" t="s">
        <v>1028</v>
      </c>
      <c r="C454" t="s">
        <v>3122</v>
      </c>
      <c r="D454" t="s">
        <v>485</v>
      </c>
      <c r="E454">
        <v>12925.02164237</v>
      </c>
      <c r="F454">
        <v>687.35</v>
      </c>
      <c r="G454">
        <v>3.7368876765933798</v>
      </c>
      <c r="H454">
        <v>-6.1088100214268497</v>
      </c>
      <c r="I454">
        <v>-5.1185140547928096</v>
      </c>
      <c r="J454">
        <v>-4.0900739779089603</v>
      </c>
      <c r="K454">
        <v>778.57764891617705</v>
      </c>
      <c r="L454">
        <v>741.85977384128796</v>
      </c>
      <c r="M454">
        <v>18.4879148991674</v>
      </c>
      <c r="N454">
        <v>0.61605398806293998</v>
      </c>
      <c r="O454">
        <v>34.807594384229198</v>
      </c>
      <c r="P454">
        <v>31.865707434052698</v>
      </c>
      <c r="Q454">
        <v>0.107690877939083</v>
      </c>
    </row>
    <row r="455" spans="1:17" hidden="1" x14ac:dyDescent="0.3">
      <c r="A455" t="s">
        <v>1029</v>
      </c>
      <c r="B455" t="s">
        <v>1030</v>
      </c>
      <c r="C455" t="s">
        <v>3123</v>
      </c>
      <c r="D455" t="s">
        <v>1031</v>
      </c>
      <c r="E455">
        <v>12906.893384999599</v>
      </c>
      <c r="F455">
        <v>100</v>
      </c>
      <c r="G455">
        <v>-18.938464813144201</v>
      </c>
      <c r="M455">
        <v>50</v>
      </c>
      <c r="N455">
        <v>1</v>
      </c>
      <c r="O455">
        <v>0</v>
      </c>
      <c r="P455">
        <v>0</v>
      </c>
    </row>
    <row r="456" spans="1:17" x14ac:dyDescent="0.3">
      <c r="A456" t="s">
        <v>1032</v>
      </c>
      <c r="B456" t="s">
        <v>1033</v>
      </c>
      <c r="C456" t="s">
        <v>3115</v>
      </c>
      <c r="D456" t="s">
        <v>114</v>
      </c>
      <c r="E456">
        <v>12900.5269517</v>
      </c>
      <c r="F456">
        <v>44.02</v>
      </c>
      <c r="G456">
        <v>-15.7262725505416</v>
      </c>
      <c r="H456">
        <v>-6.0619114244263503</v>
      </c>
      <c r="I456">
        <v>-37.900889118218799</v>
      </c>
      <c r="J456">
        <v>-5.1263946036776096</v>
      </c>
      <c r="K456">
        <v>49.086459131228203</v>
      </c>
      <c r="L456">
        <v>53.111989819164101</v>
      </c>
      <c r="M456">
        <v>31.1408319329203</v>
      </c>
      <c r="N456">
        <v>0.79539739397304399</v>
      </c>
      <c r="O456">
        <v>67.423898228078102</v>
      </c>
      <c r="P456">
        <v>6.3285024154589404</v>
      </c>
    </row>
    <row r="457" spans="1:17" hidden="1" x14ac:dyDescent="0.3">
      <c r="A457" t="s">
        <v>1034</v>
      </c>
      <c r="B457" t="s">
        <v>1035</v>
      </c>
      <c r="C457" t="s">
        <v>3123</v>
      </c>
      <c r="D457" t="s">
        <v>1036</v>
      </c>
      <c r="E457">
        <v>12869.082564</v>
      </c>
      <c r="F457">
        <v>1270.9000000000001</v>
      </c>
      <c r="G457">
        <v>5224.9908950102499</v>
      </c>
      <c r="H457">
        <v>37.2178582250163</v>
      </c>
      <c r="I457">
        <v>503.790061829698</v>
      </c>
      <c r="J457">
        <v>17.486773327441099</v>
      </c>
      <c r="K457">
        <v>769.87490059680601</v>
      </c>
      <c r="L457">
        <v>394.03289568489998</v>
      </c>
      <c r="M457">
        <v>91.622334448469502</v>
      </c>
      <c r="N457">
        <v>3.9551060755735601</v>
      </c>
      <c r="O457">
        <v>0</v>
      </c>
      <c r="P457">
        <v>5511.0375275938104</v>
      </c>
    </row>
    <row r="458" spans="1:17" x14ac:dyDescent="0.3">
      <c r="A458" t="s">
        <v>1037</v>
      </c>
      <c r="B458" t="s">
        <v>1038</v>
      </c>
      <c r="C458" t="s">
        <v>3119</v>
      </c>
      <c r="D458" t="s">
        <v>178</v>
      </c>
      <c r="E458">
        <v>12860.359988300001</v>
      </c>
      <c r="F458">
        <v>573.1</v>
      </c>
      <c r="G458">
        <v>3.1216688171452498</v>
      </c>
      <c r="H458">
        <v>-6.3646790821245798</v>
      </c>
      <c r="I458">
        <v>-3.8799252030800502</v>
      </c>
      <c r="J458">
        <v>-2.2658941077809698</v>
      </c>
      <c r="K458">
        <v>605.92819475639806</v>
      </c>
      <c r="L458">
        <v>571.95709026091095</v>
      </c>
      <c r="M458">
        <v>50.033422387618799</v>
      </c>
      <c r="N458">
        <v>0.60185374248176404</v>
      </c>
      <c r="O458">
        <v>28.965276566044299</v>
      </c>
      <c r="P458">
        <v>45.033531570289703</v>
      </c>
      <c r="Q458">
        <v>0.17807990821001399</v>
      </c>
    </row>
    <row r="459" spans="1:17" x14ac:dyDescent="0.3">
      <c r="A459" t="s">
        <v>1039</v>
      </c>
      <c r="B459" t="s">
        <v>1040</v>
      </c>
      <c r="C459" t="s">
        <v>3119</v>
      </c>
      <c r="D459" t="s">
        <v>91</v>
      </c>
      <c r="E459">
        <v>12827.8867368149</v>
      </c>
      <c r="F459">
        <v>2291.35</v>
      </c>
      <c r="G459">
        <v>-1.4510276272146101</v>
      </c>
      <c r="H459">
        <v>-6.7646823862172196</v>
      </c>
      <c r="I459">
        <v>-32.152553236867398</v>
      </c>
      <c r="J459">
        <v>-2.9862208776951702</v>
      </c>
      <c r="K459">
        <v>2431.0527278447998</v>
      </c>
      <c r="L459">
        <v>2542.6510298927801</v>
      </c>
      <c r="M459">
        <v>51.909667603565403</v>
      </c>
      <c r="N459">
        <v>1.0703235582450501</v>
      </c>
      <c r="O459">
        <v>59.512950880485299</v>
      </c>
      <c r="P459">
        <v>30.859508852084499</v>
      </c>
      <c r="Q459">
        <v>0.11734438476421701</v>
      </c>
    </row>
    <row r="460" spans="1:17" x14ac:dyDescent="0.3">
      <c r="A460" t="s">
        <v>1041</v>
      </c>
      <c r="B460" t="s">
        <v>1042</v>
      </c>
      <c r="C460" t="s">
        <v>3112</v>
      </c>
      <c r="D460" t="s">
        <v>51</v>
      </c>
      <c r="E460">
        <v>12802.422553079999</v>
      </c>
      <c r="F460">
        <v>1392.2</v>
      </c>
      <c r="G460">
        <v>159.575448141702</v>
      </c>
      <c r="H460">
        <v>-10.914445642462599</v>
      </c>
      <c r="I460">
        <v>60.2471356313062</v>
      </c>
      <c r="J460">
        <v>-8.2423573036219793</v>
      </c>
      <c r="K460">
        <v>1441.63405224352</v>
      </c>
      <c r="L460">
        <v>1115.1349496170001</v>
      </c>
      <c r="M460">
        <v>30.893294409731901</v>
      </c>
      <c r="N460">
        <v>0.65418401573319995</v>
      </c>
      <c r="O460">
        <v>20.313173394627199</v>
      </c>
      <c r="P460">
        <v>188.83817427385799</v>
      </c>
      <c r="Q460">
        <v>0.119691028299963</v>
      </c>
    </row>
    <row r="461" spans="1:17" x14ac:dyDescent="0.3">
      <c r="A461" t="s">
        <v>1043</v>
      </c>
      <c r="B461" t="s">
        <v>1044</v>
      </c>
      <c r="C461" t="s">
        <v>3119</v>
      </c>
      <c r="D461" t="s">
        <v>48</v>
      </c>
      <c r="E461">
        <v>12772.25241968</v>
      </c>
      <c r="F461">
        <v>694.85</v>
      </c>
      <c r="G461">
        <v>-1.12688897875475</v>
      </c>
      <c r="H461">
        <v>-7.3149759906481</v>
      </c>
      <c r="I461">
        <v>28.0185142153687</v>
      </c>
      <c r="J461">
        <v>0.43408771390482798</v>
      </c>
      <c r="K461">
        <v>728.61538014485996</v>
      </c>
      <c r="L461">
        <v>658.27376518872302</v>
      </c>
      <c r="M461">
        <v>41.0761486967438</v>
      </c>
      <c r="N461">
        <v>0.297438199219971</v>
      </c>
      <c r="O461">
        <v>18.9753184140462</v>
      </c>
      <c r="P461">
        <v>55.100446428571402</v>
      </c>
      <c r="Q461">
        <v>9.0022195599533006E-2</v>
      </c>
    </row>
    <row r="462" spans="1:17" hidden="1" x14ac:dyDescent="0.3">
      <c r="A462" t="s">
        <v>1045</v>
      </c>
      <c r="B462" t="s">
        <v>1046</v>
      </c>
      <c r="C462" t="s">
        <v>3123</v>
      </c>
      <c r="D462" t="s">
        <v>178</v>
      </c>
      <c r="E462">
        <v>12677.841781494901</v>
      </c>
      <c r="F462">
        <v>10523.15</v>
      </c>
      <c r="G462">
        <v>200.13341099225499</v>
      </c>
      <c r="H462">
        <v>-6.3888434489558499</v>
      </c>
      <c r="I462">
        <v>44.216434428786201</v>
      </c>
      <c r="J462">
        <v>-7.6820898201414298</v>
      </c>
      <c r="K462">
        <v>11512.1754044849</v>
      </c>
      <c r="L462">
        <v>8972.9099436462893</v>
      </c>
      <c r="M462">
        <v>26.705954352977798</v>
      </c>
      <c r="N462">
        <v>0.52454280200339998</v>
      </c>
      <c r="O462">
        <v>32.089725985089999</v>
      </c>
      <c r="P462">
        <v>223.25213491429599</v>
      </c>
      <c r="Q462">
        <v>0.232303601663954</v>
      </c>
    </row>
    <row r="463" spans="1:17" hidden="1" x14ac:dyDescent="0.3">
      <c r="A463" t="s">
        <v>1047</v>
      </c>
      <c r="B463" t="s">
        <v>1048</v>
      </c>
      <c r="C463" t="s">
        <v>3123</v>
      </c>
      <c r="D463" t="s">
        <v>132</v>
      </c>
      <c r="E463">
        <v>12666.248448210001</v>
      </c>
      <c r="F463">
        <v>416.85</v>
      </c>
      <c r="G463">
        <v>57.053893497193201</v>
      </c>
      <c r="H463">
        <v>1.35721238464461</v>
      </c>
      <c r="I463">
        <v>27.389295191170699</v>
      </c>
      <c r="J463">
        <v>1.1132811618857299</v>
      </c>
      <c r="K463">
        <v>406.46645453579998</v>
      </c>
      <c r="L463">
        <v>347.692802610098</v>
      </c>
      <c r="M463">
        <v>55.007713804620799</v>
      </c>
      <c r="N463">
        <v>0.63945518740885698</v>
      </c>
      <c r="O463">
        <v>14.321698452680801</v>
      </c>
      <c r="P463">
        <v>103.838630806845</v>
      </c>
      <c r="Q463">
        <v>0.17863606793585299</v>
      </c>
    </row>
    <row r="464" spans="1:17" x14ac:dyDescent="0.3">
      <c r="A464" t="s">
        <v>1049</v>
      </c>
      <c r="B464" t="s">
        <v>1050</v>
      </c>
      <c r="C464" t="s">
        <v>3108</v>
      </c>
      <c r="D464" t="s">
        <v>24</v>
      </c>
      <c r="E464">
        <v>12633.640666527999</v>
      </c>
      <c r="F464">
        <v>170.57</v>
      </c>
      <c r="G464">
        <v>-5.00632908460135</v>
      </c>
      <c r="H464">
        <v>15.958779188135299</v>
      </c>
      <c r="I464">
        <v>13.3384201864048</v>
      </c>
      <c r="J464">
        <v>-0.41201326800416799</v>
      </c>
      <c r="K464">
        <v>168.427597345419</v>
      </c>
      <c r="L464">
        <v>158.892259449335</v>
      </c>
      <c r="M464">
        <v>40.0096097566664</v>
      </c>
      <c r="N464">
        <v>0.72873405086529197</v>
      </c>
      <c r="O464">
        <v>6.8417658439350504</v>
      </c>
      <c r="P464">
        <v>36.0207336523126</v>
      </c>
      <c r="Q464">
        <v>-3.4545740322820002E-3</v>
      </c>
    </row>
    <row r="465" spans="1:17" x14ac:dyDescent="0.3">
      <c r="A465" t="s">
        <v>1051</v>
      </c>
      <c r="B465" t="s">
        <v>1052</v>
      </c>
      <c r="C465" t="s">
        <v>3108</v>
      </c>
      <c r="D465" t="s">
        <v>498</v>
      </c>
      <c r="E465">
        <v>12621.843366096</v>
      </c>
      <c r="F465">
        <v>132.06</v>
      </c>
      <c r="G465">
        <v>36.010788918198998</v>
      </c>
      <c r="H465">
        <v>-16.0956434473899</v>
      </c>
      <c r="I465">
        <v>57.146480215070198</v>
      </c>
      <c r="J465">
        <v>-6.34532312573391</v>
      </c>
      <c r="K465">
        <v>134.32780258581599</v>
      </c>
      <c r="L465">
        <v>109.910895458242</v>
      </c>
      <c r="M465">
        <v>39.117064374114001</v>
      </c>
      <c r="N465">
        <v>0.39872457875838602</v>
      </c>
      <c r="O465">
        <v>27.782825988187099</v>
      </c>
      <c r="P465">
        <v>91.391304347826093</v>
      </c>
      <c r="Q465">
        <v>5.9830850002249997E-2</v>
      </c>
    </row>
    <row r="466" spans="1:17" x14ac:dyDescent="0.3">
      <c r="A466" t="s">
        <v>1053</v>
      </c>
      <c r="B466" t="s">
        <v>1054</v>
      </c>
      <c r="C466" t="s">
        <v>3119</v>
      </c>
      <c r="D466" t="s">
        <v>114</v>
      </c>
      <c r="E466">
        <v>12438.251059419999</v>
      </c>
      <c r="F466">
        <v>185.93</v>
      </c>
      <c r="G466">
        <v>19.171538878254701</v>
      </c>
      <c r="H466">
        <v>4.5789684507341404</v>
      </c>
      <c r="I466">
        <v>-4.7831103135988204</v>
      </c>
      <c r="J466">
        <v>-3.8027268323634602</v>
      </c>
      <c r="K466">
        <v>193.43895621100299</v>
      </c>
      <c r="L466">
        <v>182.49972887860801</v>
      </c>
      <c r="M466">
        <v>37.552970794727599</v>
      </c>
      <c r="N466">
        <v>0.50519276791687295</v>
      </c>
      <c r="O466">
        <v>31.6570752433711</v>
      </c>
      <c r="P466">
        <v>44.422867795556897</v>
      </c>
      <c r="Q466">
        <v>0.13707525448173899</v>
      </c>
    </row>
    <row r="467" spans="1:17" x14ac:dyDescent="0.3">
      <c r="A467" t="s">
        <v>1055</v>
      </c>
      <c r="B467" t="s">
        <v>1056</v>
      </c>
      <c r="C467" t="s">
        <v>3108</v>
      </c>
      <c r="D467" t="s">
        <v>208</v>
      </c>
      <c r="E467">
        <v>12388.464589200001</v>
      </c>
      <c r="F467">
        <v>2991.9</v>
      </c>
      <c r="G467">
        <v>110.58670614848999</v>
      </c>
      <c r="H467">
        <v>17.236816819206101</v>
      </c>
      <c r="I467">
        <v>79.216680090402605</v>
      </c>
      <c r="J467">
        <v>2.77057176600943</v>
      </c>
      <c r="K467">
        <v>2694.2615011124699</v>
      </c>
      <c r="L467">
        <v>2096.99758373026</v>
      </c>
      <c r="M467">
        <v>55.564762315695603</v>
      </c>
      <c r="N467">
        <v>0.88221697642944596</v>
      </c>
      <c r="O467">
        <v>24.843744777565998</v>
      </c>
      <c r="P467">
        <v>163.603524229074</v>
      </c>
      <c r="Q467">
        <v>0.18235835166676201</v>
      </c>
    </row>
    <row r="468" spans="1:17" x14ac:dyDescent="0.3">
      <c r="A468" t="s">
        <v>1057</v>
      </c>
      <c r="B468" t="s">
        <v>1058</v>
      </c>
      <c r="C468" t="s">
        <v>3110</v>
      </c>
      <c r="D468" t="s">
        <v>123</v>
      </c>
      <c r="E468">
        <v>12372.315918639901</v>
      </c>
      <c r="F468">
        <v>1944.35</v>
      </c>
      <c r="G468">
        <v>5.7146627254422304</v>
      </c>
      <c r="H468">
        <v>2.9888721028836001</v>
      </c>
      <c r="I468">
        <v>8.2567594248898306</v>
      </c>
      <c r="J468">
        <v>0.85548950955827896</v>
      </c>
      <c r="K468">
        <v>1980.99819484264</v>
      </c>
      <c r="L468">
        <v>1911.02608785658</v>
      </c>
      <c r="M468">
        <v>53.457783240402598</v>
      </c>
      <c r="N468">
        <v>1.4618352070415099</v>
      </c>
      <c r="O468">
        <v>27.7547766605806</v>
      </c>
      <c r="P468">
        <v>35.010241988681699</v>
      </c>
      <c r="Q468">
        <v>-5.0138943246838E-2</v>
      </c>
    </row>
    <row r="469" spans="1:17" hidden="1" x14ac:dyDescent="0.3">
      <c r="A469" t="s">
        <v>1059</v>
      </c>
      <c r="B469" t="s">
        <v>1060</v>
      </c>
      <c r="C469" t="s">
        <v>3123</v>
      </c>
      <c r="D469" t="s">
        <v>436</v>
      </c>
      <c r="E469">
        <v>12218.919389180001</v>
      </c>
      <c r="F469">
        <v>2006.2</v>
      </c>
      <c r="G469">
        <v>-48.567255332488898</v>
      </c>
      <c r="H469">
        <v>-10.934547228031899</v>
      </c>
      <c r="I469">
        <v>-34.369258807837902</v>
      </c>
      <c r="J469">
        <v>-9.3777325852282907</v>
      </c>
      <c r="K469">
        <v>2280.5937831603201</v>
      </c>
      <c r="M469">
        <v>31.431023734935899</v>
      </c>
      <c r="O469">
        <v>54.520984946665301</v>
      </c>
      <c r="P469">
        <v>2.0966921119592801</v>
      </c>
    </row>
    <row r="470" spans="1:17" x14ac:dyDescent="0.3">
      <c r="A470" t="s">
        <v>1061</v>
      </c>
      <c r="B470" t="s">
        <v>1062</v>
      </c>
      <c r="C470" t="s">
        <v>3117</v>
      </c>
      <c r="D470" t="s">
        <v>436</v>
      </c>
      <c r="E470">
        <v>12105.883371825001</v>
      </c>
      <c r="F470">
        <v>2476.35</v>
      </c>
      <c r="G470">
        <v>-12.1900819554187</v>
      </c>
      <c r="H470">
        <v>0.25842619615242501</v>
      </c>
      <c r="I470">
        <v>13.600102535261099</v>
      </c>
      <c r="J470">
        <v>4.5179717731327003</v>
      </c>
      <c r="K470">
        <v>2344.4937281140201</v>
      </c>
      <c r="L470">
        <v>2178.35092166922</v>
      </c>
      <c r="M470">
        <v>78.363446752067304</v>
      </c>
      <c r="N470">
        <v>0.60848056564761499</v>
      </c>
      <c r="O470">
        <v>9.0314373977830193</v>
      </c>
      <c r="P470">
        <v>50.209268470217097</v>
      </c>
      <c r="Q470">
        <v>0.19445304124511301</v>
      </c>
    </row>
    <row r="471" spans="1:17" x14ac:dyDescent="0.3">
      <c r="A471" t="s">
        <v>1063</v>
      </c>
      <c r="B471" t="s">
        <v>1064</v>
      </c>
      <c r="C471" t="s">
        <v>3116</v>
      </c>
      <c r="D471" t="s">
        <v>75</v>
      </c>
      <c r="E471">
        <v>12073.663752164999</v>
      </c>
      <c r="F471">
        <v>338.05</v>
      </c>
      <c r="G471">
        <v>-22.490533286753301</v>
      </c>
      <c r="H471">
        <v>0.774738159197363</v>
      </c>
      <c r="I471">
        <v>8.1645181883862605E-3</v>
      </c>
      <c r="J471">
        <v>-1.6174970656869001</v>
      </c>
      <c r="K471">
        <v>347.36747090337798</v>
      </c>
      <c r="L471">
        <v>345.41569318609601</v>
      </c>
      <c r="M471">
        <v>42.411309613135202</v>
      </c>
      <c r="N471">
        <v>0.156435417998041</v>
      </c>
      <c r="O471">
        <v>17.734063008430699</v>
      </c>
      <c r="P471">
        <v>16.048746996223802</v>
      </c>
      <c r="Q471">
        <v>-9.7675124770809002E-2</v>
      </c>
    </row>
    <row r="472" spans="1:17" x14ac:dyDescent="0.3">
      <c r="A472" t="s">
        <v>1065</v>
      </c>
      <c r="B472" t="s">
        <v>1066</v>
      </c>
      <c r="C472" t="s">
        <v>3119</v>
      </c>
      <c r="D472" t="s">
        <v>270</v>
      </c>
      <c r="E472">
        <v>12052.239020880001</v>
      </c>
      <c r="F472">
        <v>1811.4</v>
      </c>
      <c r="G472">
        <v>52.133925043775903</v>
      </c>
      <c r="H472">
        <v>-1.1269781622091199</v>
      </c>
      <c r="I472">
        <v>13.5530640014155</v>
      </c>
      <c r="J472">
        <v>-19.836953104914201</v>
      </c>
      <c r="K472">
        <v>1900.2892437334699</v>
      </c>
      <c r="L472">
        <v>1626.34021198595</v>
      </c>
      <c r="M472">
        <v>35.550882956351899</v>
      </c>
      <c r="N472">
        <v>2.5661726334248001</v>
      </c>
      <c r="O472">
        <v>28.569062603511</v>
      </c>
      <c r="P472">
        <v>87.914310908242101</v>
      </c>
      <c r="Q472">
        <v>0.12806066998226201</v>
      </c>
    </row>
    <row r="473" spans="1:17" x14ac:dyDescent="0.3">
      <c r="A473" t="s">
        <v>1067</v>
      </c>
      <c r="B473" t="s">
        <v>1068</v>
      </c>
      <c r="C473" t="s">
        <v>3119</v>
      </c>
      <c r="D473" t="s">
        <v>114</v>
      </c>
      <c r="E473">
        <v>12046.451655299999</v>
      </c>
      <c r="F473">
        <v>395.3</v>
      </c>
      <c r="G473">
        <v>2.5341216934128399</v>
      </c>
      <c r="H473">
        <v>-5.7729228030288899</v>
      </c>
      <c r="I473">
        <v>10.9517508388629</v>
      </c>
      <c r="J473">
        <v>-0.56360704466848299</v>
      </c>
      <c r="K473">
        <v>387.15691475603501</v>
      </c>
      <c r="L473">
        <v>357.62837491140601</v>
      </c>
      <c r="M473">
        <v>49.711885607279903</v>
      </c>
      <c r="N473">
        <v>0.46826864009326402</v>
      </c>
      <c r="O473">
        <v>14.0905641285099</v>
      </c>
      <c r="P473">
        <v>44.772019776597602</v>
      </c>
      <c r="Q473">
        <v>0.167178151686425</v>
      </c>
    </row>
    <row r="474" spans="1:17" x14ac:dyDescent="0.3">
      <c r="A474" t="s">
        <v>1069</v>
      </c>
      <c r="B474" t="s">
        <v>1070</v>
      </c>
      <c r="C474" t="s">
        <v>3109</v>
      </c>
      <c r="D474" t="s">
        <v>1071</v>
      </c>
      <c r="E474">
        <v>12017.538650114901</v>
      </c>
      <c r="F474">
        <v>374.45</v>
      </c>
      <c r="G474">
        <v>23.3838460952555</v>
      </c>
      <c r="H474">
        <v>-7.3703122762698596</v>
      </c>
      <c r="I474">
        <v>-17.818002526026401</v>
      </c>
      <c r="J474">
        <v>-6.2533915881764601</v>
      </c>
      <c r="K474">
        <v>421.26911030083198</v>
      </c>
      <c r="L474">
        <v>409.90458484297102</v>
      </c>
      <c r="M474">
        <v>32.9071621343316</v>
      </c>
      <c r="N474">
        <v>0.432127193717112</v>
      </c>
      <c r="O474">
        <v>64.988650020029297</v>
      </c>
      <c r="P474">
        <v>43.715217808482002</v>
      </c>
      <c r="Q474">
        <v>0.109486657601333</v>
      </c>
    </row>
    <row r="475" spans="1:17" x14ac:dyDescent="0.3">
      <c r="A475" t="s">
        <v>1072</v>
      </c>
      <c r="B475" t="s">
        <v>1073</v>
      </c>
      <c r="C475" t="s">
        <v>3114</v>
      </c>
      <c r="D475" t="s">
        <v>270</v>
      </c>
      <c r="E475">
        <v>11949.857914275</v>
      </c>
      <c r="F475">
        <v>5009.25</v>
      </c>
      <c r="G475">
        <v>-30.087181099574899</v>
      </c>
      <c r="H475">
        <v>-17.449549489012899</v>
      </c>
      <c r="I475">
        <v>9.9595113571905909</v>
      </c>
      <c r="J475">
        <v>-5.4072241583224097</v>
      </c>
      <c r="K475">
        <v>5464.6385049857199</v>
      </c>
      <c r="L475">
        <v>5200.3169281021301</v>
      </c>
      <c r="M475">
        <v>51.103047366500299</v>
      </c>
      <c r="N475">
        <v>0.51649718933345701</v>
      </c>
      <c r="O475">
        <v>42.162000299445999</v>
      </c>
      <c r="P475">
        <v>32.448010999325703</v>
      </c>
      <c r="Q475">
        <v>9.7551721910917003E-2</v>
      </c>
    </row>
    <row r="476" spans="1:17" x14ac:dyDescent="0.3">
      <c r="A476" t="s">
        <v>1074</v>
      </c>
      <c r="B476" t="s">
        <v>1075</v>
      </c>
      <c r="C476" t="s">
        <v>3110</v>
      </c>
      <c r="D476" t="s">
        <v>355</v>
      </c>
      <c r="E476">
        <v>11825.69900792</v>
      </c>
      <c r="F476">
        <v>340.55</v>
      </c>
      <c r="G476">
        <v>41.131465256785802</v>
      </c>
      <c r="H476">
        <v>-13.140547970757799</v>
      </c>
      <c r="I476">
        <v>55.925061869092097</v>
      </c>
      <c r="J476">
        <v>-6.01465086683735</v>
      </c>
      <c r="K476">
        <v>377.80942100845999</v>
      </c>
      <c r="L476">
        <v>303.57556292602601</v>
      </c>
      <c r="M476">
        <v>26.602435711809299</v>
      </c>
      <c r="N476">
        <v>0.72456791189233605</v>
      </c>
      <c r="O476">
        <v>31.5372192042284</v>
      </c>
      <c r="P476">
        <v>112.84375</v>
      </c>
      <c r="Q476">
        <v>0.178113407822173</v>
      </c>
    </row>
    <row r="477" spans="1:17" hidden="1" x14ac:dyDescent="0.3">
      <c r="A477" t="s">
        <v>1076</v>
      </c>
      <c r="B477" t="s">
        <v>1077</v>
      </c>
      <c r="C477" t="s">
        <v>3123</v>
      </c>
      <c r="D477" t="s">
        <v>287</v>
      </c>
      <c r="E477">
        <v>11816.72850659</v>
      </c>
      <c r="F477">
        <v>862.85</v>
      </c>
      <c r="G477">
        <v>-9.7238581426803599</v>
      </c>
      <c r="H477">
        <v>-0.26694553781817099</v>
      </c>
      <c r="I477">
        <v>16.822690937048598</v>
      </c>
      <c r="J477">
        <v>5.4118623238130097E-2</v>
      </c>
      <c r="K477">
        <v>875.83031738272302</v>
      </c>
      <c r="L477">
        <v>838.63066597552699</v>
      </c>
      <c r="M477">
        <v>51.154094601134503</v>
      </c>
      <c r="N477">
        <v>0.40126973586640702</v>
      </c>
      <c r="O477">
        <v>18.7923741090571</v>
      </c>
      <c r="P477">
        <v>33.330757938654102</v>
      </c>
      <c r="Q477">
        <v>-7.1778007299080002E-2</v>
      </c>
    </row>
    <row r="478" spans="1:17" x14ac:dyDescent="0.3">
      <c r="A478" t="s">
        <v>1078</v>
      </c>
      <c r="B478" t="s">
        <v>1079</v>
      </c>
      <c r="C478" t="s">
        <v>3125</v>
      </c>
      <c r="D478" t="s">
        <v>618</v>
      </c>
      <c r="E478">
        <v>11770.20497268</v>
      </c>
      <c r="F478">
        <v>122.54</v>
      </c>
      <c r="G478">
        <v>-71.565722612815804</v>
      </c>
      <c r="H478">
        <v>-9.3792614863582209</v>
      </c>
      <c r="I478">
        <v>-21.2743823554136</v>
      </c>
      <c r="J478">
        <v>-2.90730235835523</v>
      </c>
      <c r="K478">
        <v>126.797062794921</v>
      </c>
      <c r="L478">
        <v>152.31795108435401</v>
      </c>
      <c r="M478">
        <v>56.855164392370803</v>
      </c>
      <c r="N478">
        <v>0.66810274493453603</v>
      </c>
      <c r="O478">
        <v>144.57320058756301</v>
      </c>
      <c r="P478">
        <v>7.1528506470793998</v>
      </c>
      <c r="Q478">
        <v>-0.12710234669287901</v>
      </c>
    </row>
    <row r="479" spans="1:17" x14ac:dyDescent="0.3">
      <c r="A479" t="s">
        <v>1080</v>
      </c>
      <c r="B479" t="s">
        <v>1081</v>
      </c>
      <c r="C479" t="s">
        <v>3114</v>
      </c>
      <c r="D479" t="s">
        <v>239</v>
      </c>
      <c r="E479">
        <v>11650.950213464999</v>
      </c>
      <c r="F479">
        <v>1419.45</v>
      </c>
      <c r="G479">
        <v>-8.7340677651167606</v>
      </c>
      <c r="H479">
        <v>-10.0913461469311</v>
      </c>
      <c r="I479">
        <v>-21.007225840515598</v>
      </c>
      <c r="J479">
        <v>-7.1388412004551096</v>
      </c>
      <c r="K479">
        <v>1608.7180490885701</v>
      </c>
      <c r="L479">
        <v>1610.68884908156</v>
      </c>
      <c r="M479">
        <v>18.247834935341</v>
      </c>
      <c r="N479">
        <v>0.53773150776081902</v>
      </c>
      <c r="O479">
        <v>56.535982246644799</v>
      </c>
      <c r="P479">
        <v>20.552889719308599</v>
      </c>
      <c r="Q479">
        <v>5.2388020813861E-2</v>
      </c>
    </row>
    <row r="480" spans="1:17" hidden="1" x14ac:dyDescent="0.3">
      <c r="A480" t="s">
        <v>1082</v>
      </c>
      <c r="B480" t="s">
        <v>1083</v>
      </c>
      <c r="C480" t="s">
        <v>3123</v>
      </c>
      <c r="D480" t="s">
        <v>80</v>
      </c>
      <c r="E480">
        <v>11516.9498752</v>
      </c>
      <c r="F480">
        <v>86.7</v>
      </c>
      <c r="G480">
        <v>-31.665187908670202</v>
      </c>
      <c r="H480">
        <v>2.9980126566069099</v>
      </c>
      <c r="I480">
        <v>-15.609483194147</v>
      </c>
      <c r="J480">
        <v>-0.94883509785971198</v>
      </c>
      <c r="K480">
        <v>89.940407169512099</v>
      </c>
      <c r="L480">
        <v>94.638286484944501</v>
      </c>
      <c r="M480">
        <v>13.715137464591701</v>
      </c>
      <c r="N480">
        <v>0.73156333761102599</v>
      </c>
      <c r="O480">
        <v>19.953863898500501</v>
      </c>
      <c r="P480">
        <v>0.23121387283238001</v>
      </c>
    </row>
    <row r="481" spans="1:17" x14ac:dyDescent="0.3">
      <c r="A481" t="s">
        <v>1084</v>
      </c>
      <c r="B481" t="s">
        <v>1085</v>
      </c>
      <c r="C481" t="s">
        <v>3125</v>
      </c>
      <c r="D481" t="s">
        <v>1024</v>
      </c>
      <c r="E481">
        <v>11492.699098949999</v>
      </c>
      <c r="F481">
        <v>899.05</v>
      </c>
      <c r="G481">
        <v>113.945876593409</v>
      </c>
      <c r="H481">
        <v>19.343908716723998</v>
      </c>
      <c r="I481">
        <v>105.223862853092</v>
      </c>
      <c r="J481">
        <v>1.8771655846392401</v>
      </c>
      <c r="K481">
        <v>802.54368364712695</v>
      </c>
      <c r="L481">
        <v>611.88229814552403</v>
      </c>
      <c r="M481">
        <v>56.265283762933898</v>
      </c>
      <c r="N481">
        <v>0.68603917412301596</v>
      </c>
      <c r="O481">
        <v>5.6670930426561297</v>
      </c>
      <c r="P481">
        <v>167.61422830778301</v>
      </c>
      <c r="Q481">
        <v>0.205264062796014</v>
      </c>
    </row>
    <row r="482" spans="1:17" x14ac:dyDescent="0.3">
      <c r="A482" t="s">
        <v>1086</v>
      </c>
      <c r="B482" t="s">
        <v>1087</v>
      </c>
      <c r="C482" t="s">
        <v>3114</v>
      </c>
      <c r="D482" t="s">
        <v>407</v>
      </c>
      <c r="E482">
        <v>11451.421045200001</v>
      </c>
      <c r="F482">
        <v>2831</v>
      </c>
      <c r="G482">
        <v>12.7511895378407</v>
      </c>
      <c r="H482">
        <v>-2.6259929112789502</v>
      </c>
      <c r="I482">
        <v>15.2083592180288</v>
      </c>
      <c r="J482">
        <v>-1.1752788608588101</v>
      </c>
      <c r="K482">
        <v>2847.9787886450299</v>
      </c>
      <c r="L482">
        <v>2676.2256306064601</v>
      </c>
      <c r="M482">
        <v>54.435383013001001</v>
      </c>
      <c r="N482">
        <v>0.41804178234392603</v>
      </c>
      <c r="O482">
        <v>15.259625574002101</v>
      </c>
      <c r="P482">
        <v>37.360504609412899</v>
      </c>
      <c r="Q482">
        <v>9.2707401627182995E-2</v>
      </c>
    </row>
    <row r="483" spans="1:17" x14ac:dyDescent="0.3">
      <c r="A483" t="s">
        <v>1088</v>
      </c>
      <c r="B483" t="s">
        <v>1089</v>
      </c>
      <c r="C483" t="s">
        <v>3113</v>
      </c>
      <c r="D483" t="s">
        <v>120</v>
      </c>
      <c r="E483">
        <v>11417.862405782</v>
      </c>
      <c r="F483">
        <v>16.66</v>
      </c>
      <c r="G483">
        <v>-0.50989338457285505</v>
      </c>
      <c r="H483">
        <v>-12.831571145417801</v>
      </c>
      <c r="I483">
        <v>-18.6405355799278</v>
      </c>
      <c r="J483">
        <v>-6.04987120539493</v>
      </c>
      <c r="K483">
        <v>18.318329828263</v>
      </c>
      <c r="L483">
        <v>17.4795766810795</v>
      </c>
      <c r="M483">
        <v>29.4583314260965</v>
      </c>
      <c r="N483">
        <v>0.89812716323428299</v>
      </c>
      <c r="O483">
        <v>44.0576230492197</v>
      </c>
      <c r="P483">
        <v>36</v>
      </c>
      <c r="Q483">
        <v>0.11660243693870299</v>
      </c>
    </row>
    <row r="484" spans="1:17" x14ac:dyDescent="0.3">
      <c r="A484" t="s">
        <v>1090</v>
      </c>
      <c r="B484" t="s">
        <v>1091</v>
      </c>
      <c r="C484" t="s">
        <v>3114</v>
      </c>
      <c r="D484" t="s">
        <v>211</v>
      </c>
      <c r="E484">
        <v>11395.830924284999</v>
      </c>
      <c r="F484">
        <v>484.35</v>
      </c>
      <c r="G484">
        <v>24.790448198444299</v>
      </c>
      <c r="H484">
        <v>-3.70383711217197</v>
      </c>
      <c r="I484">
        <v>9.6418343932040909</v>
      </c>
      <c r="J484">
        <v>-0.70295194597461497</v>
      </c>
      <c r="K484">
        <v>524.77800899306396</v>
      </c>
      <c r="L484">
        <v>479.16454013229401</v>
      </c>
      <c r="M484">
        <v>37.1287751897002</v>
      </c>
      <c r="N484">
        <v>0.38962767464199399</v>
      </c>
      <c r="O484">
        <v>34.6133994012594</v>
      </c>
      <c r="P484">
        <v>44.582089552238799</v>
      </c>
      <c r="Q484">
        <v>0.11770341840111</v>
      </c>
    </row>
    <row r="485" spans="1:17" hidden="1" x14ac:dyDescent="0.3">
      <c r="A485" t="s">
        <v>1092</v>
      </c>
      <c r="B485" t="s">
        <v>1093</v>
      </c>
      <c r="C485" t="s">
        <v>3123</v>
      </c>
      <c r="D485" t="s">
        <v>94</v>
      </c>
      <c r="E485">
        <v>11391.139439799999</v>
      </c>
      <c r="F485">
        <v>9967.25</v>
      </c>
      <c r="G485">
        <v>9.4689693581814307</v>
      </c>
      <c r="H485">
        <v>-9.31135345204126</v>
      </c>
      <c r="I485">
        <v>27.3264977109101</v>
      </c>
      <c r="J485">
        <v>-6.0338843817747598</v>
      </c>
      <c r="K485">
        <v>10635.622790170801</v>
      </c>
      <c r="L485">
        <v>9257.70274904904</v>
      </c>
      <c r="M485">
        <v>39.463448290357</v>
      </c>
      <c r="N485">
        <v>0.43322125339564199</v>
      </c>
      <c r="O485">
        <v>28.300183099651299</v>
      </c>
      <c r="P485">
        <v>48.055584438733803</v>
      </c>
      <c r="Q485">
        <v>0.127169880809891</v>
      </c>
    </row>
    <row r="486" spans="1:17" x14ac:dyDescent="0.3">
      <c r="A486" t="s">
        <v>1094</v>
      </c>
      <c r="B486" t="s">
        <v>1095</v>
      </c>
      <c r="C486" t="s">
        <v>3118</v>
      </c>
      <c r="D486" t="s">
        <v>69</v>
      </c>
      <c r="E486">
        <v>11290.5</v>
      </c>
      <c r="F486">
        <v>75.27</v>
      </c>
      <c r="G486">
        <v>27.883692621258</v>
      </c>
      <c r="H486">
        <v>-3.1831556020593701</v>
      </c>
      <c r="I486">
        <v>-4.5346311606849996</v>
      </c>
      <c r="J486">
        <v>-2.4004976769961801</v>
      </c>
      <c r="K486">
        <v>82.870506289621602</v>
      </c>
      <c r="L486">
        <v>80.439351746070301</v>
      </c>
      <c r="M486">
        <v>36.338461300656498</v>
      </c>
      <c r="N486">
        <v>1.18546303099068</v>
      </c>
      <c r="O486">
        <v>75.1029626677295</v>
      </c>
      <c r="P486">
        <v>50.841683366733399</v>
      </c>
      <c r="Q486">
        <v>6.7762846425046999E-2</v>
      </c>
    </row>
    <row r="487" spans="1:17" x14ac:dyDescent="0.3">
      <c r="A487" t="s">
        <v>1096</v>
      </c>
      <c r="B487" t="s">
        <v>1097</v>
      </c>
      <c r="C487" t="s">
        <v>3120</v>
      </c>
      <c r="D487" t="s">
        <v>515</v>
      </c>
      <c r="E487">
        <v>11234.8787766</v>
      </c>
      <c r="F487">
        <v>722.85</v>
      </c>
      <c r="G487">
        <v>-39.336531347122097</v>
      </c>
      <c r="H487">
        <v>-13.8713030473481</v>
      </c>
      <c r="I487">
        <v>-19.189804845718999</v>
      </c>
      <c r="J487">
        <v>-5.6779533812013803</v>
      </c>
      <c r="K487">
        <v>803.49194409814197</v>
      </c>
      <c r="L487">
        <v>824.08799520846298</v>
      </c>
      <c r="M487">
        <v>36.811974164445303</v>
      </c>
      <c r="N487">
        <v>0.69040040628094901</v>
      </c>
      <c r="O487">
        <v>32.392612575222998</v>
      </c>
      <c r="P487">
        <v>7.1762176588331101</v>
      </c>
      <c r="Q487">
        <v>2.931986506148E-3</v>
      </c>
    </row>
    <row r="488" spans="1:17" x14ac:dyDescent="0.3">
      <c r="A488" t="s">
        <v>1098</v>
      </c>
      <c r="B488" t="s">
        <v>1099</v>
      </c>
      <c r="C488" t="s">
        <v>3117</v>
      </c>
      <c r="D488" t="s">
        <v>117</v>
      </c>
      <c r="E488">
        <v>11166.022510500001</v>
      </c>
      <c r="F488">
        <v>807.95</v>
      </c>
      <c r="G488">
        <v>48.9304893001256</v>
      </c>
      <c r="H488">
        <v>-8.8465019055217002</v>
      </c>
      <c r="I488">
        <v>6.67083757886234</v>
      </c>
      <c r="J488">
        <v>-11.5369748630859</v>
      </c>
      <c r="K488">
        <v>844.03967522997095</v>
      </c>
      <c r="L488">
        <v>719.85875942802295</v>
      </c>
      <c r="M488">
        <v>24.3541912861178</v>
      </c>
      <c r="N488">
        <v>0.70296184034975895</v>
      </c>
      <c r="O488">
        <v>21.2946345689708</v>
      </c>
      <c r="P488">
        <v>84.864431987186805</v>
      </c>
    </row>
    <row r="489" spans="1:17" hidden="1" x14ac:dyDescent="0.3">
      <c r="A489" t="s">
        <v>1100</v>
      </c>
      <c r="B489" t="s">
        <v>1101</v>
      </c>
      <c r="C489" t="s">
        <v>3123</v>
      </c>
      <c r="D489" t="s">
        <v>287</v>
      </c>
      <c r="E489">
        <v>11150.2086012</v>
      </c>
      <c r="F489">
        <v>576.29999999999995</v>
      </c>
      <c r="G489">
        <v>-5.00024087492032</v>
      </c>
      <c r="H489">
        <v>4.4680425422814096</v>
      </c>
      <c r="I489">
        <v>24.7022586365139</v>
      </c>
      <c r="J489">
        <v>1.25599159788284</v>
      </c>
      <c r="K489">
        <v>560.32374541777801</v>
      </c>
      <c r="L489">
        <v>512.63898863189002</v>
      </c>
      <c r="M489">
        <v>47.6981693087426</v>
      </c>
      <c r="N489">
        <v>1.2651190904487399</v>
      </c>
      <c r="O489">
        <v>11.747353808780099</v>
      </c>
      <c r="P489">
        <v>45.108900919048203</v>
      </c>
    </row>
    <row r="490" spans="1:17" x14ac:dyDescent="0.3">
      <c r="A490" t="s">
        <v>1102</v>
      </c>
      <c r="B490" t="s">
        <v>1103</v>
      </c>
      <c r="C490" t="s">
        <v>3106</v>
      </c>
      <c r="D490" t="s">
        <v>196</v>
      </c>
      <c r="E490">
        <v>11122.871691689999</v>
      </c>
      <c r="F490">
        <v>1126.05</v>
      </c>
      <c r="G490">
        <v>-9.82297620750502</v>
      </c>
      <c r="H490">
        <v>-23.457304427815401</v>
      </c>
      <c r="I490">
        <v>-17.523310780584399</v>
      </c>
      <c r="J490">
        <v>-17.873586612313598</v>
      </c>
      <c r="K490">
        <v>1570.8474643993</v>
      </c>
      <c r="L490">
        <v>1541.31113237203</v>
      </c>
      <c r="M490">
        <v>9.5736308233094398</v>
      </c>
      <c r="N490">
        <v>1.3477482107502901</v>
      </c>
      <c r="O490">
        <v>76.546334532214303</v>
      </c>
      <c r="P490">
        <v>10.6628666895975</v>
      </c>
      <c r="Q490">
        <v>2.855958353091E-3</v>
      </c>
    </row>
    <row r="491" spans="1:17" x14ac:dyDescent="0.3">
      <c r="A491" t="s">
        <v>1104</v>
      </c>
      <c r="B491" t="s">
        <v>1105</v>
      </c>
      <c r="C491" t="s">
        <v>3111</v>
      </c>
      <c r="D491" t="s">
        <v>305</v>
      </c>
      <c r="E491">
        <v>11116.33111476</v>
      </c>
      <c r="F491">
        <v>476.1</v>
      </c>
      <c r="G491">
        <v>38.477803129439401</v>
      </c>
      <c r="H491">
        <v>-19.181579839126002</v>
      </c>
      <c r="I491">
        <v>-44.3036230560867</v>
      </c>
      <c r="J491">
        <v>-9.5016965608021806</v>
      </c>
      <c r="K491">
        <v>587.71030743653205</v>
      </c>
      <c r="L491">
        <v>597.78144452381298</v>
      </c>
      <c r="M491">
        <v>20.4083952000043</v>
      </c>
      <c r="N491">
        <v>0.653937374744475</v>
      </c>
      <c r="O491">
        <v>73.913043478260803</v>
      </c>
      <c r="P491">
        <v>59.550938337801597</v>
      </c>
      <c r="Q491">
        <v>1.5311666895066E-2</v>
      </c>
    </row>
    <row r="492" spans="1:17" hidden="1" x14ac:dyDescent="0.3">
      <c r="A492" t="s">
        <v>1106</v>
      </c>
      <c r="B492" t="s">
        <v>1107</v>
      </c>
      <c r="C492" t="s">
        <v>3123</v>
      </c>
      <c r="D492" t="s">
        <v>51</v>
      </c>
      <c r="E492">
        <v>11113.19633988</v>
      </c>
      <c r="F492">
        <v>4825.3999999999996</v>
      </c>
      <c r="G492">
        <v>-20.531204692822001</v>
      </c>
      <c r="H492">
        <v>4.8647935919920204</v>
      </c>
      <c r="I492">
        <v>-5.8888024518935902</v>
      </c>
      <c r="J492">
        <v>0.53161585483867202</v>
      </c>
      <c r="M492">
        <v>41.589415889798801</v>
      </c>
      <c r="O492">
        <v>11.3897293488622</v>
      </c>
      <c r="P492">
        <v>14.5753938573684</v>
      </c>
    </row>
    <row r="493" spans="1:17" x14ac:dyDescent="0.3">
      <c r="A493" t="s">
        <v>1108</v>
      </c>
      <c r="B493" t="s">
        <v>1109</v>
      </c>
      <c r="C493" t="s">
        <v>3108</v>
      </c>
      <c r="D493" t="s">
        <v>563</v>
      </c>
      <c r="E493">
        <v>11087.078218125</v>
      </c>
      <c r="F493">
        <v>832.65</v>
      </c>
      <c r="G493">
        <v>-11.6778454299413</v>
      </c>
      <c r="H493">
        <v>1.69213301786536</v>
      </c>
      <c r="I493">
        <v>7.4840421398260704</v>
      </c>
      <c r="J493">
        <v>-0.16161462637614901</v>
      </c>
      <c r="K493">
        <v>854.93393199049399</v>
      </c>
      <c r="L493">
        <v>823.19832405066097</v>
      </c>
      <c r="M493">
        <v>42.360281394468899</v>
      </c>
      <c r="N493">
        <v>0.41615585949748901</v>
      </c>
      <c r="O493">
        <v>14.3037290578274</v>
      </c>
      <c r="P493">
        <v>22.4485294117646</v>
      </c>
      <c r="Q493">
        <v>3.0282207066512998E-2</v>
      </c>
    </row>
    <row r="494" spans="1:17" x14ac:dyDescent="0.3">
      <c r="A494" t="s">
        <v>1110</v>
      </c>
      <c r="B494" t="s">
        <v>1111</v>
      </c>
      <c r="C494" t="s">
        <v>3116</v>
      </c>
      <c r="D494" t="s">
        <v>75</v>
      </c>
      <c r="E494">
        <v>11055.582645675</v>
      </c>
      <c r="F494">
        <v>356.95</v>
      </c>
      <c r="G494">
        <v>44.238678043998497</v>
      </c>
      <c r="H494">
        <v>4.3016408453872899</v>
      </c>
      <c r="I494">
        <v>65.236115057800802</v>
      </c>
      <c r="J494">
        <v>1.65258335300951</v>
      </c>
      <c r="K494">
        <v>357.515039437111</v>
      </c>
      <c r="L494">
        <v>307.41659819509601</v>
      </c>
      <c r="M494">
        <v>41.839084572294396</v>
      </c>
      <c r="N494">
        <v>0.70745048399023303</v>
      </c>
      <c r="O494">
        <v>7.8582434514637898</v>
      </c>
      <c r="P494">
        <v>106.86757461605301</v>
      </c>
      <c r="Q494">
        <v>7.0568637702952006E-2</v>
      </c>
    </row>
    <row r="495" spans="1:17" x14ac:dyDescent="0.3">
      <c r="A495" t="s">
        <v>1112</v>
      </c>
      <c r="B495" t="s">
        <v>1113</v>
      </c>
      <c r="C495" t="s">
        <v>3107</v>
      </c>
      <c r="D495" t="s">
        <v>21</v>
      </c>
      <c r="E495">
        <v>11029.949646900001</v>
      </c>
      <c r="F495">
        <v>736.5</v>
      </c>
      <c r="G495">
        <v>-33.685415853031103</v>
      </c>
      <c r="H495">
        <v>-3.6538367636646201</v>
      </c>
      <c r="I495">
        <v>-13.426229136065199</v>
      </c>
      <c r="J495">
        <v>-3.9287394468387098</v>
      </c>
      <c r="K495">
        <v>779.25451208670597</v>
      </c>
      <c r="L495">
        <v>812.70610149678998</v>
      </c>
      <c r="M495">
        <v>35.486684601576599</v>
      </c>
      <c r="N495">
        <v>1.09545058501586</v>
      </c>
      <c r="O495">
        <v>30.482009504412702</v>
      </c>
      <c r="P495">
        <v>2.1214642262895098</v>
      </c>
      <c r="Q495">
        <v>-0.132922612447471</v>
      </c>
    </row>
    <row r="496" spans="1:17" x14ac:dyDescent="0.3">
      <c r="A496" t="s">
        <v>1114</v>
      </c>
      <c r="B496" t="s">
        <v>1115</v>
      </c>
      <c r="C496" t="s">
        <v>3108</v>
      </c>
      <c r="D496" t="s">
        <v>563</v>
      </c>
      <c r="E496">
        <v>10987.443957035</v>
      </c>
      <c r="F496">
        <v>150.63</v>
      </c>
      <c r="G496">
        <v>-33.317926811720397</v>
      </c>
      <c r="H496">
        <v>5.0510648486123397</v>
      </c>
      <c r="I496">
        <v>-11.913357880403399</v>
      </c>
      <c r="J496">
        <v>3.94197273609563</v>
      </c>
      <c r="K496">
        <v>149.23117253258599</v>
      </c>
      <c r="L496">
        <v>159.083218045546</v>
      </c>
      <c r="M496">
        <v>65.151100188254503</v>
      </c>
      <c r="N496">
        <v>0.95356841234472201</v>
      </c>
      <c r="O496">
        <v>38.948003901715097</v>
      </c>
      <c r="P496">
        <v>15.2574795317162</v>
      </c>
      <c r="Q496">
        <v>-4.1821102538920997E-2</v>
      </c>
    </row>
    <row r="497" spans="1:17" x14ac:dyDescent="0.3">
      <c r="A497" t="s">
        <v>1116</v>
      </c>
      <c r="B497" t="s">
        <v>1117</v>
      </c>
      <c r="C497" t="s">
        <v>3122</v>
      </c>
      <c r="D497" t="s">
        <v>485</v>
      </c>
      <c r="E497">
        <v>10975.7644776</v>
      </c>
      <c r="F497">
        <v>828</v>
      </c>
      <c r="G497">
        <v>-26.693520611025601</v>
      </c>
      <c r="H497">
        <v>-7.1170678594062498</v>
      </c>
      <c r="I497">
        <v>-5.5718465235690902</v>
      </c>
      <c r="J497">
        <v>-0.57311848470240701</v>
      </c>
      <c r="K497">
        <v>874.79688527216297</v>
      </c>
      <c r="L497">
        <v>885.49981262365395</v>
      </c>
      <c r="M497">
        <v>44.148367824220998</v>
      </c>
      <c r="N497">
        <v>0.167982116461243</v>
      </c>
      <c r="O497">
        <v>29.347826086956498</v>
      </c>
      <c r="P497">
        <v>8.7256253693125796</v>
      </c>
      <c r="Q497">
        <v>-2.5278691723615E-2</v>
      </c>
    </row>
    <row r="498" spans="1:17" x14ac:dyDescent="0.3">
      <c r="A498" t="s">
        <v>1118</v>
      </c>
      <c r="B498" t="s">
        <v>1119</v>
      </c>
      <c r="C498" t="s">
        <v>3112</v>
      </c>
      <c r="D498" t="s">
        <v>252</v>
      </c>
      <c r="E498">
        <v>10968.523751250001</v>
      </c>
      <c r="F498">
        <v>1068.75</v>
      </c>
      <c r="G498">
        <v>55.537088202935998</v>
      </c>
      <c r="H498">
        <v>6.4789406656057897</v>
      </c>
      <c r="I498">
        <v>31.885130088334598</v>
      </c>
      <c r="J498">
        <v>-3.3208373983337598</v>
      </c>
      <c r="K498">
        <v>969.05466328907301</v>
      </c>
      <c r="L498">
        <v>820.36728385776803</v>
      </c>
      <c r="M498">
        <v>60.034393263009598</v>
      </c>
      <c r="N498">
        <v>1.2224947136851301</v>
      </c>
      <c r="O498">
        <v>6.5403508771930001</v>
      </c>
      <c r="P498">
        <v>84.013429752066102</v>
      </c>
      <c r="Q498">
        <v>5.8013906470557E-2</v>
      </c>
    </row>
    <row r="499" spans="1:17" x14ac:dyDescent="0.3">
      <c r="A499" t="s">
        <v>1120</v>
      </c>
      <c r="B499" t="s">
        <v>1121</v>
      </c>
      <c r="C499" t="s">
        <v>3119</v>
      </c>
      <c r="D499" t="s">
        <v>278</v>
      </c>
      <c r="E499">
        <v>10824.20468854</v>
      </c>
      <c r="F499">
        <v>4659.1000000000004</v>
      </c>
      <c r="G499">
        <v>196.02606930984999</v>
      </c>
      <c r="H499">
        <v>18.226961675975499</v>
      </c>
      <c r="I499">
        <v>174.241630977135</v>
      </c>
      <c r="J499">
        <v>15.2211679145466</v>
      </c>
      <c r="K499">
        <v>3753.12435534102</v>
      </c>
      <c r="L499">
        <v>2745.7579020067401</v>
      </c>
      <c r="M499">
        <v>73.643596789191506</v>
      </c>
      <c r="N499">
        <v>1.4838537177751401</v>
      </c>
      <c r="O499">
        <v>2.7870189521581299</v>
      </c>
      <c r="P499">
        <v>259.08285163776497</v>
      </c>
      <c r="Q499">
        <v>0.166301604409264</v>
      </c>
    </row>
    <row r="500" spans="1:17" x14ac:dyDescent="0.3">
      <c r="A500" t="s">
        <v>1122</v>
      </c>
      <c r="B500" t="s">
        <v>1123</v>
      </c>
      <c r="C500" t="s">
        <v>3119</v>
      </c>
      <c r="D500" t="s">
        <v>270</v>
      </c>
      <c r="E500">
        <v>10798.123442399999</v>
      </c>
      <c r="F500">
        <v>5320.3</v>
      </c>
      <c r="G500">
        <v>22.887035680017998</v>
      </c>
      <c r="H500">
        <v>-2.2873460258826301</v>
      </c>
      <c r="I500">
        <v>-5.5287282116611003</v>
      </c>
      <c r="J500">
        <v>-2.4874121735341199</v>
      </c>
      <c r="K500">
        <v>5374.0440446975799</v>
      </c>
      <c r="L500">
        <v>4786.11226343007</v>
      </c>
      <c r="M500">
        <v>45.749155029831499</v>
      </c>
      <c r="N500">
        <v>0.58422514825921401</v>
      </c>
      <c r="O500">
        <v>12.7567994286036</v>
      </c>
      <c r="P500">
        <v>76.636786188578995</v>
      </c>
      <c r="Q500">
        <v>0.17677235642984501</v>
      </c>
    </row>
    <row r="501" spans="1:17" hidden="1" x14ac:dyDescent="0.3">
      <c r="A501" t="s">
        <v>1124</v>
      </c>
      <c r="B501" t="s">
        <v>1125</v>
      </c>
      <c r="C501" t="s">
        <v>3123</v>
      </c>
      <c r="D501" t="s">
        <v>730</v>
      </c>
      <c r="E501">
        <v>10739.054693185</v>
      </c>
      <c r="F501">
        <v>109.58</v>
      </c>
      <c r="G501">
        <v>20.8181014905072</v>
      </c>
      <c r="H501">
        <v>-0.85940982332883598</v>
      </c>
      <c r="I501">
        <v>-3.8837103317686301</v>
      </c>
      <c r="J501">
        <v>-2.5624416639633698</v>
      </c>
      <c r="K501">
        <v>113.990242710457</v>
      </c>
      <c r="L501">
        <v>107.752882359838</v>
      </c>
      <c r="M501">
        <v>54.041415573722702</v>
      </c>
      <c r="N501">
        <v>0.85037228617752003</v>
      </c>
      <c r="O501">
        <v>13.1593356451907</v>
      </c>
      <c r="P501">
        <v>41.375306412075801</v>
      </c>
      <c r="Q501">
        <v>2.1133606920337E-2</v>
      </c>
    </row>
    <row r="502" spans="1:17" x14ac:dyDescent="0.3">
      <c r="A502" t="s">
        <v>1126</v>
      </c>
      <c r="B502" t="s">
        <v>1127</v>
      </c>
      <c r="C502" t="s">
        <v>3119</v>
      </c>
      <c r="D502" t="s">
        <v>1128</v>
      </c>
      <c r="E502">
        <v>10715.53881</v>
      </c>
      <c r="F502">
        <v>1180.5999999999999</v>
      </c>
      <c r="G502">
        <v>6.2809617520985501</v>
      </c>
      <c r="H502">
        <v>8.7064707860877206</v>
      </c>
      <c r="I502">
        <v>-15.725598563813399</v>
      </c>
      <c r="J502">
        <v>-9.83042247538463E-2</v>
      </c>
      <c r="K502">
        <v>1160.55195550744</v>
      </c>
      <c r="L502">
        <v>1176.8663708522599</v>
      </c>
      <c r="M502">
        <v>60.413394190809399</v>
      </c>
      <c r="N502">
        <v>1.4943649601353799</v>
      </c>
      <c r="O502">
        <v>27.638488903947099</v>
      </c>
      <c r="P502">
        <v>47.2896263489489</v>
      </c>
    </row>
    <row r="503" spans="1:17" hidden="1" x14ac:dyDescent="0.3">
      <c r="A503" t="s">
        <v>1129</v>
      </c>
      <c r="B503" t="s">
        <v>1130</v>
      </c>
      <c r="C503" t="s">
        <v>3123</v>
      </c>
      <c r="D503" t="s">
        <v>402</v>
      </c>
      <c r="E503">
        <v>10682.090165</v>
      </c>
      <c r="F503">
        <v>9475</v>
      </c>
      <c r="G503">
        <v>-2.0903521615515701</v>
      </c>
      <c r="H503">
        <v>4.4765685829616002</v>
      </c>
      <c r="I503">
        <v>10.1964546318708</v>
      </c>
      <c r="J503">
        <v>-4.0814127495781802</v>
      </c>
      <c r="K503">
        <v>9627.7265212269504</v>
      </c>
      <c r="L503">
        <v>8855.8514546116094</v>
      </c>
      <c r="M503">
        <v>29.6755349674856</v>
      </c>
      <c r="N503">
        <v>0.326475580491149</v>
      </c>
      <c r="O503">
        <v>21.3604221635883</v>
      </c>
      <c r="P503">
        <v>29.812303055213</v>
      </c>
      <c r="Q503">
        <v>0.17666613491296301</v>
      </c>
    </row>
    <row r="504" spans="1:17" x14ac:dyDescent="0.3">
      <c r="A504" t="s">
        <v>1131</v>
      </c>
      <c r="B504" t="s">
        <v>1132</v>
      </c>
      <c r="C504" t="s">
        <v>3119</v>
      </c>
      <c r="D504" t="s">
        <v>75</v>
      </c>
      <c r="E504">
        <v>10666.83116003</v>
      </c>
      <c r="F504">
        <v>516.54999999999995</v>
      </c>
      <c r="G504">
        <v>-43.717290048822299</v>
      </c>
      <c r="H504">
        <v>-8.8473117063107001</v>
      </c>
      <c r="I504">
        <v>-26.379175929180899</v>
      </c>
      <c r="J504">
        <v>-5.0146104838052796</v>
      </c>
      <c r="K504">
        <v>581.98863262145403</v>
      </c>
      <c r="L504">
        <v>620.01257405966703</v>
      </c>
      <c r="M504">
        <v>17.639740612970801</v>
      </c>
      <c r="N504">
        <v>0.74378467321808095</v>
      </c>
      <c r="O504">
        <v>59.519891588423199</v>
      </c>
      <c r="P504">
        <v>2.4392662369856</v>
      </c>
      <c r="Q504">
        <v>3.8387256985425999E-2</v>
      </c>
    </row>
    <row r="505" spans="1:17" x14ac:dyDescent="0.3">
      <c r="A505" t="s">
        <v>1133</v>
      </c>
      <c r="B505" t="s">
        <v>1134</v>
      </c>
      <c r="C505" t="s">
        <v>3115</v>
      </c>
      <c r="D505" t="s">
        <v>126</v>
      </c>
      <c r="E505">
        <v>10648.23</v>
      </c>
      <c r="F505">
        <v>327.2</v>
      </c>
      <c r="G505">
        <v>-35.309071841898202</v>
      </c>
      <c r="H505">
        <v>-3.7261286344635001</v>
      </c>
      <c r="I505">
        <v>-27.865322091019799</v>
      </c>
      <c r="J505">
        <v>-4.6171911239204304</v>
      </c>
      <c r="K505">
        <v>356.056984817103</v>
      </c>
      <c r="L505">
        <v>365.909497074488</v>
      </c>
      <c r="M505">
        <v>38.360024783803901</v>
      </c>
      <c r="N505">
        <v>0.73207329435625601</v>
      </c>
      <c r="O505">
        <v>54.645476772616099</v>
      </c>
      <c r="P505">
        <v>5.9585492227979202</v>
      </c>
      <c r="Q505">
        <v>0.14721156305192001</v>
      </c>
    </row>
    <row r="506" spans="1:17" x14ac:dyDescent="0.3">
      <c r="A506" t="s">
        <v>1135</v>
      </c>
      <c r="B506" t="s">
        <v>1136</v>
      </c>
      <c r="C506" t="s">
        <v>3110</v>
      </c>
      <c r="D506" t="s">
        <v>967</v>
      </c>
      <c r="E506">
        <v>10637.226416134999</v>
      </c>
      <c r="F506">
        <v>526.85</v>
      </c>
      <c r="G506">
        <v>-0.93329801543563495</v>
      </c>
      <c r="H506">
        <v>-12.4887640606459</v>
      </c>
      <c r="I506">
        <v>35.1929498715226</v>
      </c>
      <c r="J506">
        <v>-7.2866493212477801</v>
      </c>
      <c r="K506">
        <v>590.60329662769698</v>
      </c>
      <c r="L506">
        <v>504.426040525448</v>
      </c>
      <c r="M506">
        <v>14.9595926302389</v>
      </c>
      <c r="N506">
        <v>0.39278767473213899</v>
      </c>
      <c r="O506">
        <v>31.308721647527701</v>
      </c>
      <c r="P506">
        <v>53.377001455604002</v>
      </c>
      <c r="Q506">
        <v>4.9872315511922997E-2</v>
      </c>
    </row>
    <row r="507" spans="1:17" hidden="1" x14ac:dyDescent="0.3">
      <c r="A507" t="s">
        <v>1137</v>
      </c>
      <c r="B507" t="s">
        <v>1138</v>
      </c>
      <c r="C507" t="s">
        <v>3123</v>
      </c>
      <c r="D507" t="s">
        <v>730</v>
      </c>
      <c r="E507">
        <v>10625.948094249999</v>
      </c>
      <c r="F507">
        <v>519.15</v>
      </c>
      <c r="G507">
        <v>-2.6863843849134201</v>
      </c>
      <c r="H507">
        <v>1.85230001441181</v>
      </c>
      <c r="I507">
        <v>1.2565561655851001</v>
      </c>
      <c r="J507">
        <v>-1.4621833181952</v>
      </c>
      <c r="K507">
        <v>528.79378596020797</v>
      </c>
      <c r="L507">
        <v>511.35340894987797</v>
      </c>
      <c r="M507">
        <v>77.9215973242584</v>
      </c>
      <c r="N507">
        <v>0.74591929062187701</v>
      </c>
      <c r="O507">
        <v>7.63363189829529</v>
      </c>
      <c r="P507">
        <v>17.577116456040201</v>
      </c>
      <c r="Q507">
        <v>-1.3416788414562999E-2</v>
      </c>
    </row>
    <row r="508" spans="1:17" x14ac:dyDescent="0.3">
      <c r="A508" t="s">
        <v>1139</v>
      </c>
      <c r="B508" t="s">
        <v>1140</v>
      </c>
      <c r="C508" t="s">
        <v>3108</v>
      </c>
      <c r="D508" t="s">
        <v>498</v>
      </c>
      <c r="E508">
        <v>10575.062159999999</v>
      </c>
      <c r="F508">
        <v>530.4</v>
      </c>
      <c r="G508">
        <v>120.70650560105599</v>
      </c>
      <c r="H508">
        <v>11.584209466572201</v>
      </c>
      <c r="I508">
        <v>51.703937427784098</v>
      </c>
      <c r="J508">
        <v>1.68909731576421</v>
      </c>
      <c r="K508">
        <v>484.76519368301803</v>
      </c>
      <c r="L508">
        <v>390.354485220941</v>
      </c>
      <c r="M508">
        <v>63.208743683579499</v>
      </c>
      <c r="N508">
        <v>0.98430512930581704</v>
      </c>
      <c r="O508">
        <v>1.80995475113121</v>
      </c>
      <c r="P508">
        <v>146.812470916705</v>
      </c>
      <c r="Q508">
        <v>0.34973090612638602</v>
      </c>
    </row>
    <row r="509" spans="1:17" x14ac:dyDescent="0.3">
      <c r="A509" t="s">
        <v>1141</v>
      </c>
      <c r="B509" t="s">
        <v>1142</v>
      </c>
      <c r="C509" t="s">
        <v>3108</v>
      </c>
      <c r="D509" t="s">
        <v>24</v>
      </c>
      <c r="E509">
        <v>10555.9350903179</v>
      </c>
      <c r="F509">
        <v>95.86</v>
      </c>
      <c r="G509">
        <v>-36.564237099110699</v>
      </c>
      <c r="H509">
        <v>1.98922992180414</v>
      </c>
      <c r="I509">
        <v>-30.272896549049701</v>
      </c>
      <c r="J509">
        <v>-7.5284622555323004</v>
      </c>
      <c r="K509">
        <v>101.30909673703999</v>
      </c>
      <c r="L509">
        <v>109.54872807962001</v>
      </c>
      <c r="M509">
        <v>41.771699527582399</v>
      </c>
      <c r="N509">
        <v>1.2811442211256301</v>
      </c>
      <c r="O509">
        <v>59.0861673273523</v>
      </c>
      <c r="P509">
        <v>8.7958234025649702</v>
      </c>
      <c r="Q509">
        <v>0.103272525238228</v>
      </c>
    </row>
    <row r="510" spans="1:17" x14ac:dyDescent="0.3">
      <c r="A510" t="s">
        <v>1143</v>
      </c>
      <c r="B510" t="s">
        <v>1144</v>
      </c>
      <c r="C510" t="s">
        <v>3127</v>
      </c>
      <c r="D510" t="s">
        <v>1145</v>
      </c>
      <c r="E510">
        <v>10549.98420592</v>
      </c>
      <c r="F510">
        <v>1696.4</v>
      </c>
      <c r="G510">
        <v>173.16657177747101</v>
      </c>
      <c r="H510">
        <v>-2.9539863381465898</v>
      </c>
      <c r="I510">
        <v>65.658353096771805</v>
      </c>
      <c r="J510">
        <v>-3.7447662836292301</v>
      </c>
      <c r="K510">
        <v>1598.9758119558101</v>
      </c>
      <c r="L510">
        <v>1222.1961276274899</v>
      </c>
      <c r="M510">
        <v>48.514408673549198</v>
      </c>
      <c r="N510">
        <v>0.59820772119996501</v>
      </c>
      <c r="O510">
        <v>12.334944588540401</v>
      </c>
      <c r="P510">
        <v>197.066806759478</v>
      </c>
      <c r="Q510">
        <v>0.18679252360255599</v>
      </c>
    </row>
    <row r="511" spans="1:17" x14ac:dyDescent="0.3">
      <c r="A511" t="s">
        <v>1146</v>
      </c>
      <c r="B511" t="s">
        <v>1147</v>
      </c>
      <c r="C511" t="s">
        <v>3122</v>
      </c>
      <c r="D511" t="s">
        <v>485</v>
      </c>
      <c r="E511">
        <v>10484.497098289999</v>
      </c>
      <c r="F511">
        <v>663.35</v>
      </c>
      <c r="G511">
        <v>33.742703036105397</v>
      </c>
      <c r="H511">
        <v>-7.3027352935074301</v>
      </c>
      <c r="I511">
        <v>23.209944155319</v>
      </c>
      <c r="J511">
        <v>-3.86574316988942</v>
      </c>
      <c r="K511">
        <v>704.11110839852597</v>
      </c>
      <c r="L511">
        <v>614.32497195822998</v>
      </c>
      <c r="M511">
        <v>33.011154203748802</v>
      </c>
      <c r="N511">
        <v>0.195316109947478</v>
      </c>
      <c r="O511">
        <v>26.177734227783201</v>
      </c>
      <c r="P511">
        <v>59.843373493975903</v>
      </c>
      <c r="Q511">
        <v>1.190221384306E-3</v>
      </c>
    </row>
    <row r="512" spans="1:17" x14ac:dyDescent="0.3">
      <c r="A512" t="s">
        <v>1148</v>
      </c>
      <c r="B512" t="s">
        <v>1149</v>
      </c>
      <c r="C512" t="s">
        <v>3114</v>
      </c>
      <c r="D512" t="s">
        <v>407</v>
      </c>
      <c r="E512">
        <v>10411.390925865</v>
      </c>
      <c r="F512">
        <v>379.95</v>
      </c>
      <c r="G512">
        <v>-10.414016522361001</v>
      </c>
      <c r="H512">
        <v>-0.42306083364457397</v>
      </c>
      <c r="I512">
        <v>-10.365283833031601</v>
      </c>
      <c r="J512">
        <v>0.80173261744677704</v>
      </c>
      <c r="K512">
        <v>396.31575459436402</v>
      </c>
      <c r="L512">
        <v>399.70011309017201</v>
      </c>
      <c r="M512">
        <v>49.981595860316702</v>
      </c>
      <c r="N512">
        <v>0.77660490773934798</v>
      </c>
      <c r="O512">
        <v>45.795499407816799</v>
      </c>
      <c r="P512">
        <v>14.4427710843373</v>
      </c>
      <c r="Q512">
        <v>0.111929927454767</v>
      </c>
    </row>
    <row r="513" spans="1:17" x14ac:dyDescent="0.3">
      <c r="A513" t="s">
        <v>1150</v>
      </c>
      <c r="B513" t="s">
        <v>1151</v>
      </c>
      <c r="C513" t="s">
        <v>3112</v>
      </c>
      <c r="D513" t="s">
        <v>252</v>
      </c>
      <c r="E513">
        <v>10359.59058552</v>
      </c>
      <c r="F513">
        <v>2020.7</v>
      </c>
      <c r="G513">
        <v>4.1886107131634898</v>
      </c>
      <c r="H513">
        <v>-3.0496719838663702</v>
      </c>
      <c r="I513">
        <v>1.9028600397931299</v>
      </c>
      <c r="J513">
        <v>-4.8860654794503002</v>
      </c>
      <c r="K513">
        <v>2134.20719981099</v>
      </c>
      <c r="L513">
        <v>1972.37551616217</v>
      </c>
      <c r="M513">
        <v>30.930242687766</v>
      </c>
      <c r="N513">
        <v>1.3682551869653199</v>
      </c>
      <c r="O513">
        <v>14.727569654080201</v>
      </c>
      <c r="P513">
        <v>39.358620689655098</v>
      </c>
      <c r="Q513">
        <v>-7.5435641895317998E-2</v>
      </c>
    </row>
    <row r="514" spans="1:17" x14ac:dyDescent="0.3">
      <c r="A514" t="s">
        <v>1152</v>
      </c>
      <c r="B514" t="s">
        <v>1153</v>
      </c>
      <c r="C514" t="s">
        <v>3110</v>
      </c>
      <c r="D514" t="s">
        <v>123</v>
      </c>
      <c r="E514">
        <v>10288.175810235</v>
      </c>
      <c r="F514">
        <v>1675.65</v>
      </c>
      <c r="G514">
        <v>7.5385167876631298</v>
      </c>
      <c r="H514">
        <v>-6.2852851303743797</v>
      </c>
      <c r="I514">
        <v>26.506794459125601</v>
      </c>
      <c r="J514">
        <v>-3.1528107459655201</v>
      </c>
      <c r="K514">
        <v>1744.35410193964</v>
      </c>
      <c r="L514">
        <v>1480.9810938322801</v>
      </c>
      <c r="M514">
        <v>41.552177492253797</v>
      </c>
      <c r="N514">
        <v>0.45295935528751802</v>
      </c>
      <c r="O514">
        <v>31.292334318025802</v>
      </c>
      <c r="P514">
        <v>73.768536762418293</v>
      </c>
      <c r="Q514">
        <v>0.16583360439140299</v>
      </c>
    </row>
    <row r="515" spans="1:17" hidden="1" x14ac:dyDescent="0.3">
      <c r="A515" t="s">
        <v>1154</v>
      </c>
      <c r="B515" t="s">
        <v>1155</v>
      </c>
      <c r="C515" t="s">
        <v>3123</v>
      </c>
      <c r="D515" t="s">
        <v>239</v>
      </c>
      <c r="E515">
        <v>10286.5241406899</v>
      </c>
      <c r="F515">
        <v>12876.05</v>
      </c>
      <c r="G515">
        <v>44.011350736378901</v>
      </c>
      <c r="H515">
        <v>2.9140037763007398</v>
      </c>
      <c r="I515">
        <v>14.7673202165529</v>
      </c>
      <c r="J515">
        <v>9.9893801770424007E-2</v>
      </c>
      <c r="K515">
        <v>12979.464832396799</v>
      </c>
      <c r="L515">
        <v>11261.4358595704</v>
      </c>
      <c r="M515">
        <v>44.353381581700702</v>
      </c>
      <c r="N515">
        <v>0.40324929777716101</v>
      </c>
      <c r="O515">
        <v>16.340026638604201</v>
      </c>
      <c r="P515">
        <v>99.783553141970501</v>
      </c>
      <c r="Q515">
        <v>0.15997883019797501</v>
      </c>
    </row>
    <row r="516" spans="1:17" x14ac:dyDescent="0.3">
      <c r="A516" t="s">
        <v>1156</v>
      </c>
      <c r="B516" t="s">
        <v>1157</v>
      </c>
      <c r="C516" t="s">
        <v>572</v>
      </c>
      <c r="D516" t="s">
        <v>572</v>
      </c>
      <c r="E516">
        <v>10228.39522606</v>
      </c>
      <c r="F516">
        <v>20.6</v>
      </c>
      <c r="G516">
        <v>-21.260739694660799</v>
      </c>
      <c r="H516">
        <v>-6.7985083139860301</v>
      </c>
      <c r="I516">
        <v>-26.9977511275628</v>
      </c>
      <c r="J516">
        <v>-1.95503062447947</v>
      </c>
      <c r="K516">
        <v>23.355191432913799</v>
      </c>
      <c r="L516">
        <v>24.8988361656785</v>
      </c>
      <c r="M516">
        <v>31.402877874495399</v>
      </c>
      <c r="N516">
        <v>0.285663887059389</v>
      </c>
      <c r="O516">
        <v>89.563106796116401</v>
      </c>
      <c r="P516">
        <v>5.6410256410256396</v>
      </c>
      <c r="Q516">
        <v>-5.1721940039229997E-3</v>
      </c>
    </row>
    <row r="517" spans="1:17" x14ac:dyDescent="0.3">
      <c r="A517" t="s">
        <v>1158</v>
      </c>
      <c r="B517" t="s">
        <v>1159</v>
      </c>
      <c r="C517" t="s">
        <v>3113</v>
      </c>
      <c r="D517" t="s">
        <v>232</v>
      </c>
      <c r="E517">
        <v>10200.3782455</v>
      </c>
      <c r="F517">
        <v>257.5</v>
      </c>
      <c r="G517">
        <v>20.131302628716199</v>
      </c>
      <c r="H517">
        <v>-4.8735575725901104</v>
      </c>
      <c r="I517">
        <v>49.114720865377201</v>
      </c>
      <c r="J517">
        <v>-2.1401438061498301</v>
      </c>
      <c r="K517">
        <v>268.80521843269798</v>
      </c>
      <c r="L517">
        <v>230.94144031693901</v>
      </c>
      <c r="M517">
        <v>38.5107012718519</v>
      </c>
      <c r="N517">
        <v>0.17002079398935799</v>
      </c>
      <c r="O517">
        <v>36.3106796116504</v>
      </c>
      <c r="P517">
        <v>78.262374524056696</v>
      </c>
      <c r="Q517">
        <v>9.7678719970941005E-2</v>
      </c>
    </row>
    <row r="518" spans="1:17" x14ac:dyDescent="0.3">
      <c r="A518" t="s">
        <v>1160</v>
      </c>
      <c r="B518" t="s">
        <v>1161</v>
      </c>
      <c r="C518" t="s">
        <v>3111</v>
      </c>
      <c r="D518" t="s">
        <v>48</v>
      </c>
      <c r="E518">
        <v>10189.828222489999</v>
      </c>
      <c r="F518">
        <v>181.3</v>
      </c>
      <c r="G518">
        <v>7.5495464703536097</v>
      </c>
      <c r="H518">
        <v>0.27799050984257501</v>
      </c>
      <c r="I518">
        <v>-37.837118290690803</v>
      </c>
      <c r="J518">
        <v>-3.5393858584451401</v>
      </c>
      <c r="K518">
        <v>197.62623295633301</v>
      </c>
      <c r="L518">
        <v>208.69164229130001</v>
      </c>
      <c r="M518">
        <v>39.359312398471197</v>
      </c>
      <c r="N518">
        <v>0.53758607625784205</v>
      </c>
      <c r="O518">
        <v>67.622724765581793</v>
      </c>
      <c r="P518">
        <v>28.764204545454501</v>
      </c>
      <c r="Q518">
        <v>9.6697101095390994E-2</v>
      </c>
    </row>
    <row r="519" spans="1:17" x14ac:dyDescent="0.3">
      <c r="A519" t="s">
        <v>1162</v>
      </c>
      <c r="B519" t="s">
        <v>1163</v>
      </c>
      <c r="C519" t="s">
        <v>3119</v>
      </c>
      <c r="D519" t="s">
        <v>1164</v>
      </c>
      <c r="E519">
        <v>10183.547744199999</v>
      </c>
      <c r="F519">
        <v>1081</v>
      </c>
      <c r="G519">
        <v>-15.901988290055399</v>
      </c>
      <c r="H519">
        <v>0.80392362983066801</v>
      </c>
      <c r="I519">
        <v>-1.57358430928046</v>
      </c>
      <c r="J519">
        <v>-3.74533202364562</v>
      </c>
      <c r="K519">
        <v>1130.76781246872</v>
      </c>
      <c r="L519">
        <v>1079.07374236079</v>
      </c>
      <c r="M519">
        <v>42.476449151292002</v>
      </c>
      <c r="N519">
        <v>0.90261655746278902</v>
      </c>
      <c r="O519">
        <v>20.254394079555901</v>
      </c>
      <c r="P519">
        <v>32.931628135759901</v>
      </c>
    </row>
    <row r="520" spans="1:17" x14ac:dyDescent="0.3">
      <c r="A520" t="s">
        <v>1165</v>
      </c>
      <c r="B520" t="s">
        <v>1166</v>
      </c>
      <c r="C520" t="s">
        <v>3119</v>
      </c>
      <c r="D520" t="s">
        <v>270</v>
      </c>
      <c r="E520">
        <v>10133.284206899199</v>
      </c>
      <c r="F520">
        <v>1600.95</v>
      </c>
      <c r="G520">
        <v>147.797304384402</v>
      </c>
      <c r="H520">
        <v>11.924677681723701</v>
      </c>
      <c r="I520">
        <v>24.9691776377155</v>
      </c>
      <c r="J520">
        <v>-1.0311612260633001</v>
      </c>
      <c r="K520">
        <v>1457.47244812851</v>
      </c>
      <c r="L520">
        <v>1186.3118222165299</v>
      </c>
      <c r="M520">
        <v>50.065018366636899</v>
      </c>
      <c r="N520">
        <v>0.88742946425744196</v>
      </c>
      <c r="O520">
        <v>8.3637840032480604</v>
      </c>
      <c r="P520">
        <v>185.450655255415</v>
      </c>
    </row>
    <row r="521" spans="1:17" hidden="1" x14ac:dyDescent="0.3">
      <c r="A521" t="s">
        <v>1167</v>
      </c>
      <c r="B521" t="s">
        <v>1168</v>
      </c>
      <c r="C521" t="s">
        <v>3123</v>
      </c>
      <c r="D521" t="s">
        <v>120</v>
      </c>
      <c r="E521">
        <v>9978.4158360599995</v>
      </c>
      <c r="F521">
        <v>760.2</v>
      </c>
      <c r="G521">
        <v>73.179274396156103</v>
      </c>
      <c r="H521">
        <v>1.3209820857241401</v>
      </c>
      <c r="I521">
        <v>-25.1703795121065</v>
      </c>
      <c r="J521">
        <v>2.59358971491084</v>
      </c>
      <c r="K521">
        <v>812.82887662844701</v>
      </c>
      <c r="L521">
        <v>788.08186369017096</v>
      </c>
      <c r="M521">
        <v>43.666742568127098</v>
      </c>
      <c r="N521">
        <v>1.48621483963296</v>
      </c>
      <c r="O521">
        <v>47.066561431202302</v>
      </c>
      <c r="P521">
        <v>103.044871794871</v>
      </c>
      <c r="Q521">
        <v>0.24832658342823899</v>
      </c>
    </row>
    <row r="522" spans="1:17" x14ac:dyDescent="0.3">
      <c r="A522" t="s">
        <v>1169</v>
      </c>
      <c r="B522" t="s">
        <v>1170</v>
      </c>
      <c r="C522" t="s">
        <v>3119</v>
      </c>
      <c r="D522" t="s">
        <v>132</v>
      </c>
      <c r="E522">
        <v>9966.1591912799995</v>
      </c>
      <c r="F522">
        <v>559.4</v>
      </c>
      <c r="G522">
        <v>-14.989751629087699</v>
      </c>
      <c r="H522">
        <v>42.517705946779401</v>
      </c>
      <c r="I522">
        <v>29.547698643240501</v>
      </c>
      <c r="J522">
        <v>4.46007948106244</v>
      </c>
      <c r="K522">
        <v>475.83199865498801</v>
      </c>
      <c r="L522">
        <v>472.09344605829301</v>
      </c>
      <c r="M522">
        <v>72.249883202648306</v>
      </c>
      <c r="N522">
        <v>1.1426450081272701</v>
      </c>
      <c r="O522">
        <v>26.063639613871999</v>
      </c>
      <c r="P522">
        <v>48.638235684867801</v>
      </c>
      <c r="Q522">
        <v>7.3677529497309005E-2</v>
      </c>
    </row>
    <row r="523" spans="1:17" x14ac:dyDescent="0.3">
      <c r="A523" t="s">
        <v>1171</v>
      </c>
      <c r="B523" t="s">
        <v>1172</v>
      </c>
      <c r="C523" t="s">
        <v>3122</v>
      </c>
      <c r="D523" t="s">
        <v>485</v>
      </c>
      <c r="E523">
        <v>9965.9024458200001</v>
      </c>
      <c r="F523">
        <v>1948.9</v>
      </c>
      <c r="G523">
        <v>-28.610284466431899</v>
      </c>
      <c r="H523">
        <v>-8.4751664772513404</v>
      </c>
      <c r="I523">
        <v>-6.6386577166549596</v>
      </c>
      <c r="J523">
        <v>-3.1046626475385102</v>
      </c>
      <c r="K523">
        <v>2123.9663746198098</v>
      </c>
      <c r="L523">
        <v>2157.6401312847802</v>
      </c>
      <c r="M523">
        <v>31.3575629052485</v>
      </c>
      <c r="N523">
        <v>0.56284437569658397</v>
      </c>
      <c r="O523">
        <v>40.335573913489597</v>
      </c>
      <c r="P523">
        <v>7.7931415929203496</v>
      </c>
      <c r="Q523">
        <v>-0.118072288656764</v>
      </c>
    </row>
    <row r="524" spans="1:17" x14ac:dyDescent="0.3">
      <c r="A524" t="s">
        <v>1173</v>
      </c>
      <c r="B524" t="s">
        <v>1174</v>
      </c>
      <c r="C524" t="s">
        <v>3107</v>
      </c>
      <c r="D524" t="s">
        <v>255</v>
      </c>
      <c r="E524">
        <v>9912.7472699999998</v>
      </c>
      <c r="F524">
        <v>717</v>
      </c>
      <c r="G524">
        <v>-14.3761421761654</v>
      </c>
      <c r="H524">
        <v>-11.314434117505799</v>
      </c>
      <c r="I524">
        <v>-24.224590128193199</v>
      </c>
      <c r="J524">
        <v>-2.6928113526011299</v>
      </c>
      <c r="K524">
        <v>835.48138540818002</v>
      </c>
      <c r="L524">
        <v>900.25365123484505</v>
      </c>
      <c r="M524">
        <v>30.785789188336601</v>
      </c>
      <c r="N524">
        <v>0.86759453189164404</v>
      </c>
      <c r="O524">
        <v>67.224546722454605</v>
      </c>
      <c r="P524">
        <v>4.9012435991221599</v>
      </c>
      <c r="Q524">
        <v>3.0829564597799997E-4</v>
      </c>
    </row>
    <row r="525" spans="1:17" x14ac:dyDescent="0.3">
      <c r="A525" t="s">
        <v>1175</v>
      </c>
      <c r="B525" t="s">
        <v>1176</v>
      </c>
      <c r="C525" t="s">
        <v>3108</v>
      </c>
      <c r="D525" t="s">
        <v>402</v>
      </c>
      <c r="E525">
        <v>9896.2837370550005</v>
      </c>
      <c r="F525">
        <v>107.65</v>
      </c>
      <c r="G525">
        <v>54.416426051851602</v>
      </c>
      <c r="H525">
        <v>-6.4975699133674603</v>
      </c>
      <c r="I525">
        <v>23.402632564201699</v>
      </c>
      <c r="J525">
        <v>-0.613168615389028</v>
      </c>
      <c r="K525">
        <v>111.17058423497301</v>
      </c>
      <c r="L525">
        <v>91.204932216054203</v>
      </c>
      <c r="M525">
        <v>47.279498024429699</v>
      </c>
      <c r="N525">
        <v>0.43114460225304702</v>
      </c>
      <c r="O525">
        <v>35.188109614491303</v>
      </c>
      <c r="P525">
        <v>81.198451439151597</v>
      </c>
      <c r="Q525">
        <v>0.104978852816836</v>
      </c>
    </row>
    <row r="526" spans="1:17" x14ac:dyDescent="0.3">
      <c r="A526" t="s">
        <v>1177</v>
      </c>
      <c r="B526" t="s">
        <v>1178</v>
      </c>
      <c r="C526" t="s">
        <v>3108</v>
      </c>
      <c r="D526" t="s">
        <v>402</v>
      </c>
      <c r="E526">
        <v>9895.2620480000005</v>
      </c>
      <c r="F526">
        <v>320</v>
      </c>
      <c r="G526">
        <v>138.931905557226</v>
      </c>
      <c r="H526">
        <v>-25.891383719181601</v>
      </c>
      <c r="I526">
        <v>71.866888157208905</v>
      </c>
      <c r="J526">
        <v>-11.736115190654299</v>
      </c>
      <c r="K526">
        <v>346.404859841529</v>
      </c>
      <c r="L526">
        <v>249.49974753225101</v>
      </c>
      <c r="M526">
        <v>32.486864674600803</v>
      </c>
      <c r="N526">
        <v>0.53749369479472697</v>
      </c>
      <c r="O526">
        <v>40.296874999999901</v>
      </c>
      <c r="P526">
        <v>196.29629629629599</v>
      </c>
      <c r="Q526">
        <v>0.13122061695921799</v>
      </c>
    </row>
    <row r="527" spans="1:17" x14ac:dyDescent="0.3">
      <c r="A527" t="s">
        <v>1179</v>
      </c>
      <c r="B527" t="s">
        <v>1180</v>
      </c>
      <c r="C527" t="s">
        <v>3121</v>
      </c>
      <c r="D527" t="s">
        <v>436</v>
      </c>
      <c r="E527">
        <v>9865.5841314399895</v>
      </c>
      <c r="F527">
        <v>1482.4</v>
      </c>
      <c r="G527">
        <v>18.806072469565599</v>
      </c>
      <c r="H527">
        <v>-8.91847473696129</v>
      </c>
      <c r="I527">
        <v>4.4500156179507302</v>
      </c>
      <c r="J527">
        <v>-5.3775528132261901</v>
      </c>
      <c r="K527">
        <v>1669.6333954509601</v>
      </c>
      <c r="L527">
        <v>1562.4384651641999</v>
      </c>
      <c r="M527">
        <v>27.5932573437134</v>
      </c>
      <c r="N527">
        <v>0.61219947772595795</v>
      </c>
      <c r="O527">
        <v>60.550458715596299</v>
      </c>
      <c r="P527">
        <v>65.008796043797602</v>
      </c>
      <c r="Q527">
        <v>0.15645164118938501</v>
      </c>
    </row>
    <row r="528" spans="1:17" x14ac:dyDescent="0.3">
      <c r="A528" t="s">
        <v>1181</v>
      </c>
      <c r="B528" t="s">
        <v>1182</v>
      </c>
      <c r="C528" t="s">
        <v>3119</v>
      </c>
      <c r="D528" t="s">
        <v>178</v>
      </c>
      <c r="E528">
        <v>9859.5381247999994</v>
      </c>
      <c r="F528">
        <v>9745.4</v>
      </c>
      <c r="G528">
        <v>61.149861938606001</v>
      </c>
      <c r="H528">
        <v>-23.527933543459898</v>
      </c>
      <c r="I528">
        <v>-23.165864146468301</v>
      </c>
      <c r="J528">
        <v>-7.0274618068624504</v>
      </c>
      <c r="K528">
        <v>11855.2521631619</v>
      </c>
      <c r="L528">
        <v>10931.1015258196</v>
      </c>
      <c r="M528">
        <v>35.360775521051401</v>
      </c>
      <c r="N528">
        <v>2.0459568219308601</v>
      </c>
      <c r="O528">
        <v>51.8665216409793</v>
      </c>
      <c r="P528">
        <v>96.837002625732097</v>
      </c>
      <c r="Q528">
        <v>0.16777479875854301</v>
      </c>
    </row>
    <row r="529" spans="1:17" hidden="1" x14ac:dyDescent="0.3">
      <c r="A529" t="s">
        <v>1183</v>
      </c>
      <c r="B529" t="s">
        <v>1184</v>
      </c>
      <c r="C529" t="s">
        <v>3123</v>
      </c>
      <c r="D529" t="s">
        <v>270</v>
      </c>
      <c r="E529">
        <v>9813.3923309999991</v>
      </c>
      <c r="F529">
        <v>4898.1000000000004</v>
      </c>
      <c r="G529">
        <v>360.44494600163398</v>
      </c>
      <c r="H529">
        <v>9.3493831434818997</v>
      </c>
      <c r="I529">
        <v>69.694666163375501</v>
      </c>
      <c r="J529">
        <v>1.3045904254791501</v>
      </c>
      <c r="K529">
        <v>4466.4120128170498</v>
      </c>
      <c r="L529">
        <v>3393.46299455289</v>
      </c>
      <c r="M529">
        <v>66.111893739655898</v>
      </c>
      <c r="N529">
        <v>0.92694806641403804</v>
      </c>
      <c r="O529">
        <v>4.6283252689818397</v>
      </c>
      <c r="P529">
        <v>427.27272727272702</v>
      </c>
      <c r="Q529">
        <v>0.190230591126614</v>
      </c>
    </row>
    <row r="530" spans="1:17" x14ac:dyDescent="0.3">
      <c r="A530" t="s">
        <v>1185</v>
      </c>
      <c r="B530" t="s">
        <v>1186</v>
      </c>
      <c r="C530" t="s">
        <v>3120</v>
      </c>
      <c r="D530" t="s">
        <v>515</v>
      </c>
      <c r="E530">
        <v>9811.9457113200006</v>
      </c>
      <c r="F530">
        <v>306.3</v>
      </c>
      <c r="G530">
        <v>-9.5304499150316104</v>
      </c>
      <c r="H530">
        <v>-6.4237548550624899</v>
      </c>
      <c r="I530">
        <v>3.74626547011224</v>
      </c>
      <c r="J530">
        <v>-2.0581198428967702</v>
      </c>
      <c r="K530">
        <v>329.19113785839102</v>
      </c>
      <c r="L530">
        <v>314.19224006575598</v>
      </c>
      <c r="M530">
        <v>30.035430345349202</v>
      </c>
      <c r="N530">
        <v>0.32648322635638399</v>
      </c>
      <c r="O530">
        <v>30.9174012406137</v>
      </c>
      <c r="P530">
        <v>18.121167714318702</v>
      </c>
      <c r="Q530">
        <v>2.2650653085187999E-2</v>
      </c>
    </row>
    <row r="531" spans="1:17" x14ac:dyDescent="0.3">
      <c r="A531" t="s">
        <v>1187</v>
      </c>
      <c r="B531" t="s">
        <v>1188</v>
      </c>
      <c r="C531" t="s">
        <v>3118</v>
      </c>
      <c r="D531" t="s">
        <v>460</v>
      </c>
      <c r="E531">
        <v>9811.5903466399996</v>
      </c>
      <c r="F531">
        <v>210.64</v>
      </c>
      <c r="G531">
        <v>38.553060610584502</v>
      </c>
      <c r="H531">
        <v>-7.2772473293921198</v>
      </c>
      <c r="I531">
        <v>-16.1068224633608</v>
      </c>
      <c r="J531">
        <v>-8.1004264866640696</v>
      </c>
      <c r="K531">
        <v>232.35212897670101</v>
      </c>
      <c r="L531">
        <v>230.516333018366</v>
      </c>
      <c r="M531">
        <v>42.1613901460317</v>
      </c>
      <c r="N531">
        <v>2.3553424418394</v>
      </c>
      <c r="O531">
        <v>82.396505886821103</v>
      </c>
      <c r="P531">
        <v>59.939255884586103</v>
      </c>
      <c r="Q531">
        <v>6.2931826626142995E-2</v>
      </c>
    </row>
    <row r="532" spans="1:17" hidden="1" x14ac:dyDescent="0.3">
      <c r="A532" t="s">
        <v>1189</v>
      </c>
      <c r="B532" t="s">
        <v>1190</v>
      </c>
      <c r="C532" t="s">
        <v>3123</v>
      </c>
      <c r="D532" t="s">
        <v>114</v>
      </c>
      <c r="E532">
        <v>9797.8692362199999</v>
      </c>
      <c r="F532">
        <v>593.54999999999995</v>
      </c>
      <c r="G532">
        <v>-2.94276420732055</v>
      </c>
      <c r="H532">
        <v>-5.1435683596649504</v>
      </c>
      <c r="I532">
        <v>-18.9545816232582</v>
      </c>
      <c r="J532">
        <v>-2.2197525190444001</v>
      </c>
      <c r="K532">
        <v>656.27783180873303</v>
      </c>
      <c r="L532">
        <v>644.09802640278394</v>
      </c>
      <c r="M532">
        <v>30.927433469429701</v>
      </c>
      <c r="N532">
        <v>0.60953393133020095</v>
      </c>
      <c r="O532">
        <v>39.836576531041999</v>
      </c>
      <c r="P532">
        <v>22.381443298969</v>
      </c>
      <c r="Q532">
        <v>0.109426103570506</v>
      </c>
    </row>
    <row r="533" spans="1:17" x14ac:dyDescent="0.3">
      <c r="A533" t="s">
        <v>1191</v>
      </c>
      <c r="B533" t="s">
        <v>1192</v>
      </c>
      <c r="C533" t="s">
        <v>3112</v>
      </c>
      <c r="D533" t="s">
        <v>252</v>
      </c>
      <c r="E533">
        <v>9770.6485984399897</v>
      </c>
      <c r="F533">
        <v>1490.2</v>
      </c>
      <c r="G533">
        <v>30.0070624232375</v>
      </c>
      <c r="H533">
        <v>12.733535459938601</v>
      </c>
      <c r="I533">
        <v>22.174276051224702</v>
      </c>
      <c r="J533">
        <v>-1.6878545883849501</v>
      </c>
      <c r="K533">
        <v>1388.3274459270301</v>
      </c>
      <c r="L533">
        <v>1285.4001285495799</v>
      </c>
      <c r="M533">
        <v>67.151131865344396</v>
      </c>
      <c r="N533">
        <v>0.98702420111023803</v>
      </c>
      <c r="O533">
        <v>10.9884579251107</v>
      </c>
      <c r="P533">
        <v>50.047827619191402</v>
      </c>
    </row>
    <row r="534" spans="1:17" x14ac:dyDescent="0.3">
      <c r="A534" t="s">
        <v>1193</v>
      </c>
      <c r="B534" t="s">
        <v>1194</v>
      </c>
      <c r="C534" t="s">
        <v>3118</v>
      </c>
      <c r="D534" t="s">
        <v>1195</v>
      </c>
      <c r="E534">
        <v>9749.1013484100004</v>
      </c>
      <c r="F534">
        <v>655.95</v>
      </c>
      <c r="G534">
        <v>14.8742646850197</v>
      </c>
      <c r="H534">
        <v>-9.7273590586951109</v>
      </c>
      <c r="I534">
        <v>2.5535872078786799</v>
      </c>
      <c r="J534">
        <v>-5.8350750772550901</v>
      </c>
      <c r="K534">
        <v>716.17902189279096</v>
      </c>
      <c r="L534">
        <v>654.24372273341498</v>
      </c>
      <c r="M534">
        <v>36.496989107731601</v>
      </c>
      <c r="N534">
        <v>0.42823518315200698</v>
      </c>
      <c r="O534">
        <v>33.394313590974903</v>
      </c>
      <c r="P534">
        <v>42.752992383025003</v>
      </c>
      <c r="Q534">
        <v>-6.2096748848316001E-2</v>
      </c>
    </row>
    <row r="535" spans="1:17" x14ac:dyDescent="0.3">
      <c r="A535" t="s">
        <v>1196</v>
      </c>
      <c r="B535" t="s">
        <v>1197</v>
      </c>
      <c r="C535" t="s">
        <v>3107</v>
      </c>
      <c r="D535" t="s">
        <v>21</v>
      </c>
      <c r="E535">
        <v>9727.7010993000004</v>
      </c>
      <c r="F535">
        <v>3150.9</v>
      </c>
      <c r="G535">
        <v>10.7689511775857</v>
      </c>
      <c r="H535">
        <v>8.3766827280565899</v>
      </c>
      <c r="I535">
        <v>22.569639116830501</v>
      </c>
      <c r="J535">
        <v>7.2686378252080797</v>
      </c>
      <c r="K535">
        <v>2854.6985809595799</v>
      </c>
      <c r="L535">
        <v>2712.8108207621999</v>
      </c>
      <c r="M535">
        <v>80.110869534779894</v>
      </c>
      <c r="N535">
        <v>1.5186732159004099</v>
      </c>
      <c r="O535">
        <v>3.5005871338347601</v>
      </c>
      <c r="P535">
        <v>47.407078197001198</v>
      </c>
      <c r="Q535">
        <v>1.7958611052395001E-2</v>
      </c>
    </row>
    <row r="536" spans="1:17" hidden="1" x14ac:dyDescent="0.3">
      <c r="A536" t="s">
        <v>1198</v>
      </c>
      <c r="B536" t="s">
        <v>1199</v>
      </c>
      <c r="C536" t="s">
        <v>3123</v>
      </c>
      <c r="D536" t="s">
        <v>142</v>
      </c>
      <c r="E536">
        <v>9717.1900299270001</v>
      </c>
      <c r="F536">
        <v>282.7</v>
      </c>
      <c r="G536">
        <v>-2.0809349522897</v>
      </c>
      <c r="H536">
        <v>3.2076855215728601</v>
      </c>
      <c r="I536">
        <v>5.0698703458854597</v>
      </c>
      <c r="J536">
        <v>0.93516443234425395</v>
      </c>
      <c r="K536">
        <v>286.06672329451999</v>
      </c>
      <c r="L536">
        <v>271.414777117109</v>
      </c>
      <c r="M536">
        <v>22.227502817667499</v>
      </c>
      <c r="N536">
        <v>1.16369913841962</v>
      </c>
      <c r="O536">
        <v>6.10187477891757</v>
      </c>
      <c r="P536">
        <v>21.8009478672985</v>
      </c>
    </row>
    <row r="537" spans="1:17" x14ac:dyDescent="0.3">
      <c r="A537" t="s">
        <v>1200</v>
      </c>
      <c r="B537" t="s">
        <v>1201</v>
      </c>
      <c r="C537" t="s">
        <v>3120</v>
      </c>
      <c r="D537" t="s">
        <v>223</v>
      </c>
      <c r="E537">
        <v>9631.5260309719997</v>
      </c>
      <c r="F537">
        <v>121.64</v>
      </c>
      <c r="G537">
        <v>-13.854158717164999</v>
      </c>
      <c r="H537">
        <v>3.6215405042504099</v>
      </c>
      <c r="I537">
        <v>-23.175689114396501</v>
      </c>
      <c r="J537">
        <v>-0.89923738501838202</v>
      </c>
      <c r="K537">
        <v>122.73978455977699</v>
      </c>
      <c r="L537">
        <v>128.31095294692</v>
      </c>
      <c r="M537">
        <v>56.306310729717197</v>
      </c>
      <c r="N537">
        <v>1.29219136643222</v>
      </c>
      <c r="O537">
        <v>29.891483064781301</v>
      </c>
      <c r="P537">
        <v>8.8014311270125205</v>
      </c>
      <c r="Q537">
        <v>0.114435609008588</v>
      </c>
    </row>
    <row r="538" spans="1:17" hidden="1" x14ac:dyDescent="0.3">
      <c r="A538" t="s">
        <v>1202</v>
      </c>
      <c r="B538" t="s">
        <v>1203</v>
      </c>
      <c r="C538" t="s">
        <v>3123</v>
      </c>
      <c r="D538" t="s">
        <v>255</v>
      </c>
      <c r="E538">
        <v>9597.0876389999994</v>
      </c>
      <c r="F538">
        <v>571</v>
      </c>
      <c r="G538">
        <v>109.644274695961</v>
      </c>
      <c r="H538">
        <v>16.8263491434478</v>
      </c>
      <c r="I538">
        <v>116.89316849499301</v>
      </c>
      <c r="J538">
        <v>1.8058822506885599</v>
      </c>
      <c r="K538">
        <v>505.69738673713698</v>
      </c>
      <c r="L538">
        <v>401.80502187954897</v>
      </c>
      <c r="M538">
        <v>66.5818362244882</v>
      </c>
      <c r="N538">
        <v>2.4912621523720899</v>
      </c>
      <c r="O538">
        <v>6.1733800350262698</v>
      </c>
      <c r="P538">
        <v>172.16396568160101</v>
      </c>
      <c r="Q538">
        <v>0.114435640891621</v>
      </c>
    </row>
    <row r="539" spans="1:17" hidden="1" x14ac:dyDescent="0.3">
      <c r="A539" t="s">
        <v>1204</v>
      </c>
      <c r="B539" t="s">
        <v>1205</v>
      </c>
      <c r="C539" t="s">
        <v>3123</v>
      </c>
      <c r="D539" t="s">
        <v>80</v>
      </c>
      <c r="E539">
        <v>9591.9028099999996</v>
      </c>
      <c r="F539">
        <v>142.11000000000001</v>
      </c>
      <c r="G539">
        <v>-11.352727815642501</v>
      </c>
      <c r="H539">
        <v>2.3132190863001498</v>
      </c>
      <c r="I539">
        <v>-0.17091603059796801</v>
      </c>
      <c r="J539">
        <v>-1.9404507942936799E-2</v>
      </c>
      <c r="K539">
        <v>143.91960331393301</v>
      </c>
      <c r="L539">
        <v>139.58930992056199</v>
      </c>
      <c r="M539">
        <v>19.599037825510401</v>
      </c>
      <c r="N539">
        <v>0.925084898588313</v>
      </c>
      <c r="O539">
        <v>7.0649496868622803</v>
      </c>
      <c r="P539">
        <v>12.785714285714199</v>
      </c>
      <c r="Q539">
        <v>-1.3388827299693999E-2</v>
      </c>
    </row>
    <row r="540" spans="1:17" x14ac:dyDescent="0.3">
      <c r="A540" t="s">
        <v>1206</v>
      </c>
      <c r="B540" t="s">
        <v>1207</v>
      </c>
      <c r="C540" t="s">
        <v>3117</v>
      </c>
      <c r="D540" t="s">
        <v>287</v>
      </c>
      <c r="E540">
        <v>9588.5875820000001</v>
      </c>
      <c r="F540">
        <v>1396.3</v>
      </c>
      <c r="G540">
        <v>41.721988529393897</v>
      </c>
      <c r="H540">
        <v>-15.0322916290117</v>
      </c>
      <c r="I540">
        <v>35.4597176299661</v>
      </c>
      <c r="J540">
        <v>-5.3636805029172399</v>
      </c>
      <c r="K540">
        <v>1553.9031549911599</v>
      </c>
      <c r="L540">
        <v>1313.58502830458</v>
      </c>
      <c r="M540">
        <v>26.548891072032799</v>
      </c>
      <c r="N540">
        <v>0.55966376898217496</v>
      </c>
      <c r="O540">
        <v>34.709589629735703</v>
      </c>
      <c r="P540">
        <v>70.280487804878007</v>
      </c>
      <c r="Q540">
        <v>2.2949126565288001E-2</v>
      </c>
    </row>
    <row r="541" spans="1:17" hidden="1" x14ac:dyDescent="0.3">
      <c r="A541" t="s">
        <v>1208</v>
      </c>
      <c r="B541" t="s">
        <v>1209</v>
      </c>
      <c r="C541" t="s">
        <v>3123</v>
      </c>
      <c r="D541" t="s">
        <v>270</v>
      </c>
      <c r="E541">
        <v>9588.0042976000004</v>
      </c>
      <c r="F541">
        <v>6228.8</v>
      </c>
      <c r="G541">
        <v>-19.438757667497999</v>
      </c>
      <c r="H541">
        <v>1.5832658459475499</v>
      </c>
      <c r="I541">
        <v>2.7068492235633799</v>
      </c>
      <c r="J541">
        <v>1.92659592238112</v>
      </c>
      <c r="K541">
        <v>6176.27229579087</v>
      </c>
      <c r="L541">
        <v>5874.9713963331997</v>
      </c>
      <c r="M541">
        <v>55.685505409064298</v>
      </c>
      <c r="N541">
        <v>0.69652071755998801</v>
      </c>
      <c r="O541">
        <v>12.365142563575599</v>
      </c>
      <c r="P541">
        <v>34.8225108225108</v>
      </c>
      <c r="Q541">
        <v>9.3081093410417995E-2</v>
      </c>
    </row>
    <row r="542" spans="1:17" x14ac:dyDescent="0.3">
      <c r="A542" t="s">
        <v>1210</v>
      </c>
      <c r="B542" t="s">
        <v>1211</v>
      </c>
      <c r="C542" t="s">
        <v>3112</v>
      </c>
      <c r="D542" t="s">
        <v>51</v>
      </c>
      <c r="E542">
        <v>9539.7310478750005</v>
      </c>
      <c r="F542">
        <v>549.95000000000005</v>
      </c>
      <c r="G542">
        <v>20.036611483905499</v>
      </c>
      <c r="H542">
        <v>10.4386499344601</v>
      </c>
      <c r="I542">
        <v>43.183154376027701</v>
      </c>
      <c r="J542">
        <v>4.9766866321334904</v>
      </c>
      <c r="K542">
        <v>504.850928675864</v>
      </c>
      <c r="L542">
        <v>441.84956341557199</v>
      </c>
      <c r="M542">
        <v>66.4067348344621</v>
      </c>
      <c r="N542">
        <v>1.69266991618725</v>
      </c>
      <c r="O542">
        <v>5.3550322756613999</v>
      </c>
      <c r="P542">
        <v>72.128325508607205</v>
      </c>
    </row>
    <row r="543" spans="1:17" x14ac:dyDescent="0.3">
      <c r="A543" t="s">
        <v>1212</v>
      </c>
      <c r="B543" t="s">
        <v>1213</v>
      </c>
      <c r="C543" t="s">
        <v>3108</v>
      </c>
      <c r="D543" t="s">
        <v>24</v>
      </c>
      <c r="E543">
        <v>9491.5621867919999</v>
      </c>
      <c r="F543">
        <v>156.18</v>
      </c>
      <c r="G543">
        <v>-49.8027162317387</v>
      </c>
      <c r="H543">
        <v>-10.86940181171</v>
      </c>
      <c r="I543">
        <v>-41.836554473835399</v>
      </c>
      <c r="J543">
        <v>-1.0916626983284501</v>
      </c>
      <c r="K543">
        <v>186.084712551346</v>
      </c>
      <c r="L543">
        <v>218.47291647149299</v>
      </c>
      <c r="M543">
        <v>33.595271748386601</v>
      </c>
      <c r="N543">
        <v>0.83610320237690094</v>
      </c>
      <c r="O543">
        <v>92.534255346395099</v>
      </c>
      <c r="P543">
        <v>3.1163343457018402</v>
      </c>
      <c r="Q543">
        <v>-1.2859571604128E-2</v>
      </c>
    </row>
    <row r="544" spans="1:17" x14ac:dyDescent="0.3">
      <c r="A544" t="s">
        <v>1214</v>
      </c>
      <c r="B544" t="s">
        <v>1215</v>
      </c>
      <c r="C544" t="s">
        <v>3111</v>
      </c>
      <c r="D544" t="s">
        <v>962</v>
      </c>
      <c r="E544">
        <v>9481.6303145000002</v>
      </c>
      <c r="F544">
        <v>1289.5</v>
      </c>
      <c r="G544">
        <v>30.430244094751199</v>
      </c>
      <c r="H544">
        <v>-5.9019214033597196</v>
      </c>
      <c r="I544">
        <v>10.9768109807274</v>
      </c>
      <c r="J544">
        <v>-3.97814728970453</v>
      </c>
      <c r="K544">
        <v>1339.9127399967199</v>
      </c>
      <c r="L544">
        <v>1211.1280869899499</v>
      </c>
      <c r="M544">
        <v>42.726103684125697</v>
      </c>
      <c r="N544">
        <v>0.68391442877947095</v>
      </c>
      <c r="O544">
        <v>23.400542846064301</v>
      </c>
      <c r="P544">
        <v>59.197530864197503</v>
      </c>
      <c r="Q544">
        <v>8.6391556318133E-2</v>
      </c>
    </row>
    <row r="545" spans="1:17" hidden="1" x14ac:dyDescent="0.3">
      <c r="A545" t="s">
        <v>1216</v>
      </c>
      <c r="B545" t="s">
        <v>1217</v>
      </c>
      <c r="C545" t="s">
        <v>3123</v>
      </c>
      <c r="D545" t="s">
        <v>485</v>
      </c>
      <c r="E545">
        <v>9396.21837504</v>
      </c>
      <c r="F545">
        <v>2650.2</v>
      </c>
      <c r="G545">
        <v>-20.810508354137401</v>
      </c>
      <c r="H545">
        <v>-4.0980554339890203</v>
      </c>
      <c r="I545">
        <v>-0.72002786709210997</v>
      </c>
      <c r="J545">
        <v>-6.8815216081205497</v>
      </c>
      <c r="K545">
        <v>2919.8559271602398</v>
      </c>
      <c r="L545">
        <v>2812.6797779025401</v>
      </c>
      <c r="M545">
        <v>21.6631767525035</v>
      </c>
      <c r="N545">
        <v>0.50162028571320805</v>
      </c>
      <c r="O545">
        <v>27.1602143234472</v>
      </c>
      <c r="P545">
        <v>17.943925233644801</v>
      </c>
      <c r="Q545">
        <v>-5.3738474830249003E-2</v>
      </c>
    </row>
    <row r="546" spans="1:17" x14ac:dyDescent="0.3">
      <c r="A546" t="s">
        <v>1218</v>
      </c>
      <c r="B546" t="s">
        <v>1219</v>
      </c>
      <c r="C546" t="s">
        <v>3108</v>
      </c>
      <c r="D546" t="s">
        <v>563</v>
      </c>
      <c r="E546">
        <v>9387.6621264000005</v>
      </c>
      <c r="F546">
        <v>1052</v>
      </c>
      <c r="G546">
        <v>-7.6765348025398099</v>
      </c>
      <c r="H546">
        <v>-5.2803861961980099</v>
      </c>
      <c r="I546">
        <v>24.082728080050899</v>
      </c>
      <c r="J546">
        <v>-0.221111325018882</v>
      </c>
      <c r="K546">
        <v>1133.3393559042099</v>
      </c>
      <c r="L546">
        <v>1041.68858943075</v>
      </c>
      <c r="M546">
        <v>33.3492452482039</v>
      </c>
      <c r="N546">
        <v>0.27956528378682599</v>
      </c>
      <c r="O546">
        <v>31.492395437262299</v>
      </c>
      <c r="P546">
        <v>35.453550505375603</v>
      </c>
      <c r="Q546">
        <v>1.5586654709173E-2</v>
      </c>
    </row>
    <row r="547" spans="1:17" x14ac:dyDescent="0.3">
      <c r="A547" t="s">
        <v>1220</v>
      </c>
      <c r="B547" t="s">
        <v>1221</v>
      </c>
      <c r="C547" t="s">
        <v>3110</v>
      </c>
      <c r="D547" t="s">
        <v>275</v>
      </c>
      <c r="E547">
        <v>9367.6512275999994</v>
      </c>
      <c r="F547">
        <v>701.55</v>
      </c>
      <c r="G547">
        <v>-6.9165187101912302</v>
      </c>
      <c r="H547">
        <v>12.209885366066599</v>
      </c>
      <c r="I547">
        <v>22.371807789795501</v>
      </c>
      <c r="J547">
        <v>-1.1725327485236401</v>
      </c>
      <c r="K547">
        <v>681.24478218885804</v>
      </c>
      <c r="L547">
        <v>650.265313247069</v>
      </c>
      <c r="M547">
        <v>59.098730454563203</v>
      </c>
      <c r="N547">
        <v>2.0356265346528302</v>
      </c>
      <c r="O547">
        <v>21.8729955099422</v>
      </c>
      <c r="P547">
        <v>27.184554024655501</v>
      </c>
      <c r="Q547">
        <v>7.1488335130337005E-2</v>
      </c>
    </row>
    <row r="548" spans="1:17" x14ac:dyDescent="0.3">
      <c r="A548" t="s">
        <v>1222</v>
      </c>
      <c r="B548" t="s">
        <v>1223</v>
      </c>
      <c r="C548" t="s">
        <v>3107</v>
      </c>
      <c r="D548" t="s">
        <v>255</v>
      </c>
      <c r="E548">
        <v>9361.1783288349998</v>
      </c>
      <c r="F548">
        <v>695.65</v>
      </c>
      <c r="G548">
        <v>-42.171456322682197</v>
      </c>
      <c r="H548">
        <v>-10.140345048679899</v>
      </c>
      <c r="I548">
        <v>-25.758100393271398</v>
      </c>
      <c r="J548">
        <v>-5.7451694141835699</v>
      </c>
      <c r="K548">
        <v>811.29095311115304</v>
      </c>
      <c r="L548">
        <v>897.16391191709295</v>
      </c>
      <c r="M548">
        <v>21.623175323964201</v>
      </c>
      <c r="N548">
        <v>0.88888764714344803</v>
      </c>
      <c r="O548">
        <v>79.400560626751897</v>
      </c>
      <c r="P548">
        <v>0.91390440269818396</v>
      </c>
      <c r="Q548">
        <v>-7.9764334538852996E-2</v>
      </c>
    </row>
    <row r="549" spans="1:17" x14ac:dyDescent="0.3">
      <c r="A549" t="s">
        <v>1224</v>
      </c>
      <c r="B549" t="s">
        <v>1225</v>
      </c>
      <c r="C549" t="s">
        <v>3120</v>
      </c>
      <c r="D549" t="s">
        <v>900</v>
      </c>
      <c r="E549">
        <v>9339.6062631759996</v>
      </c>
      <c r="F549">
        <v>200.62</v>
      </c>
      <c r="G549">
        <v>10.8899977027388</v>
      </c>
      <c r="H549">
        <v>9.5741442383066904</v>
      </c>
      <c r="I549">
        <v>-9.2154938518366496</v>
      </c>
      <c r="J549">
        <v>5.4675226275723201</v>
      </c>
      <c r="K549">
        <v>199.37415572654399</v>
      </c>
      <c r="L549">
        <v>194.30382016214801</v>
      </c>
      <c r="M549">
        <v>57.915068090822501</v>
      </c>
      <c r="N549">
        <v>0.95989845481170299</v>
      </c>
      <c r="O549">
        <v>31.592064599740699</v>
      </c>
      <c r="P549">
        <v>48.9383815887156</v>
      </c>
      <c r="Q549">
        <v>0.12493048984356001</v>
      </c>
    </row>
    <row r="550" spans="1:17" x14ac:dyDescent="0.3">
      <c r="A550" t="s">
        <v>1226</v>
      </c>
      <c r="B550" t="s">
        <v>1227</v>
      </c>
      <c r="C550" t="s">
        <v>3119</v>
      </c>
      <c r="D550" t="s">
        <v>305</v>
      </c>
      <c r="E550">
        <v>9317.6855216250005</v>
      </c>
      <c r="F550">
        <v>1576.25</v>
      </c>
      <c r="G550">
        <v>114.079985371357</v>
      </c>
      <c r="H550">
        <v>4.8632488417064303</v>
      </c>
      <c r="I550">
        <v>-2.2205542183756299</v>
      </c>
      <c r="J550">
        <v>-5.0698172821718197</v>
      </c>
      <c r="K550">
        <v>1542.2318710658999</v>
      </c>
      <c r="L550">
        <v>1401.1377997616801</v>
      </c>
      <c r="M550">
        <v>50.2688341586326</v>
      </c>
      <c r="N550">
        <v>1.7308813190077701</v>
      </c>
      <c r="O550">
        <v>31.958762886597899</v>
      </c>
      <c r="P550">
        <v>145.36892901618901</v>
      </c>
    </row>
    <row r="551" spans="1:17" x14ac:dyDescent="0.3">
      <c r="A551" t="s">
        <v>1228</v>
      </c>
      <c r="B551" t="s">
        <v>1229</v>
      </c>
      <c r="C551" t="s">
        <v>3119</v>
      </c>
      <c r="D551" t="s">
        <v>239</v>
      </c>
      <c r="E551">
        <v>9251.0343759000007</v>
      </c>
      <c r="F551">
        <v>473.5</v>
      </c>
      <c r="G551">
        <v>-18.728071377419401</v>
      </c>
      <c r="H551">
        <v>-11.5984791239777</v>
      </c>
      <c r="I551">
        <v>-25.798051962136199</v>
      </c>
      <c r="J551">
        <v>-5.2724227062816302</v>
      </c>
      <c r="K551">
        <v>531.32271062720201</v>
      </c>
      <c r="L551">
        <v>543.13695095334901</v>
      </c>
      <c r="M551">
        <v>22.731215124452</v>
      </c>
      <c r="N551">
        <v>0.37337489367756999</v>
      </c>
      <c r="O551">
        <v>49.8204857444561</v>
      </c>
      <c r="P551">
        <v>1.39186295503213</v>
      </c>
      <c r="Q551">
        <v>-3.8232985195039999E-3</v>
      </c>
    </row>
    <row r="552" spans="1:17" x14ac:dyDescent="0.3">
      <c r="A552" t="s">
        <v>1230</v>
      </c>
      <c r="B552" t="s">
        <v>1231</v>
      </c>
      <c r="C552" t="s">
        <v>3117</v>
      </c>
      <c r="D552" t="s">
        <v>807</v>
      </c>
      <c r="E552">
        <v>9199.0712996250004</v>
      </c>
      <c r="F552">
        <v>7133.25</v>
      </c>
      <c r="G552">
        <v>-34.227949366018102</v>
      </c>
      <c r="H552">
        <v>-0.59551809728079697</v>
      </c>
      <c r="I552">
        <v>-4.1444293561174099</v>
      </c>
      <c r="J552">
        <v>6.3589834610536302</v>
      </c>
      <c r="K552">
        <v>7688.4665406251197</v>
      </c>
      <c r="L552">
        <v>8027.44524950495</v>
      </c>
      <c r="M552">
        <v>49.738779886041399</v>
      </c>
      <c r="N552">
        <v>1.09886902054473</v>
      </c>
      <c r="O552">
        <v>51.262748396593402</v>
      </c>
      <c r="P552">
        <v>8.2238439130962497</v>
      </c>
      <c r="Q552">
        <v>2.6037029848882998E-2</v>
      </c>
    </row>
    <row r="553" spans="1:17" x14ac:dyDescent="0.3">
      <c r="A553" t="s">
        <v>1232</v>
      </c>
      <c r="B553" t="s">
        <v>1233</v>
      </c>
      <c r="C553" t="s">
        <v>3114</v>
      </c>
      <c r="D553" t="s">
        <v>211</v>
      </c>
      <c r="E553">
        <v>9196.3207309649897</v>
      </c>
      <c r="F553">
        <v>1485.15</v>
      </c>
      <c r="G553">
        <v>50.5971497119953</v>
      </c>
      <c r="H553">
        <v>-0.93119412258418</v>
      </c>
      <c r="I553">
        <v>36.710346162652399</v>
      </c>
      <c r="J553">
        <v>-2.5539901491669599</v>
      </c>
      <c r="K553">
        <v>1521.83393894241</v>
      </c>
      <c r="L553">
        <v>1318.5465046894201</v>
      </c>
      <c r="M553">
        <v>44.1639334671748</v>
      </c>
      <c r="N553">
        <v>0.66907041779667398</v>
      </c>
      <c r="O553">
        <v>18.3920816079183</v>
      </c>
      <c r="P553">
        <v>79.865568608453401</v>
      </c>
      <c r="Q553">
        <v>7.431089545913E-2</v>
      </c>
    </row>
    <row r="554" spans="1:17" x14ac:dyDescent="0.3">
      <c r="A554" t="s">
        <v>1234</v>
      </c>
      <c r="B554" t="s">
        <v>1235</v>
      </c>
      <c r="C554" t="s">
        <v>3107</v>
      </c>
      <c r="D554" t="s">
        <v>21</v>
      </c>
      <c r="E554">
        <v>9195.74232768</v>
      </c>
      <c r="F554">
        <v>446.4</v>
      </c>
      <c r="G554">
        <v>-18.0394637032663</v>
      </c>
      <c r="H554">
        <v>-1.04136493275064</v>
      </c>
      <c r="I554">
        <v>-11.9310718832027</v>
      </c>
      <c r="J554">
        <v>-4.6383131061680603</v>
      </c>
      <c r="K554">
        <v>469.93453845872699</v>
      </c>
      <c r="L554">
        <v>476.88376396764698</v>
      </c>
      <c r="M554">
        <v>34.641184400128097</v>
      </c>
      <c r="N554">
        <v>1.63053286834699</v>
      </c>
      <c r="O554">
        <v>28.808243727598501</v>
      </c>
      <c r="P554">
        <v>8.0871670702178999</v>
      </c>
      <c r="Q554">
        <v>-8.0156974280907997E-2</v>
      </c>
    </row>
    <row r="555" spans="1:17" x14ac:dyDescent="0.3">
      <c r="A555" t="s">
        <v>1236</v>
      </c>
      <c r="B555" t="s">
        <v>1237</v>
      </c>
      <c r="C555" t="s">
        <v>3121</v>
      </c>
      <c r="D555" t="s">
        <v>142</v>
      </c>
      <c r="E555">
        <v>9192.1758661500007</v>
      </c>
      <c r="F555">
        <v>1102.3499999999999</v>
      </c>
      <c r="G555">
        <v>169.240032055331</v>
      </c>
      <c r="H555">
        <v>6.9882119485518803</v>
      </c>
      <c r="I555">
        <v>28.837995398798601</v>
      </c>
      <c r="J555">
        <v>1.2275262221916401</v>
      </c>
      <c r="K555">
        <v>986.71284143493301</v>
      </c>
      <c r="L555">
        <v>839.37552825401497</v>
      </c>
      <c r="M555">
        <v>57.469973182465303</v>
      </c>
      <c r="N555">
        <v>1.4327322610464099</v>
      </c>
      <c r="O555">
        <v>8.4047716242572701</v>
      </c>
      <c r="P555">
        <v>195.53619302948999</v>
      </c>
      <c r="Q555">
        <v>0.144419852497156</v>
      </c>
    </row>
    <row r="556" spans="1:17" hidden="1" x14ac:dyDescent="0.3">
      <c r="A556" t="s">
        <v>1238</v>
      </c>
      <c r="B556" t="s">
        <v>1239</v>
      </c>
      <c r="C556" t="s">
        <v>3123</v>
      </c>
      <c r="D556" t="s">
        <v>75</v>
      </c>
      <c r="E556">
        <v>9183.2374455199897</v>
      </c>
      <c r="F556">
        <v>182.44</v>
      </c>
      <c r="G556">
        <v>-8.23458131799865</v>
      </c>
      <c r="H556">
        <v>2.7196885755051601</v>
      </c>
      <c r="I556">
        <v>23.2397640618282</v>
      </c>
      <c r="J556">
        <v>0.32605232399138701</v>
      </c>
      <c r="K556">
        <v>188.52789745283701</v>
      </c>
      <c r="L556">
        <v>174.646011939533</v>
      </c>
      <c r="M556">
        <v>27.137480234875301</v>
      </c>
      <c r="N556">
        <v>0.13817943171753</v>
      </c>
      <c r="O556">
        <v>34.838851129138298</v>
      </c>
      <c r="P556">
        <v>28.478873239436599</v>
      </c>
      <c r="Q556">
        <v>3.6305464475099997E-2</v>
      </c>
    </row>
    <row r="557" spans="1:17" x14ac:dyDescent="0.3">
      <c r="A557" t="s">
        <v>1240</v>
      </c>
      <c r="B557" t="s">
        <v>1241</v>
      </c>
      <c r="C557" t="s">
        <v>3120</v>
      </c>
      <c r="D557" t="s">
        <v>111</v>
      </c>
      <c r="E557">
        <v>9140.9799121800006</v>
      </c>
      <c r="F557">
        <v>1074.9000000000001</v>
      </c>
      <c r="G557">
        <v>28.739035535579401</v>
      </c>
      <c r="H557">
        <v>-6.6472681893813297</v>
      </c>
      <c r="I557">
        <v>8.4655424631893901</v>
      </c>
      <c r="J557">
        <v>-3.7197733271984101</v>
      </c>
      <c r="K557">
        <v>1148.8292494612699</v>
      </c>
      <c r="L557">
        <v>1064.59546726496</v>
      </c>
      <c r="M557">
        <v>40.217950906912002</v>
      </c>
      <c r="N557">
        <v>0.43594291976343702</v>
      </c>
      <c r="O557">
        <v>29.779514373430001</v>
      </c>
      <c r="P557">
        <v>53.5571428571428</v>
      </c>
      <c r="Q557">
        <v>3.8686544492442999E-2</v>
      </c>
    </row>
    <row r="558" spans="1:17" hidden="1" x14ac:dyDescent="0.3">
      <c r="A558" t="s">
        <v>1242</v>
      </c>
      <c r="B558" t="s">
        <v>1243</v>
      </c>
      <c r="C558" t="s">
        <v>3112</v>
      </c>
      <c r="D558" t="s">
        <v>51</v>
      </c>
      <c r="E558">
        <v>9139.0819132199995</v>
      </c>
      <c r="F558">
        <v>580.65</v>
      </c>
      <c r="G558">
        <v>-49.487915362594798</v>
      </c>
      <c r="H558">
        <v>-34.317363682220197</v>
      </c>
      <c r="I558">
        <v>-31.372985649138801</v>
      </c>
      <c r="J558">
        <v>-17.7685364536976</v>
      </c>
      <c r="K558">
        <v>814.60438155109102</v>
      </c>
      <c r="M558">
        <v>18.4098472106961</v>
      </c>
      <c r="N558">
        <v>1.7671074561234099</v>
      </c>
      <c r="O558">
        <v>102.51442349091499</v>
      </c>
      <c r="P558">
        <v>9.5462692198849197</v>
      </c>
    </row>
    <row r="559" spans="1:17" x14ac:dyDescent="0.3">
      <c r="A559" t="s">
        <v>1244</v>
      </c>
      <c r="B559" t="s">
        <v>1245</v>
      </c>
      <c r="C559" t="s">
        <v>3108</v>
      </c>
      <c r="D559" t="s">
        <v>139</v>
      </c>
      <c r="E559">
        <v>9130.1296309019999</v>
      </c>
      <c r="F559">
        <v>84.42</v>
      </c>
      <c r="G559">
        <v>-26.687501687112299</v>
      </c>
      <c r="H559">
        <v>1.2365362597160601</v>
      </c>
      <c r="I559">
        <v>-0.96680920624273503</v>
      </c>
      <c r="J559">
        <v>0.39459229829532899</v>
      </c>
      <c r="K559">
        <v>85.556616077958196</v>
      </c>
      <c r="L559">
        <v>85.586691413079393</v>
      </c>
      <c r="M559">
        <v>51.365678902509799</v>
      </c>
      <c r="N559">
        <v>0.26006637396898102</v>
      </c>
      <c r="O559">
        <v>25.3375977256574</v>
      </c>
      <c r="P559">
        <v>16.602209944751301</v>
      </c>
    </row>
    <row r="560" spans="1:17" x14ac:dyDescent="0.3">
      <c r="A560" t="s">
        <v>1246</v>
      </c>
      <c r="B560" t="s">
        <v>1247</v>
      </c>
      <c r="C560" t="s">
        <v>3119</v>
      </c>
      <c r="D560" t="s">
        <v>470</v>
      </c>
      <c r="E560">
        <v>9104.0044716569992</v>
      </c>
      <c r="F560">
        <v>147.27000000000001</v>
      </c>
      <c r="G560">
        <v>19.608543733864199</v>
      </c>
      <c r="H560">
        <v>-18.504951923902901</v>
      </c>
      <c r="I560">
        <v>-18.549337681386099</v>
      </c>
      <c r="J560">
        <v>-0.53434216097616305</v>
      </c>
      <c r="K560">
        <v>179.402397332986</v>
      </c>
      <c r="L560">
        <v>174.16148494220201</v>
      </c>
      <c r="M560">
        <v>34.851004121683602</v>
      </c>
      <c r="N560">
        <v>1.21192441809194</v>
      </c>
      <c r="O560">
        <v>60.657296122767598</v>
      </c>
      <c r="P560">
        <v>41.742059672762203</v>
      </c>
      <c r="Q560">
        <v>0.16458651492176801</v>
      </c>
    </row>
    <row r="561" spans="1:17" hidden="1" x14ac:dyDescent="0.3">
      <c r="A561" t="s">
        <v>1248</v>
      </c>
      <c r="B561" t="s">
        <v>1249</v>
      </c>
      <c r="C561" t="s">
        <v>3123</v>
      </c>
      <c r="D561" t="s">
        <v>85</v>
      </c>
      <c r="E561">
        <v>9097.2081026550004</v>
      </c>
      <c r="F561">
        <v>670.35</v>
      </c>
      <c r="G561">
        <v>-32.905438215388003</v>
      </c>
      <c r="H561">
        <v>-3.99277458548735</v>
      </c>
      <c r="I561">
        <v>-19.7946129314745</v>
      </c>
      <c r="J561">
        <v>-3.73435596685656</v>
      </c>
      <c r="M561">
        <v>26.2532992929671</v>
      </c>
      <c r="O561">
        <v>26.501081524576701</v>
      </c>
      <c r="P561">
        <v>1.0781061519903501</v>
      </c>
    </row>
    <row r="562" spans="1:17" x14ac:dyDescent="0.3">
      <c r="A562" t="s">
        <v>1250</v>
      </c>
      <c r="B562" t="s">
        <v>1251</v>
      </c>
      <c r="C562" t="s">
        <v>3125</v>
      </c>
      <c r="D562" t="s">
        <v>1024</v>
      </c>
      <c r="E562">
        <v>9036.4897782000007</v>
      </c>
      <c r="F562">
        <v>469.8</v>
      </c>
      <c r="G562">
        <v>11.290225415545899</v>
      </c>
      <c r="H562">
        <v>-7.1353083758231604</v>
      </c>
      <c r="I562">
        <v>5.9338764235608199</v>
      </c>
      <c r="J562">
        <v>-1.09500544551228</v>
      </c>
      <c r="K562">
        <v>520.50555060474596</v>
      </c>
      <c r="L562">
        <v>486.08811590846102</v>
      </c>
      <c r="M562">
        <v>35.349223283816499</v>
      </c>
      <c r="N562">
        <v>0.57039606246739605</v>
      </c>
      <c r="O562">
        <v>46.636866751809201</v>
      </c>
      <c r="P562">
        <v>44.176768451741502</v>
      </c>
      <c r="Q562">
        <v>4.5706607538379997E-3</v>
      </c>
    </row>
    <row r="563" spans="1:17" x14ac:dyDescent="0.3">
      <c r="A563" t="s">
        <v>1252</v>
      </c>
      <c r="B563" t="s">
        <v>1253</v>
      </c>
      <c r="C563" t="s">
        <v>572</v>
      </c>
      <c r="D563" t="s">
        <v>436</v>
      </c>
      <c r="E563">
        <v>9034.9359624799999</v>
      </c>
      <c r="F563">
        <v>345.2</v>
      </c>
      <c r="G563">
        <v>28.406765413777901</v>
      </c>
      <c r="H563">
        <v>-2.7342578537251501</v>
      </c>
      <c r="I563">
        <v>-9.65589807598551</v>
      </c>
      <c r="J563">
        <v>-6.3953099713008799</v>
      </c>
      <c r="K563">
        <v>364.28577818766502</v>
      </c>
      <c r="L563">
        <v>339.33110639236099</v>
      </c>
      <c r="M563">
        <v>43.801702343065898</v>
      </c>
      <c r="N563">
        <v>0.62051250005539804</v>
      </c>
      <c r="O563">
        <v>22.045191193510998</v>
      </c>
      <c r="P563">
        <v>62.218045112781901</v>
      </c>
      <c r="Q563">
        <v>0.12725540695420501</v>
      </c>
    </row>
    <row r="564" spans="1:17" x14ac:dyDescent="0.3">
      <c r="A564" t="s">
        <v>1254</v>
      </c>
      <c r="B564" t="s">
        <v>1255</v>
      </c>
      <c r="C564" t="s">
        <v>3107</v>
      </c>
      <c r="D564" t="s">
        <v>255</v>
      </c>
      <c r="E564">
        <v>8963.5145638800004</v>
      </c>
      <c r="F564">
        <v>1647.6</v>
      </c>
      <c r="G564">
        <v>-40.4318400657829</v>
      </c>
      <c r="H564">
        <v>-13.986574750869099</v>
      </c>
      <c r="I564">
        <v>-21.938710843940999</v>
      </c>
      <c r="J564">
        <v>-5.7303555503909198</v>
      </c>
      <c r="K564">
        <v>2002.83160025295</v>
      </c>
      <c r="L564">
        <v>2020.89176489692</v>
      </c>
      <c r="M564">
        <v>20.3770723279628</v>
      </c>
      <c r="N564">
        <v>1.2120110228446801</v>
      </c>
      <c r="O564">
        <v>66.778951201747901</v>
      </c>
      <c r="P564">
        <v>2.9749999999999899</v>
      </c>
      <c r="Q564">
        <v>7.5258608357169996E-3</v>
      </c>
    </row>
    <row r="565" spans="1:17" x14ac:dyDescent="0.3">
      <c r="A565" t="s">
        <v>1256</v>
      </c>
      <c r="B565" t="s">
        <v>1257</v>
      </c>
      <c r="C565" t="s">
        <v>3111</v>
      </c>
      <c r="D565" t="s">
        <v>48</v>
      </c>
      <c r="E565">
        <v>8936.3901196799998</v>
      </c>
      <c r="F565">
        <v>520.20000000000005</v>
      </c>
      <c r="G565">
        <v>77.415504043672996</v>
      </c>
      <c r="H565">
        <v>-6.0197665847361899</v>
      </c>
      <c r="I565">
        <v>27.550344727239199</v>
      </c>
      <c r="J565">
        <v>-1.8082179588357301</v>
      </c>
      <c r="K565">
        <v>544.34188172027098</v>
      </c>
      <c r="L565">
        <v>460.10004395681801</v>
      </c>
      <c r="M565">
        <v>31.250292452300101</v>
      </c>
      <c r="N565">
        <v>0.53874658208191994</v>
      </c>
      <c r="O565">
        <v>33.467896962706597</v>
      </c>
      <c r="P565">
        <v>103.123779773525</v>
      </c>
      <c r="Q565">
        <v>0.218570775832265</v>
      </c>
    </row>
    <row r="566" spans="1:17" x14ac:dyDescent="0.3">
      <c r="A566" t="s">
        <v>1258</v>
      </c>
      <c r="B566" t="s">
        <v>1259</v>
      </c>
      <c r="C566" t="s">
        <v>3114</v>
      </c>
      <c r="D566" t="s">
        <v>211</v>
      </c>
      <c r="E566">
        <v>8931.5423142399995</v>
      </c>
      <c r="F566">
        <v>2004.85</v>
      </c>
      <c r="G566">
        <v>55.1919038844715</v>
      </c>
      <c r="H566">
        <v>-4.1723847671265402</v>
      </c>
      <c r="I566">
        <v>-5.4034467778094504</v>
      </c>
      <c r="J566">
        <v>-1.37568057327351</v>
      </c>
      <c r="K566">
        <v>2083.3811505579702</v>
      </c>
      <c r="L566">
        <v>1898.40796816478</v>
      </c>
      <c r="M566">
        <v>48.116503499122103</v>
      </c>
      <c r="N566">
        <v>0.46109346792414502</v>
      </c>
      <c r="O566">
        <v>19.659824924557899</v>
      </c>
      <c r="P566">
        <v>101.89828801611201</v>
      </c>
      <c r="Q566">
        <v>0.152337331691729</v>
      </c>
    </row>
    <row r="567" spans="1:17" hidden="1" x14ac:dyDescent="0.3">
      <c r="A567" t="s">
        <v>1260</v>
      </c>
      <c r="B567" t="s">
        <v>1261</v>
      </c>
      <c r="C567" t="s">
        <v>3123</v>
      </c>
      <c r="D567" t="s">
        <v>142</v>
      </c>
      <c r="E567">
        <v>8923.2768698500004</v>
      </c>
      <c r="F567">
        <v>708.1</v>
      </c>
      <c r="G567">
        <v>11.215013727431</v>
      </c>
      <c r="H567">
        <v>1.66901706628491</v>
      </c>
      <c r="I567">
        <v>-4.6057908560395298</v>
      </c>
      <c r="J567">
        <v>-0.81165120582392902</v>
      </c>
      <c r="K567">
        <v>715.36121325005399</v>
      </c>
      <c r="L567">
        <v>686.47276157982503</v>
      </c>
      <c r="M567">
        <v>40.425712478527402</v>
      </c>
      <c r="N567">
        <v>0.88193703200778695</v>
      </c>
      <c r="O567">
        <v>13.126677023019299</v>
      </c>
      <c r="P567">
        <v>32.528542017593097</v>
      </c>
      <c r="Q567">
        <v>2.0317774938435999E-2</v>
      </c>
    </row>
    <row r="568" spans="1:17" x14ac:dyDescent="0.3">
      <c r="A568" t="s">
        <v>1262</v>
      </c>
      <c r="B568" t="s">
        <v>1263</v>
      </c>
      <c r="C568" t="s">
        <v>3109</v>
      </c>
      <c r="D568" t="s">
        <v>21</v>
      </c>
      <c r="E568">
        <v>8908.2771850449899</v>
      </c>
      <c r="F568">
        <v>1414.85</v>
      </c>
      <c r="G568">
        <v>-29.1223357808862</v>
      </c>
      <c r="H568">
        <v>-5.7427875800305701</v>
      </c>
      <c r="I568">
        <v>-6.2977941739474099</v>
      </c>
      <c r="J568">
        <v>-2.9107021134053399</v>
      </c>
      <c r="K568">
        <v>1525.2380663307799</v>
      </c>
      <c r="L568">
        <v>1563.5491939184001</v>
      </c>
      <c r="M568">
        <v>28.316579800225501</v>
      </c>
      <c r="N568">
        <v>1.1249313278284601</v>
      </c>
      <c r="O568">
        <v>37.290172103049798</v>
      </c>
      <c r="P568">
        <v>6.0607196401799097</v>
      </c>
      <c r="Q568">
        <v>-6.3287891257201995E-2</v>
      </c>
    </row>
    <row r="569" spans="1:17" hidden="1" x14ac:dyDescent="0.3">
      <c r="A569" t="s">
        <v>1264</v>
      </c>
      <c r="B569" t="s">
        <v>1265</v>
      </c>
      <c r="C569" t="s">
        <v>3123</v>
      </c>
      <c r="D569" t="s">
        <v>142</v>
      </c>
      <c r="E569">
        <v>8862</v>
      </c>
      <c r="F569">
        <v>4431</v>
      </c>
      <c r="G569">
        <v>-22.309888400024899</v>
      </c>
      <c r="H569">
        <v>-15.55895693788</v>
      </c>
      <c r="I569">
        <v>-11.0275604252089</v>
      </c>
      <c r="J569">
        <v>-6.6178722191795796</v>
      </c>
      <c r="K569">
        <v>4503.3116667639497</v>
      </c>
      <c r="L569">
        <v>4669.7237557833796</v>
      </c>
      <c r="M569">
        <v>52.963440262007097</v>
      </c>
      <c r="N569">
        <v>0.51681514476614698</v>
      </c>
      <c r="O569">
        <v>57.391108102008502</v>
      </c>
      <c r="P569">
        <v>5.4999999999999902</v>
      </c>
      <c r="Q569">
        <v>-6.4299930866502999E-2</v>
      </c>
    </row>
    <row r="570" spans="1:17" x14ac:dyDescent="0.3">
      <c r="A570" t="s">
        <v>1266</v>
      </c>
      <c r="B570" t="s">
        <v>1267</v>
      </c>
      <c r="C570" t="s">
        <v>3120</v>
      </c>
      <c r="D570" t="s">
        <v>111</v>
      </c>
      <c r="E570">
        <v>8826.3850131599993</v>
      </c>
      <c r="F570">
        <v>738.8</v>
      </c>
      <c r="G570">
        <v>-33.035591627552002</v>
      </c>
      <c r="H570">
        <v>10.798203488463701</v>
      </c>
      <c r="I570">
        <v>0.37948290809023</v>
      </c>
      <c r="J570">
        <v>8.1521272000818108</v>
      </c>
      <c r="K570">
        <v>677.85284198578995</v>
      </c>
      <c r="L570">
        <v>692.183517083369</v>
      </c>
      <c r="M570">
        <v>82.485014843421197</v>
      </c>
      <c r="N570">
        <v>1.0478644477888099</v>
      </c>
      <c r="O570">
        <v>14.916080129940401</v>
      </c>
      <c r="P570">
        <v>23.4213164049448</v>
      </c>
      <c r="Q570">
        <v>-7.4393724143587997E-2</v>
      </c>
    </row>
    <row r="571" spans="1:17" x14ac:dyDescent="0.3">
      <c r="A571" t="s">
        <v>1268</v>
      </c>
      <c r="B571" t="s">
        <v>1269</v>
      </c>
      <c r="C571" t="s">
        <v>3116</v>
      </c>
      <c r="D571" t="s">
        <v>75</v>
      </c>
      <c r="E571">
        <v>8819.3714467000009</v>
      </c>
      <c r="F571">
        <v>749.5</v>
      </c>
      <c r="G571">
        <v>-30.361409175527299</v>
      </c>
      <c r="H571">
        <v>-7.6122096540950004</v>
      </c>
      <c r="I571">
        <v>-9.8173029604673996</v>
      </c>
      <c r="J571">
        <v>-1.4649484307698299</v>
      </c>
      <c r="K571">
        <v>781.22526376816597</v>
      </c>
      <c r="L571">
        <v>802.56944174322302</v>
      </c>
      <c r="M571">
        <v>49.175304423799503</v>
      </c>
      <c r="N571">
        <v>1.2724402239863</v>
      </c>
      <c r="O571">
        <v>33.408939292861902</v>
      </c>
      <c r="P571">
        <v>9.3442264205996004</v>
      </c>
      <c r="Q571">
        <v>8.004445747741E-3</v>
      </c>
    </row>
    <row r="572" spans="1:17" hidden="1" x14ac:dyDescent="0.3">
      <c r="A572" t="s">
        <v>1270</v>
      </c>
      <c r="B572" t="s">
        <v>1271</v>
      </c>
      <c r="C572" t="s">
        <v>3123</v>
      </c>
      <c r="D572" t="s">
        <v>572</v>
      </c>
      <c r="E572">
        <v>8791.2810307349991</v>
      </c>
      <c r="F572">
        <v>4428.1499999999996</v>
      </c>
      <c r="G572">
        <v>27.537175411715101</v>
      </c>
      <c r="H572">
        <v>14.5129228503548</v>
      </c>
      <c r="I572">
        <v>32.032308962350001</v>
      </c>
      <c r="J572">
        <v>19.204687496605501</v>
      </c>
      <c r="K572">
        <v>4008.1666123028399</v>
      </c>
      <c r="L572">
        <v>3737.9658648469999</v>
      </c>
      <c r="M572">
        <v>61.989019068180099</v>
      </c>
      <c r="N572">
        <v>1.7453112084022699</v>
      </c>
      <c r="O572">
        <v>8.0586700992513798</v>
      </c>
      <c r="P572">
        <v>41.381842563177401</v>
      </c>
      <c r="Q572">
        <v>5.7523564801489997E-3</v>
      </c>
    </row>
    <row r="573" spans="1:17" x14ac:dyDescent="0.3">
      <c r="A573" t="s">
        <v>1272</v>
      </c>
      <c r="B573" t="s">
        <v>1273</v>
      </c>
      <c r="C573" t="s">
        <v>3117</v>
      </c>
      <c r="D573" t="s">
        <v>287</v>
      </c>
      <c r="E573">
        <v>8789.3198733600002</v>
      </c>
      <c r="F573">
        <v>762.45</v>
      </c>
      <c r="G573">
        <v>-41.456428581993499</v>
      </c>
      <c r="H573">
        <v>-6.1622825301516304</v>
      </c>
      <c r="I573">
        <v>-22.963724847537101</v>
      </c>
      <c r="J573">
        <v>-8.9285526912413697</v>
      </c>
      <c r="K573">
        <v>891.51014348069998</v>
      </c>
      <c r="L573">
        <v>959.32772345987303</v>
      </c>
      <c r="M573">
        <v>18.033338218850702</v>
      </c>
      <c r="N573">
        <v>1.68807228544406</v>
      </c>
      <c r="O573">
        <v>45.583316938815599</v>
      </c>
      <c r="P573">
        <v>1.3626695027918001</v>
      </c>
      <c r="Q573">
        <v>-6.1026378696845997E-2</v>
      </c>
    </row>
    <row r="574" spans="1:17" x14ac:dyDescent="0.3">
      <c r="A574" t="s">
        <v>1274</v>
      </c>
      <c r="B574" t="s">
        <v>1275</v>
      </c>
      <c r="C574" t="s">
        <v>3111</v>
      </c>
      <c r="D574" t="s">
        <v>48</v>
      </c>
      <c r="E574">
        <v>8770.3010009999998</v>
      </c>
      <c r="F574">
        <v>311.85000000000002</v>
      </c>
      <c r="G574">
        <v>-7.3535323326893902</v>
      </c>
      <c r="H574">
        <v>5.2248451403756997</v>
      </c>
      <c r="I574">
        <v>14.753374343226</v>
      </c>
      <c r="J574">
        <v>12.416854247983499</v>
      </c>
      <c r="K574">
        <v>312.43235946172803</v>
      </c>
      <c r="L574">
        <v>310.67826322398997</v>
      </c>
      <c r="M574">
        <v>62.068117577552997</v>
      </c>
      <c r="N574">
        <v>3.13521762741181</v>
      </c>
      <c r="O574">
        <v>33.205066538399798</v>
      </c>
      <c r="P574">
        <v>31.721224920802499</v>
      </c>
      <c r="Q574">
        <v>1.1880610684609999E-3</v>
      </c>
    </row>
    <row r="575" spans="1:17" x14ac:dyDescent="0.3">
      <c r="A575" t="s">
        <v>1276</v>
      </c>
      <c r="B575" t="s">
        <v>1277</v>
      </c>
      <c r="C575" t="s">
        <v>3120</v>
      </c>
      <c r="D575" t="s">
        <v>977</v>
      </c>
      <c r="E575">
        <v>8767.7360220560004</v>
      </c>
      <c r="F575">
        <v>63.43</v>
      </c>
      <c r="G575">
        <v>-26.380683611295201</v>
      </c>
      <c r="H575">
        <v>-10.9955037788386</v>
      </c>
      <c r="I575">
        <v>-21.381029892477201</v>
      </c>
      <c r="J575">
        <v>-12.0426868516331</v>
      </c>
      <c r="K575">
        <v>71.212670595661294</v>
      </c>
      <c r="L575">
        <v>73.270936666565007</v>
      </c>
      <c r="M575">
        <v>39.058828925791602</v>
      </c>
      <c r="N575">
        <v>0.85391865917902599</v>
      </c>
      <c r="O575">
        <v>49.534920384675999</v>
      </c>
      <c r="P575">
        <v>7.1452702702702497</v>
      </c>
      <c r="Q575">
        <v>3.6988061863944002E-2</v>
      </c>
    </row>
    <row r="576" spans="1:17" hidden="1" x14ac:dyDescent="0.3">
      <c r="A576" t="s">
        <v>1278</v>
      </c>
      <c r="B576" t="s">
        <v>1279</v>
      </c>
      <c r="C576" t="s">
        <v>3123</v>
      </c>
      <c r="D576" t="s">
        <v>1280</v>
      </c>
      <c r="E576">
        <v>8753.3980800000008</v>
      </c>
      <c r="F576">
        <v>4190</v>
      </c>
      <c r="G576">
        <v>503.19949112762799</v>
      </c>
      <c r="H576">
        <v>24.4497031763016</v>
      </c>
      <c r="I576">
        <v>76.893126616973305</v>
      </c>
      <c r="J576">
        <v>2.5499944901552598</v>
      </c>
      <c r="K576">
        <v>3762.40276495429</v>
      </c>
      <c r="L576">
        <v>2770.6808204580602</v>
      </c>
      <c r="M576">
        <v>55.055999351161397</v>
      </c>
      <c r="N576">
        <v>1.29818207243742</v>
      </c>
      <c r="O576">
        <v>13.365155131264901</v>
      </c>
      <c r="P576">
        <v>604.02419558094596</v>
      </c>
      <c r="Q576">
        <v>0.37606586931359698</v>
      </c>
    </row>
    <row r="577" spans="1:17" x14ac:dyDescent="0.3">
      <c r="A577" t="s">
        <v>1281</v>
      </c>
      <c r="B577" t="s">
        <v>1282</v>
      </c>
      <c r="C577" t="s">
        <v>3114</v>
      </c>
      <c r="D577" t="s">
        <v>60</v>
      </c>
      <c r="E577">
        <v>8739.6828219800009</v>
      </c>
      <c r="F577">
        <v>6632.9</v>
      </c>
      <c r="G577">
        <v>43.1400221382778</v>
      </c>
      <c r="H577">
        <v>1.5996184736677601</v>
      </c>
      <c r="I577">
        <v>-28.0387405287692</v>
      </c>
      <c r="J577">
        <v>-2.7331620537852199</v>
      </c>
      <c r="K577">
        <v>7230.6783542822996</v>
      </c>
      <c r="L577">
        <v>7081.5667594195102</v>
      </c>
      <c r="M577">
        <v>35.844838451063303</v>
      </c>
      <c r="N577">
        <v>0.58774965580974203</v>
      </c>
      <c r="O577">
        <v>54.952584842225797</v>
      </c>
      <c r="P577">
        <v>99.006900690068903</v>
      </c>
      <c r="Q577">
        <v>0.132281282968187</v>
      </c>
    </row>
    <row r="578" spans="1:17" hidden="1" x14ac:dyDescent="0.3">
      <c r="A578" t="s">
        <v>1283</v>
      </c>
      <c r="B578" t="s">
        <v>1284</v>
      </c>
      <c r="C578" t="s">
        <v>3123</v>
      </c>
      <c r="D578" t="s">
        <v>220</v>
      </c>
      <c r="E578">
        <v>8724.1596096899993</v>
      </c>
      <c r="F578">
        <v>311.89999999999998</v>
      </c>
      <c r="G578">
        <v>-19.8821577983597</v>
      </c>
      <c r="H578">
        <v>0.42333825596723901</v>
      </c>
      <c r="I578">
        <v>-6.1834485426467598</v>
      </c>
      <c r="J578">
        <v>-2.2427069713126002</v>
      </c>
      <c r="K578">
        <v>325.006186306384</v>
      </c>
      <c r="M578">
        <v>38.679026730943299</v>
      </c>
      <c r="N578">
        <v>0.45073398752805199</v>
      </c>
      <c r="O578">
        <v>19.397242705995499</v>
      </c>
      <c r="P578">
        <v>10.583229923772301</v>
      </c>
    </row>
    <row r="579" spans="1:17" x14ac:dyDescent="0.3">
      <c r="A579" t="s">
        <v>1285</v>
      </c>
      <c r="B579" t="s">
        <v>1286</v>
      </c>
      <c r="C579" t="s">
        <v>3117</v>
      </c>
      <c r="D579" t="s">
        <v>85</v>
      </c>
      <c r="E579">
        <v>8710.7433595999992</v>
      </c>
      <c r="F579">
        <v>1120.75</v>
      </c>
      <c r="G579">
        <v>38.6723251675879</v>
      </c>
      <c r="H579">
        <v>-15.5418533196788</v>
      </c>
      <c r="I579">
        <v>20.328645534089102</v>
      </c>
      <c r="J579">
        <v>-0.75781294887603701</v>
      </c>
      <c r="K579">
        <v>1210.71688322204</v>
      </c>
      <c r="L579">
        <v>1027.56817068122</v>
      </c>
      <c r="M579">
        <v>42.526262319951101</v>
      </c>
      <c r="N579">
        <v>0.70021277420459305</v>
      </c>
      <c r="O579">
        <v>37.764889582868598</v>
      </c>
      <c r="P579">
        <v>64.477546228353404</v>
      </c>
    </row>
    <row r="580" spans="1:17" hidden="1" x14ac:dyDescent="0.3">
      <c r="A580" t="s">
        <v>1287</v>
      </c>
      <c r="B580" t="s">
        <v>1288</v>
      </c>
      <c r="C580" t="s">
        <v>3123</v>
      </c>
      <c r="D580" t="s">
        <v>730</v>
      </c>
      <c r="E580">
        <v>8642.3479203879997</v>
      </c>
      <c r="F580">
        <v>521.15</v>
      </c>
      <c r="G580">
        <v>-2.67579997365918</v>
      </c>
      <c r="H580">
        <v>4.5251194292961499</v>
      </c>
      <c r="I580">
        <v>1.7084530187774101</v>
      </c>
      <c r="J580">
        <v>1.34228355110466</v>
      </c>
      <c r="K580">
        <v>529.25145222192998</v>
      </c>
      <c r="L580">
        <v>511.84257361136599</v>
      </c>
      <c r="M580">
        <v>73.886051750125603</v>
      </c>
      <c r="N580">
        <v>0.33826260340877601</v>
      </c>
      <c r="O580">
        <v>7.6407943970066201</v>
      </c>
      <c r="P580">
        <v>18.2335859158764</v>
      </c>
      <c r="Q580">
        <v>-1.0545973830429E-2</v>
      </c>
    </row>
    <row r="581" spans="1:17" x14ac:dyDescent="0.3">
      <c r="A581" t="s">
        <v>1289</v>
      </c>
      <c r="B581" t="s">
        <v>1290</v>
      </c>
      <c r="C581" t="s">
        <v>3114</v>
      </c>
      <c r="D581" t="s">
        <v>211</v>
      </c>
      <c r="E581">
        <v>8636.8173060000008</v>
      </c>
      <c r="F581">
        <v>438.1</v>
      </c>
      <c r="G581">
        <v>26.646340251834001</v>
      </c>
      <c r="H581">
        <v>7.4154325070976297</v>
      </c>
      <c r="I581">
        <v>34.4309798597031</v>
      </c>
      <c r="J581">
        <v>2.6372510012139001</v>
      </c>
      <c r="K581">
        <v>426.87344504767202</v>
      </c>
      <c r="L581">
        <v>368.21290521562997</v>
      </c>
      <c r="M581">
        <v>56.1859794269742</v>
      </c>
      <c r="N581">
        <v>0.64998566234749799</v>
      </c>
      <c r="O581">
        <v>10.7737959370006</v>
      </c>
      <c r="P581">
        <v>82.465639316951197</v>
      </c>
    </row>
    <row r="582" spans="1:17" x14ac:dyDescent="0.3">
      <c r="A582" t="s">
        <v>1291</v>
      </c>
      <c r="B582" t="s">
        <v>1292</v>
      </c>
      <c r="C582" t="s">
        <v>3106</v>
      </c>
      <c r="D582" t="s">
        <v>18</v>
      </c>
      <c r="E582">
        <v>8620.4809459999997</v>
      </c>
      <c r="F582">
        <v>578.9</v>
      </c>
      <c r="G582">
        <v>-26.152354607731802</v>
      </c>
      <c r="H582">
        <v>-32.561928899611502</v>
      </c>
      <c r="I582">
        <v>-39.291290240510598</v>
      </c>
      <c r="J582">
        <v>-8.2223091072701209</v>
      </c>
      <c r="K582">
        <v>774.04479838324505</v>
      </c>
      <c r="L582">
        <v>837.542384832072</v>
      </c>
      <c r="M582">
        <v>26.0209276630403</v>
      </c>
      <c r="N582">
        <v>2.2663136899377898</v>
      </c>
      <c r="O582">
        <v>120.245292796683</v>
      </c>
      <c r="P582">
        <v>2.27915194346288</v>
      </c>
      <c r="Q582">
        <v>0.15167340292586801</v>
      </c>
    </row>
    <row r="583" spans="1:17" x14ac:dyDescent="0.3">
      <c r="A583" t="s">
        <v>1293</v>
      </c>
      <c r="B583" t="s">
        <v>1294</v>
      </c>
      <c r="C583" t="s">
        <v>3112</v>
      </c>
      <c r="D583" t="s">
        <v>51</v>
      </c>
      <c r="E583">
        <v>8607.0667676199992</v>
      </c>
      <c r="F583">
        <v>880.15</v>
      </c>
      <c r="G583">
        <v>116.119397678346</v>
      </c>
      <c r="H583">
        <v>5.9985567661176598</v>
      </c>
      <c r="I583">
        <v>74.705361060080307</v>
      </c>
      <c r="J583">
        <v>-2.6654351949144699</v>
      </c>
      <c r="K583">
        <v>822.77423899299799</v>
      </c>
      <c r="L583">
        <v>655.70018875692404</v>
      </c>
      <c r="M583">
        <v>58.870322785480901</v>
      </c>
      <c r="N583">
        <v>1.04111472146259</v>
      </c>
      <c r="O583">
        <v>9.0155087201045205</v>
      </c>
      <c r="P583">
        <v>181.06338815264201</v>
      </c>
      <c r="Q583">
        <v>4.2502152643441003E-2</v>
      </c>
    </row>
    <row r="584" spans="1:17" x14ac:dyDescent="0.3">
      <c r="A584" t="s">
        <v>1295</v>
      </c>
      <c r="B584" t="s">
        <v>1296</v>
      </c>
      <c r="C584" t="s">
        <v>3117</v>
      </c>
      <c r="D584" t="s">
        <v>1297</v>
      </c>
      <c r="E584">
        <v>8603.3945401500005</v>
      </c>
      <c r="F584">
        <v>791.5</v>
      </c>
      <c r="G584">
        <v>-50.237041356677501</v>
      </c>
      <c r="H584">
        <v>-5.8337169920518503</v>
      </c>
      <c r="I584">
        <v>-18.672955692077299</v>
      </c>
      <c r="J584">
        <v>-4.6532562135402999</v>
      </c>
      <c r="K584">
        <v>871.50074035985904</v>
      </c>
      <c r="L584">
        <v>955.25962622411498</v>
      </c>
      <c r="M584">
        <v>26.175945388093002</v>
      </c>
      <c r="N584">
        <v>0.74021249571673997</v>
      </c>
      <c r="O584">
        <v>63.866077068856598</v>
      </c>
      <c r="P584">
        <v>2.2543763322782699</v>
      </c>
      <c r="Q584">
        <v>-0.14649227784024299</v>
      </c>
    </row>
    <row r="585" spans="1:17" hidden="1" x14ac:dyDescent="0.3">
      <c r="A585" t="s">
        <v>1298</v>
      </c>
      <c r="B585" t="s">
        <v>1299</v>
      </c>
      <c r="C585" t="s">
        <v>3123</v>
      </c>
      <c r="D585" t="s">
        <v>460</v>
      </c>
      <c r="E585">
        <v>8597.2118156399993</v>
      </c>
      <c r="F585">
        <v>1122.45</v>
      </c>
      <c r="G585">
        <v>10.614859286578699</v>
      </c>
      <c r="H585">
        <v>10.936716690842299</v>
      </c>
      <c r="I585">
        <v>18.840353422518401</v>
      </c>
      <c r="J585">
        <v>-3.1188840163034799</v>
      </c>
      <c r="K585">
        <v>1092.9962523649299</v>
      </c>
      <c r="L585">
        <v>981.34744410060898</v>
      </c>
      <c r="M585">
        <v>45.5873402323707</v>
      </c>
      <c r="N585">
        <v>0.850214516979514</v>
      </c>
      <c r="O585">
        <v>10.8646264867031</v>
      </c>
      <c r="P585">
        <v>48.148881409621801</v>
      </c>
      <c r="Q585">
        <v>4.9995700343920001E-2</v>
      </c>
    </row>
    <row r="586" spans="1:17" x14ac:dyDescent="0.3">
      <c r="A586" t="s">
        <v>1300</v>
      </c>
      <c r="B586" t="s">
        <v>1301</v>
      </c>
      <c r="C586" t="s">
        <v>3116</v>
      </c>
      <c r="D586" t="s">
        <v>75</v>
      </c>
      <c r="E586">
        <v>8581.8608964149898</v>
      </c>
      <c r="F586">
        <v>1114.45</v>
      </c>
      <c r="G586">
        <v>-33.394764647511103</v>
      </c>
      <c r="H586">
        <v>-3.8514029454713201</v>
      </c>
      <c r="I586">
        <v>-27.798825382388401</v>
      </c>
      <c r="J586">
        <v>-0.94103507314149204</v>
      </c>
      <c r="K586">
        <v>1211.5484535309799</v>
      </c>
      <c r="L586">
        <v>1339.4533774312699</v>
      </c>
      <c r="M586">
        <v>41.182163169312503</v>
      </c>
      <c r="N586">
        <v>0.67876891712740095</v>
      </c>
      <c r="O586">
        <v>61.694109201848399</v>
      </c>
      <c r="P586">
        <v>3.47725162488394</v>
      </c>
      <c r="Q586">
        <v>-4.3357397958162E-2</v>
      </c>
    </row>
    <row r="587" spans="1:17" x14ac:dyDescent="0.3">
      <c r="A587" t="s">
        <v>1302</v>
      </c>
      <c r="B587" t="s">
        <v>1303</v>
      </c>
      <c r="C587" t="s">
        <v>3110</v>
      </c>
      <c r="D587" t="s">
        <v>201</v>
      </c>
      <c r="E587">
        <v>8578.6019984600007</v>
      </c>
      <c r="F587">
        <v>264.10000000000002</v>
      </c>
      <c r="G587">
        <v>-33.9370350161754</v>
      </c>
      <c r="H587">
        <v>-24.112635324932299</v>
      </c>
      <c r="I587">
        <v>-42.081692725337099</v>
      </c>
      <c r="J587">
        <v>-20.449305713778202</v>
      </c>
      <c r="K587">
        <v>411.17753398769298</v>
      </c>
      <c r="L587">
        <v>430.00087040497101</v>
      </c>
      <c r="M587">
        <v>8.1159458582542499</v>
      </c>
      <c r="N587">
        <v>0.63095806133376098</v>
      </c>
      <c r="O587">
        <v>107.118515713744</v>
      </c>
      <c r="P587">
        <v>8.9746234784402894</v>
      </c>
    </row>
    <row r="588" spans="1:17" x14ac:dyDescent="0.3">
      <c r="A588" t="s">
        <v>1304</v>
      </c>
      <c r="B588" t="s">
        <v>1305</v>
      </c>
      <c r="C588" t="s">
        <v>3122</v>
      </c>
      <c r="D588" t="s">
        <v>414</v>
      </c>
      <c r="E588">
        <v>8574.379758174</v>
      </c>
      <c r="F588">
        <v>105.18</v>
      </c>
      <c r="G588">
        <v>49.080704515929199</v>
      </c>
      <c r="H588">
        <v>18.547425514090602</v>
      </c>
      <c r="I588">
        <v>45.6397891740422</v>
      </c>
      <c r="J588">
        <v>1.75518880798226</v>
      </c>
      <c r="K588">
        <v>95.569553220386695</v>
      </c>
      <c r="L588">
        <v>83.373078260176499</v>
      </c>
      <c r="M588">
        <v>52.572957462638499</v>
      </c>
      <c r="N588">
        <v>1.5937543985887801</v>
      </c>
      <c r="O588">
        <v>13.662293211637101</v>
      </c>
      <c r="P588">
        <v>69.782082324455203</v>
      </c>
      <c r="Q588">
        <v>0.100822816669826</v>
      </c>
    </row>
    <row r="589" spans="1:17" x14ac:dyDescent="0.3">
      <c r="A589" t="s">
        <v>1306</v>
      </c>
      <c r="B589" t="s">
        <v>1307</v>
      </c>
      <c r="C589" t="s">
        <v>3112</v>
      </c>
      <c r="D589" t="s">
        <v>51</v>
      </c>
      <c r="E589">
        <v>8537.3111533299998</v>
      </c>
      <c r="F589">
        <v>5143.1499999999996</v>
      </c>
      <c r="G589">
        <v>-19.535675895371899</v>
      </c>
      <c r="H589">
        <v>3.0963881294946698</v>
      </c>
      <c r="I589">
        <v>3.4285491550349998</v>
      </c>
      <c r="J589">
        <v>-8.34158055760658</v>
      </c>
      <c r="K589">
        <v>5261.3997895804096</v>
      </c>
      <c r="L589">
        <v>5133.7467014607901</v>
      </c>
      <c r="M589">
        <v>37.4612011047792</v>
      </c>
      <c r="N589">
        <v>2.3500346773135301</v>
      </c>
      <c r="O589">
        <v>13.4188192061285</v>
      </c>
      <c r="P589">
        <v>10.9262274751701</v>
      </c>
      <c r="Q589">
        <v>-4.2879061529465003E-2</v>
      </c>
    </row>
    <row r="590" spans="1:17" x14ac:dyDescent="0.3">
      <c r="A590" t="s">
        <v>1308</v>
      </c>
      <c r="B590" t="s">
        <v>1309</v>
      </c>
      <c r="C590" t="s">
        <v>3110</v>
      </c>
      <c r="D590" t="s">
        <v>967</v>
      </c>
      <c r="E590">
        <v>8484.1602351780002</v>
      </c>
      <c r="F590">
        <v>39.86</v>
      </c>
      <c r="G590">
        <v>-39.739265613945001</v>
      </c>
      <c r="H590">
        <v>-5.7265077648874696</v>
      </c>
      <c r="I590">
        <v>-9.6167276553512</v>
      </c>
      <c r="J590">
        <v>-4.8954928188993296</v>
      </c>
      <c r="K590">
        <v>44.293540110257901</v>
      </c>
      <c r="L590">
        <v>46.1003817803727</v>
      </c>
      <c r="M590">
        <v>32.560441859874302</v>
      </c>
      <c r="N590">
        <v>0.35088556380063202</v>
      </c>
      <c r="O590">
        <v>41.746111389864502</v>
      </c>
      <c r="P590">
        <v>9.0560875512995995</v>
      </c>
      <c r="Q590">
        <v>4.1882010500410002E-2</v>
      </c>
    </row>
    <row r="591" spans="1:17" hidden="1" x14ac:dyDescent="0.3">
      <c r="A591" t="s">
        <v>1310</v>
      </c>
      <c r="B591" t="s">
        <v>1311</v>
      </c>
      <c r="C591" t="s">
        <v>3123</v>
      </c>
      <c r="D591" t="s">
        <v>21</v>
      </c>
      <c r="E591">
        <v>8457.0866524499997</v>
      </c>
      <c r="F591">
        <v>1531.65</v>
      </c>
      <c r="G591">
        <v>53.3873061800805</v>
      </c>
      <c r="H591">
        <v>-5.6398484421578097</v>
      </c>
      <c r="I591">
        <v>29.361601374727702</v>
      </c>
      <c r="J591">
        <v>-2.1850719334766202</v>
      </c>
      <c r="K591">
        <v>1638.7937644378601</v>
      </c>
      <c r="L591">
        <v>1425.2264002535301</v>
      </c>
      <c r="M591">
        <v>36.302907785465699</v>
      </c>
      <c r="N591">
        <v>0.53314708056278204</v>
      </c>
      <c r="O591">
        <v>30.0394998857441</v>
      </c>
      <c r="P591">
        <v>77.018202831551505</v>
      </c>
      <c r="Q591">
        <v>0.23500791507678401</v>
      </c>
    </row>
    <row r="592" spans="1:17" x14ac:dyDescent="0.3">
      <c r="A592" t="s">
        <v>1312</v>
      </c>
      <c r="B592" t="s">
        <v>1313</v>
      </c>
      <c r="C592" t="s">
        <v>3110</v>
      </c>
      <c r="D592" t="s">
        <v>355</v>
      </c>
      <c r="E592">
        <v>8426.1109873500009</v>
      </c>
      <c r="F592">
        <v>618.45000000000005</v>
      </c>
      <c r="G592">
        <v>34.180964776873502</v>
      </c>
      <c r="H592">
        <v>1.8127370804585501</v>
      </c>
      <c r="I592">
        <v>10.2741486171135</v>
      </c>
      <c r="J592">
        <v>2.5412522091841701</v>
      </c>
      <c r="K592">
        <v>610.01610472706898</v>
      </c>
      <c r="L592">
        <v>582.80141897236695</v>
      </c>
      <c r="M592">
        <v>64.531044756933099</v>
      </c>
      <c r="N592">
        <v>1.63536594925185</v>
      </c>
      <c r="O592">
        <v>28.223785269625601</v>
      </c>
      <c r="P592">
        <v>59.992239037640601</v>
      </c>
      <c r="Q592">
        <v>-7.5997572682200002E-4</v>
      </c>
    </row>
    <row r="593" spans="1:17" x14ac:dyDescent="0.3">
      <c r="A593" t="s">
        <v>1314</v>
      </c>
      <c r="B593" t="s">
        <v>1315</v>
      </c>
      <c r="C593" t="s">
        <v>3122</v>
      </c>
      <c r="D593" t="s">
        <v>414</v>
      </c>
      <c r="E593">
        <v>8420.4154703000004</v>
      </c>
      <c r="F593">
        <v>152.63</v>
      </c>
      <c r="G593">
        <v>4.1216885982404596</v>
      </c>
      <c r="H593">
        <v>-6.68282387095147</v>
      </c>
      <c r="I593">
        <v>-3.3169027971579199</v>
      </c>
      <c r="J593">
        <v>-4.5879655026165098</v>
      </c>
      <c r="K593">
        <v>170.310309084149</v>
      </c>
      <c r="L593">
        <v>169.741621949961</v>
      </c>
      <c r="M593">
        <v>36.094335763727202</v>
      </c>
      <c r="N593">
        <v>0.75128037007573201</v>
      </c>
      <c r="O593">
        <v>60.518901919675002</v>
      </c>
      <c r="P593">
        <v>28.910472972972901</v>
      </c>
      <c r="Q593">
        <v>7.8156636750774999E-2</v>
      </c>
    </row>
    <row r="594" spans="1:17" x14ac:dyDescent="0.3">
      <c r="A594" t="s">
        <v>1316</v>
      </c>
      <c r="B594" t="s">
        <v>1317</v>
      </c>
      <c r="C594" t="s">
        <v>3118</v>
      </c>
      <c r="D594" t="s">
        <v>88</v>
      </c>
      <c r="E594">
        <v>8385.2652389499999</v>
      </c>
      <c r="F594">
        <v>173.45</v>
      </c>
      <c r="G594">
        <v>8.4826450889231992</v>
      </c>
      <c r="H594">
        <v>-10.9818788118288</v>
      </c>
      <c r="I594">
        <v>-21.994757708633301</v>
      </c>
      <c r="J594">
        <v>-2.4630600559585099</v>
      </c>
      <c r="K594">
        <v>201.22472297981</v>
      </c>
      <c r="L594">
        <v>199.16613566941601</v>
      </c>
      <c r="M594">
        <v>14.710627544128201</v>
      </c>
      <c r="N594">
        <v>0.81314433646276196</v>
      </c>
      <c r="O594">
        <v>44.531565292591502</v>
      </c>
      <c r="P594">
        <v>28.863298662704199</v>
      </c>
      <c r="Q594">
        <v>5.7408193008482003E-2</v>
      </c>
    </row>
    <row r="595" spans="1:17" hidden="1" x14ac:dyDescent="0.3">
      <c r="A595" t="s">
        <v>1318</v>
      </c>
      <c r="B595" t="s">
        <v>1319</v>
      </c>
      <c r="C595" t="s">
        <v>3123</v>
      </c>
      <c r="D595" t="s">
        <v>730</v>
      </c>
      <c r="E595">
        <v>8375.5088797930002</v>
      </c>
      <c r="F595">
        <v>248.48</v>
      </c>
      <c r="G595">
        <v>1.81193666624644</v>
      </c>
      <c r="H595">
        <v>0.4644516145109</v>
      </c>
      <c r="I595">
        <v>0.98315105374808598</v>
      </c>
      <c r="J595">
        <v>-0.79770713678913596</v>
      </c>
      <c r="K595">
        <v>258.59731070002402</v>
      </c>
      <c r="L595">
        <v>247.67608208912301</v>
      </c>
      <c r="M595">
        <v>59.785019392106697</v>
      </c>
      <c r="N595">
        <v>1.56003455160388</v>
      </c>
      <c r="O595">
        <v>11.578396651641899</v>
      </c>
      <c r="P595">
        <v>23.070827142149501</v>
      </c>
      <c r="Q595">
        <v>1.1816369177710001E-3</v>
      </c>
    </row>
    <row r="596" spans="1:17" hidden="1" x14ac:dyDescent="0.3">
      <c r="A596" t="s">
        <v>1320</v>
      </c>
      <c r="B596" t="s">
        <v>1321</v>
      </c>
      <c r="C596" t="s">
        <v>3123</v>
      </c>
      <c r="D596" t="s">
        <v>1322</v>
      </c>
      <c r="E596">
        <v>8369.7008711939998</v>
      </c>
      <c r="F596">
        <v>1230.3900000000001</v>
      </c>
      <c r="K596">
        <v>1221.0284065276701</v>
      </c>
      <c r="L596">
        <v>1201.49851616978</v>
      </c>
      <c r="M596">
        <v>68.273684852772604</v>
      </c>
      <c r="N596">
        <v>1</v>
      </c>
      <c r="Q596">
        <v>-6.1080809493942997E-2</v>
      </c>
    </row>
    <row r="597" spans="1:17" x14ac:dyDescent="0.3">
      <c r="A597" t="s">
        <v>1323</v>
      </c>
      <c r="B597" t="s">
        <v>1324</v>
      </c>
      <c r="C597" t="s">
        <v>3122</v>
      </c>
      <c r="D597" t="s">
        <v>278</v>
      </c>
      <c r="E597">
        <v>8367.1625627800004</v>
      </c>
      <c r="F597">
        <v>677.9</v>
      </c>
      <c r="G597">
        <v>12.2930810483663</v>
      </c>
      <c r="H597">
        <v>10.206382949931401</v>
      </c>
      <c r="I597">
        <v>5.1220634870207302</v>
      </c>
      <c r="J597">
        <v>2.0131229349486102</v>
      </c>
      <c r="K597">
        <v>678.85016786176595</v>
      </c>
      <c r="L597">
        <v>672.85081040374098</v>
      </c>
      <c r="M597">
        <v>53.446021916329698</v>
      </c>
      <c r="N597">
        <v>0.80693698060957197</v>
      </c>
      <c r="O597">
        <v>23.572798347838901</v>
      </c>
      <c r="P597">
        <v>31.375968992248001</v>
      </c>
      <c r="Q597">
        <v>2.8682150463347E-2</v>
      </c>
    </row>
    <row r="598" spans="1:17" x14ac:dyDescent="0.3">
      <c r="A598" t="s">
        <v>1325</v>
      </c>
      <c r="B598" t="s">
        <v>1326</v>
      </c>
      <c r="C598" t="s">
        <v>3121</v>
      </c>
      <c r="D598" t="s">
        <v>142</v>
      </c>
      <c r="E598">
        <v>8341.9073865720002</v>
      </c>
      <c r="F598">
        <v>154.91999999999999</v>
      </c>
      <c r="G598">
        <v>-45.837945700355199</v>
      </c>
      <c r="H598">
        <v>-8.1788432987594497</v>
      </c>
      <c r="I598">
        <v>-32.307214988572603</v>
      </c>
      <c r="J598">
        <v>-4.2421975298727999</v>
      </c>
      <c r="K598">
        <v>175.23482343769001</v>
      </c>
      <c r="L598">
        <v>189.49824366540901</v>
      </c>
      <c r="M598">
        <v>37.838414700446201</v>
      </c>
      <c r="N598">
        <v>0.82885624121124801</v>
      </c>
      <c r="O598">
        <v>83.901368448231295</v>
      </c>
      <c r="P598">
        <v>2.6572129083559601</v>
      </c>
      <c r="Q598">
        <v>0.119530291519282</v>
      </c>
    </row>
    <row r="599" spans="1:17" hidden="1" x14ac:dyDescent="0.3">
      <c r="A599" t="s">
        <v>1327</v>
      </c>
      <c r="B599" t="s">
        <v>1328</v>
      </c>
      <c r="C599" t="s">
        <v>3123</v>
      </c>
      <c r="D599" t="s">
        <v>108</v>
      </c>
      <c r="E599">
        <v>8334.8850447500008</v>
      </c>
      <c r="F599">
        <v>2597.3000000000002</v>
      </c>
      <c r="G599">
        <v>-29.2414426524794</v>
      </c>
      <c r="H599">
        <v>4.4517390128394103</v>
      </c>
      <c r="I599">
        <v>-1.61412649527727E-2</v>
      </c>
      <c r="J599">
        <v>0.42036768437677102</v>
      </c>
      <c r="K599">
        <v>2620.3962185724099</v>
      </c>
      <c r="L599">
        <v>2671.5780612978701</v>
      </c>
      <c r="M599">
        <v>54.184484304881302</v>
      </c>
      <c r="N599">
        <v>0.91492439166955297</v>
      </c>
      <c r="O599">
        <v>19.277711469602998</v>
      </c>
      <c r="P599">
        <v>10.5704555129842</v>
      </c>
      <c r="Q599">
        <v>8.9324868109320003E-3</v>
      </c>
    </row>
    <row r="600" spans="1:17" x14ac:dyDescent="0.3">
      <c r="A600" t="s">
        <v>1329</v>
      </c>
      <c r="B600" t="s">
        <v>1330</v>
      </c>
      <c r="C600" t="s">
        <v>3108</v>
      </c>
      <c r="D600" t="s">
        <v>498</v>
      </c>
      <c r="E600">
        <v>8319.1442704809997</v>
      </c>
      <c r="F600">
        <v>251.87</v>
      </c>
      <c r="G600">
        <v>-12.151586690180901</v>
      </c>
      <c r="H600">
        <v>-3.3495353395822698</v>
      </c>
      <c r="I600">
        <v>10.818197025590401</v>
      </c>
      <c r="J600">
        <v>0.43936940554717802</v>
      </c>
      <c r="K600">
        <v>258.592496938203</v>
      </c>
      <c r="L600">
        <v>244.391504622089</v>
      </c>
      <c r="M600">
        <v>53.909362034825598</v>
      </c>
      <c r="N600">
        <v>0.46845717111221602</v>
      </c>
      <c r="O600">
        <v>18.156191686187299</v>
      </c>
      <c r="P600">
        <v>24.935515873015799</v>
      </c>
      <c r="Q600">
        <v>3.8051810851961999E-2</v>
      </c>
    </row>
    <row r="601" spans="1:17" x14ac:dyDescent="0.3">
      <c r="A601" t="s">
        <v>1331</v>
      </c>
      <c r="B601" t="s">
        <v>1332</v>
      </c>
      <c r="C601" t="s">
        <v>3119</v>
      </c>
      <c r="D601" t="s">
        <v>387</v>
      </c>
      <c r="E601">
        <v>8316.9502689000001</v>
      </c>
      <c r="F601">
        <v>366.5</v>
      </c>
      <c r="G601">
        <v>89.122846569200306</v>
      </c>
      <c r="H601">
        <v>-12.317572895199101</v>
      </c>
      <c r="I601">
        <v>23.895612838767001</v>
      </c>
      <c r="J601">
        <v>-9.3060958678687697</v>
      </c>
      <c r="K601">
        <v>398.70271693253301</v>
      </c>
      <c r="L601">
        <v>326.07383185592801</v>
      </c>
      <c r="M601">
        <v>32.373103837973296</v>
      </c>
      <c r="N601">
        <v>0.91973541665267999</v>
      </c>
      <c r="O601">
        <v>29.331514324693</v>
      </c>
      <c r="P601">
        <v>126.58423493044801</v>
      </c>
      <c r="Q601">
        <v>0.156512801323338</v>
      </c>
    </row>
    <row r="602" spans="1:17" x14ac:dyDescent="0.3">
      <c r="A602" t="s">
        <v>1333</v>
      </c>
      <c r="B602" t="s">
        <v>1334</v>
      </c>
      <c r="C602" t="s">
        <v>3122</v>
      </c>
      <c r="D602" t="s">
        <v>278</v>
      </c>
      <c r="E602">
        <v>8316.7871396399896</v>
      </c>
      <c r="F602">
        <v>1927.8</v>
      </c>
      <c r="G602">
        <v>99.446367423879593</v>
      </c>
      <c r="H602">
        <v>-5.1020710911203997</v>
      </c>
      <c r="I602">
        <v>47.1474348157412</v>
      </c>
      <c r="J602">
        <v>-5.2793753751713899</v>
      </c>
      <c r="K602">
        <v>2044.14988494461</v>
      </c>
      <c r="L602">
        <v>1665.96704262811</v>
      </c>
      <c r="M602">
        <v>36.904586535387097</v>
      </c>
      <c r="N602">
        <v>0.95989016381755898</v>
      </c>
      <c r="O602">
        <v>24.844382197323299</v>
      </c>
      <c r="P602">
        <v>117.07014975791</v>
      </c>
      <c r="Q602">
        <v>0.103459801262668</v>
      </c>
    </row>
    <row r="603" spans="1:17" x14ac:dyDescent="0.3">
      <c r="A603" t="s">
        <v>1335</v>
      </c>
      <c r="B603" t="s">
        <v>1336</v>
      </c>
      <c r="C603" t="s">
        <v>3119</v>
      </c>
      <c r="D603" t="s">
        <v>1337</v>
      </c>
      <c r="E603">
        <v>8295.3475134500004</v>
      </c>
      <c r="F603">
        <v>260.3</v>
      </c>
      <c r="G603">
        <v>15.3775424276108</v>
      </c>
      <c r="H603">
        <v>1.6879303029115</v>
      </c>
      <c r="I603">
        <v>29.191116914963601</v>
      </c>
      <c r="J603">
        <v>0.10777028177937099</v>
      </c>
      <c r="K603">
        <v>258.25108971049599</v>
      </c>
      <c r="L603">
        <v>228.28682952083801</v>
      </c>
      <c r="M603">
        <v>45.963663377032603</v>
      </c>
      <c r="N603">
        <v>0.72066423775490196</v>
      </c>
      <c r="O603">
        <v>7.60660776027661</v>
      </c>
      <c r="P603">
        <v>53.478773584905603</v>
      </c>
      <c r="Q603">
        <v>1.4459556999428001E-2</v>
      </c>
    </row>
    <row r="604" spans="1:17" x14ac:dyDescent="0.3">
      <c r="A604" t="s">
        <v>1338</v>
      </c>
      <c r="B604" t="s">
        <v>1339</v>
      </c>
      <c r="C604" t="s">
        <v>3112</v>
      </c>
      <c r="D604" t="s">
        <v>51</v>
      </c>
      <c r="E604">
        <v>8291.8890924649895</v>
      </c>
      <c r="F604">
        <v>2025.65</v>
      </c>
      <c r="G604">
        <v>73.103507514834106</v>
      </c>
      <c r="H604">
        <v>34.830190665605798</v>
      </c>
      <c r="I604">
        <v>59.956927494680599</v>
      </c>
      <c r="J604">
        <v>6.2229927586574796</v>
      </c>
      <c r="K604">
        <v>1747.76540075297</v>
      </c>
      <c r="L604">
        <v>1436.63966309031</v>
      </c>
      <c r="M604">
        <v>58.469723762738298</v>
      </c>
      <c r="N604">
        <v>0.93943261453482596</v>
      </c>
      <c r="O604">
        <v>7.8246488781378698</v>
      </c>
      <c r="P604">
        <v>101.667579272238</v>
      </c>
      <c r="Q604">
        <v>8.0832242846036004E-2</v>
      </c>
    </row>
    <row r="605" spans="1:17" x14ac:dyDescent="0.3">
      <c r="A605" t="s">
        <v>1340</v>
      </c>
      <c r="B605" t="s">
        <v>1341</v>
      </c>
      <c r="C605" t="s">
        <v>3111</v>
      </c>
      <c r="D605" t="s">
        <v>48</v>
      </c>
      <c r="E605">
        <v>8279.3379414399897</v>
      </c>
      <c r="F605">
        <v>1270.4000000000001</v>
      </c>
      <c r="G605">
        <v>17.5020208330602</v>
      </c>
      <c r="H605">
        <v>-11.8742262985573</v>
      </c>
      <c r="I605">
        <v>-17.004345803053699</v>
      </c>
      <c r="J605">
        <v>-2.48503569024321</v>
      </c>
      <c r="K605">
        <v>1396.6190715402699</v>
      </c>
      <c r="L605">
        <v>1350.52613415511</v>
      </c>
      <c r="M605">
        <v>47.579205901888798</v>
      </c>
      <c r="N605">
        <v>1.0577989347338199</v>
      </c>
      <c r="O605">
        <v>47.977015113350099</v>
      </c>
      <c r="P605">
        <v>57.794062849335504</v>
      </c>
      <c r="Q605">
        <v>8.2990773273699997E-2</v>
      </c>
    </row>
    <row r="606" spans="1:17" x14ac:dyDescent="0.3">
      <c r="A606" t="s">
        <v>1342</v>
      </c>
      <c r="B606" t="s">
        <v>1343</v>
      </c>
      <c r="C606" t="s">
        <v>3122</v>
      </c>
      <c r="D606" t="s">
        <v>414</v>
      </c>
      <c r="E606">
        <v>8244.1070197150002</v>
      </c>
      <c r="F606">
        <v>558.5</v>
      </c>
      <c r="G606">
        <v>-40.031994058693797</v>
      </c>
      <c r="H606">
        <v>-7.3780543468630198</v>
      </c>
      <c r="I606">
        <v>-21.352571074480601</v>
      </c>
      <c r="J606">
        <v>-6.7060647902524098</v>
      </c>
      <c r="K606">
        <v>630.62371748180306</v>
      </c>
      <c r="L606">
        <v>657.472519165412</v>
      </c>
      <c r="M606">
        <v>30.856362215937398</v>
      </c>
      <c r="N606">
        <v>1.23837618090498</v>
      </c>
      <c r="O606">
        <v>45.908683974932799</v>
      </c>
      <c r="P606">
        <v>6.5839694656488499</v>
      </c>
      <c r="Q606">
        <v>2.6444297118978E-2</v>
      </c>
    </row>
    <row r="607" spans="1:17" hidden="1" x14ac:dyDescent="0.3">
      <c r="A607" t="s">
        <v>1344</v>
      </c>
      <c r="B607" t="s">
        <v>1345</v>
      </c>
      <c r="C607" t="s">
        <v>3123</v>
      </c>
      <c r="D607" t="s">
        <v>48</v>
      </c>
      <c r="E607">
        <v>8191.7262149999997</v>
      </c>
      <c r="F607">
        <v>748.5</v>
      </c>
      <c r="G607">
        <v>209.66434713764599</v>
      </c>
      <c r="H607">
        <v>-5.9799855406382898</v>
      </c>
      <c r="I607">
        <v>137.97614975987599</v>
      </c>
      <c r="J607">
        <v>-1.15879369609336</v>
      </c>
      <c r="K607">
        <v>736.79572956228697</v>
      </c>
      <c r="L607">
        <v>522.22931263301405</v>
      </c>
      <c r="M607">
        <v>47.319470069771498</v>
      </c>
      <c r="N607">
        <v>0.50305814546692595</v>
      </c>
      <c r="O607">
        <v>18.496993987975902</v>
      </c>
      <c r="P607">
        <v>384.30928502102802</v>
      </c>
    </row>
    <row r="608" spans="1:17" hidden="1" x14ac:dyDescent="0.3">
      <c r="A608" t="s">
        <v>1346</v>
      </c>
      <c r="B608" t="s">
        <v>1347</v>
      </c>
      <c r="C608" t="s">
        <v>3123</v>
      </c>
      <c r="D608" t="s">
        <v>239</v>
      </c>
      <c r="E608">
        <v>8189.39375793</v>
      </c>
      <c r="F608">
        <v>1554.05</v>
      </c>
      <c r="G608">
        <v>1489.1653487461699</v>
      </c>
      <c r="H608">
        <v>-14.315766186817701</v>
      </c>
      <c r="I608">
        <v>44.837856145696001</v>
      </c>
      <c r="J608">
        <v>-6.2604115364024402</v>
      </c>
      <c r="K608">
        <v>1532.63111267625</v>
      </c>
      <c r="L608">
        <v>1072.9396343405199</v>
      </c>
      <c r="M608">
        <v>46.896189033783102</v>
      </c>
      <c r="N608">
        <v>0.60360039873379101</v>
      </c>
      <c r="O608">
        <v>22.257971107750699</v>
      </c>
    </row>
    <row r="609" spans="1:17" x14ac:dyDescent="0.3">
      <c r="A609" t="s">
        <v>1348</v>
      </c>
      <c r="B609" t="s">
        <v>1349</v>
      </c>
      <c r="C609" t="s">
        <v>3119</v>
      </c>
      <c r="D609" t="s">
        <v>470</v>
      </c>
      <c r="E609">
        <v>8179.3143420799997</v>
      </c>
      <c r="F609">
        <v>610.4</v>
      </c>
      <c r="G609">
        <v>-52.833464000444401</v>
      </c>
      <c r="H609">
        <v>6.0267646405769799</v>
      </c>
      <c r="I609">
        <v>-28.840224757764901</v>
      </c>
      <c r="J609">
        <v>-0.18466370438452101</v>
      </c>
      <c r="K609">
        <v>625.70280605583503</v>
      </c>
      <c r="L609">
        <v>684.16919824855597</v>
      </c>
      <c r="M609">
        <v>44.600673570178401</v>
      </c>
      <c r="N609">
        <v>0.73380020722735995</v>
      </c>
      <c r="O609">
        <v>79.718217562254196</v>
      </c>
      <c r="P609">
        <v>7.7493380406001604</v>
      </c>
      <c r="Q609">
        <v>0.10192535092308699</v>
      </c>
    </row>
    <row r="610" spans="1:17" x14ac:dyDescent="0.3">
      <c r="A610" t="s">
        <v>1350</v>
      </c>
      <c r="B610" t="s">
        <v>1351</v>
      </c>
      <c r="C610" t="s">
        <v>3107</v>
      </c>
      <c r="D610" t="s">
        <v>255</v>
      </c>
      <c r="E610">
        <v>8159.4109154999996</v>
      </c>
      <c r="F610">
        <v>692.25</v>
      </c>
      <c r="G610">
        <v>-22.2419988262745</v>
      </c>
      <c r="H610">
        <v>0.49890655919378901</v>
      </c>
      <c r="I610">
        <v>-14.4809474246322</v>
      </c>
      <c r="J610">
        <v>-12.309149066115801</v>
      </c>
      <c r="K610">
        <v>749.21432712992601</v>
      </c>
      <c r="L610">
        <v>727.57755545984799</v>
      </c>
      <c r="M610">
        <v>28.3920522678279</v>
      </c>
      <c r="N610">
        <v>1.7672278329351401</v>
      </c>
      <c r="O610">
        <v>33.145539906103203</v>
      </c>
      <c r="P610">
        <v>8.9214066556525893</v>
      </c>
      <c r="Q610">
        <v>7.7062508813701996E-2</v>
      </c>
    </row>
    <row r="611" spans="1:17" x14ac:dyDescent="0.3">
      <c r="A611" t="s">
        <v>1352</v>
      </c>
      <c r="B611" t="s">
        <v>1353</v>
      </c>
      <c r="C611" t="s">
        <v>3118</v>
      </c>
      <c r="D611" t="s">
        <v>460</v>
      </c>
      <c r="E611">
        <v>8038.5514063539904</v>
      </c>
      <c r="F611">
        <v>182.42</v>
      </c>
      <c r="G611">
        <v>-32.051110681208101</v>
      </c>
      <c r="H611">
        <v>2.2755419849652698</v>
      </c>
      <c r="I611">
        <v>0.42265154948338901</v>
      </c>
      <c r="J611">
        <v>-1.0082251460138001</v>
      </c>
      <c r="K611">
        <v>188.11893359682301</v>
      </c>
      <c r="L611">
        <v>191.28012766675201</v>
      </c>
      <c r="M611">
        <v>46.926373323769802</v>
      </c>
      <c r="N611">
        <v>0.44117444425658298</v>
      </c>
      <c r="O611">
        <v>19.274202390088799</v>
      </c>
      <c r="P611">
        <v>25.806896551724101</v>
      </c>
    </row>
    <row r="612" spans="1:17" x14ac:dyDescent="0.3">
      <c r="A612" t="s">
        <v>1354</v>
      </c>
      <c r="B612" t="s">
        <v>1355</v>
      </c>
      <c r="C612" t="s">
        <v>3122</v>
      </c>
      <c r="D612" t="s">
        <v>485</v>
      </c>
      <c r="E612">
        <v>8037.7221522600003</v>
      </c>
      <c r="F612">
        <v>731.55</v>
      </c>
      <c r="G612">
        <v>-42.231572885013399</v>
      </c>
      <c r="H612">
        <v>3.45239672911524</v>
      </c>
      <c r="I612">
        <v>-11.116849733086999</v>
      </c>
      <c r="J612">
        <v>-1.06349620942051</v>
      </c>
      <c r="K612">
        <v>738.18009005527404</v>
      </c>
      <c r="L612">
        <v>797.68707941492903</v>
      </c>
      <c r="M612">
        <v>52.640067275587398</v>
      </c>
      <c r="N612">
        <v>1.28269194064156</v>
      </c>
      <c r="O612">
        <v>51.226847105460998</v>
      </c>
      <c r="P612">
        <v>8.7321640903686095</v>
      </c>
      <c r="Q612">
        <v>-3.8465455009665001E-2</v>
      </c>
    </row>
    <row r="613" spans="1:17" x14ac:dyDescent="0.3">
      <c r="A613" t="s">
        <v>1356</v>
      </c>
      <c r="B613" t="s">
        <v>1357</v>
      </c>
      <c r="C613" t="s">
        <v>3117</v>
      </c>
      <c r="D613" t="s">
        <v>436</v>
      </c>
      <c r="E613">
        <v>8021.2878991349999</v>
      </c>
      <c r="F613">
        <v>262.64999999999998</v>
      </c>
      <c r="G613">
        <v>-16.984376404872599</v>
      </c>
      <c r="H613">
        <v>-6.1395470951959101</v>
      </c>
      <c r="I613">
        <v>-1.1139765380378499</v>
      </c>
      <c r="J613">
        <v>-10.467330092986</v>
      </c>
      <c r="K613">
        <v>298.76236715321801</v>
      </c>
      <c r="L613">
        <v>291.798949079848</v>
      </c>
      <c r="M613">
        <v>25.2440062704359</v>
      </c>
      <c r="N613">
        <v>0.66845545313621801</v>
      </c>
      <c r="O613">
        <v>41.595278888254299</v>
      </c>
      <c r="P613">
        <v>23.309859154929502</v>
      </c>
      <c r="Q613">
        <v>-6.7684840289075995E-2</v>
      </c>
    </row>
    <row r="614" spans="1:17" x14ac:dyDescent="0.3">
      <c r="A614" t="s">
        <v>1358</v>
      </c>
      <c r="B614" t="s">
        <v>1359</v>
      </c>
      <c r="C614" t="s">
        <v>3111</v>
      </c>
      <c r="D614" t="s">
        <v>48</v>
      </c>
      <c r="E614">
        <v>8018.8401399599998</v>
      </c>
      <c r="F614">
        <v>2536.3000000000002</v>
      </c>
      <c r="G614">
        <v>4.2996327029110502</v>
      </c>
      <c r="H614">
        <v>-12.874935561048201</v>
      </c>
      <c r="I614">
        <v>-1.2593580567682201</v>
      </c>
      <c r="J614">
        <v>-6.3564119969397499</v>
      </c>
      <c r="K614">
        <v>2951.3343808762402</v>
      </c>
      <c r="L614">
        <v>2746.8041593988601</v>
      </c>
      <c r="M614">
        <v>22.9272245902505</v>
      </c>
      <c r="N614">
        <v>0.39570895103631198</v>
      </c>
      <c r="O614">
        <v>46.867484130426199</v>
      </c>
      <c r="P614">
        <v>29.565017496360198</v>
      </c>
      <c r="Q614">
        <v>0.186850448114836</v>
      </c>
    </row>
    <row r="615" spans="1:17" hidden="1" x14ac:dyDescent="0.3">
      <c r="A615" t="s">
        <v>1360</v>
      </c>
      <c r="B615" t="s">
        <v>1361</v>
      </c>
      <c r="C615" t="s">
        <v>3123</v>
      </c>
      <c r="D615" t="s">
        <v>270</v>
      </c>
      <c r="E615">
        <v>8013.2298641999996</v>
      </c>
      <c r="F615">
        <v>66.55</v>
      </c>
      <c r="G615">
        <v>14.9649557099945</v>
      </c>
      <c r="H615">
        <v>-8.3403160568700905</v>
      </c>
      <c r="I615">
        <v>13.909976504160699</v>
      </c>
      <c r="J615">
        <v>-2.5505663634772899</v>
      </c>
      <c r="K615">
        <v>75.301510480711499</v>
      </c>
      <c r="L615">
        <v>69.460211908717497</v>
      </c>
      <c r="M615">
        <v>30.901899889013102</v>
      </c>
      <c r="N615">
        <v>0.56183376996577605</v>
      </c>
      <c r="O615">
        <v>57.776108189331303</v>
      </c>
      <c r="P615">
        <v>62.119366626065698</v>
      </c>
      <c r="Q615">
        <v>8.6049246700563006E-2</v>
      </c>
    </row>
    <row r="616" spans="1:17" hidden="1" x14ac:dyDescent="0.3">
      <c r="A616" t="s">
        <v>1362</v>
      </c>
      <c r="B616" t="s">
        <v>1363</v>
      </c>
      <c r="C616" t="s">
        <v>3123</v>
      </c>
      <c r="D616" t="s">
        <v>142</v>
      </c>
      <c r="E616">
        <v>8006.5120715399898</v>
      </c>
      <c r="F616">
        <v>497.45</v>
      </c>
      <c r="G616">
        <v>43.181502319148201</v>
      </c>
      <c r="H616">
        <v>-13.961132743855799</v>
      </c>
      <c r="I616">
        <v>41.733586627842897</v>
      </c>
      <c r="J616">
        <v>-4.99502924606979</v>
      </c>
      <c r="K616">
        <v>563.07942996384804</v>
      </c>
      <c r="L616">
        <v>463.849348587338</v>
      </c>
      <c r="M616">
        <v>24.917961298378501</v>
      </c>
      <c r="N616">
        <v>0.51683925681757603</v>
      </c>
      <c r="O616">
        <v>40.466378530505501</v>
      </c>
      <c r="P616">
        <v>103.04081632653001</v>
      </c>
    </row>
    <row r="617" spans="1:17" x14ac:dyDescent="0.3">
      <c r="A617" t="s">
        <v>1364</v>
      </c>
      <c r="B617" t="s">
        <v>1365</v>
      </c>
      <c r="C617" t="s">
        <v>3119</v>
      </c>
      <c r="D617" t="s">
        <v>270</v>
      </c>
      <c r="E617">
        <v>8005.4080965140001</v>
      </c>
      <c r="F617">
        <v>68.89</v>
      </c>
      <c r="G617">
        <v>23.584594678525701</v>
      </c>
      <c r="H617">
        <v>-10.458934702402001</v>
      </c>
      <c r="I617">
        <v>-1.4751670498277401</v>
      </c>
      <c r="J617">
        <v>-5.9754547826712496</v>
      </c>
      <c r="K617">
        <v>75.192777504906701</v>
      </c>
      <c r="L617">
        <v>68.026586654027795</v>
      </c>
      <c r="M617">
        <v>30.239655151388</v>
      </c>
      <c r="N617">
        <v>0.57944891371886997</v>
      </c>
      <c r="O617">
        <v>35.578458411961101</v>
      </c>
      <c r="P617">
        <v>73.964646464646407</v>
      </c>
      <c r="Q617">
        <v>0.146750493924762</v>
      </c>
    </row>
    <row r="618" spans="1:17" x14ac:dyDescent="0.3">
      <c r="A618" t="s">
        <v>1366</v>
      </c>
      <c r="B618" t="s">
        <v>1367</v>
      </c>
      <c r="C618" t="s">
        <v>3110</v>
      </c>
      <c r="D618" t="s">
        <v>967</v>
      </c>
      <c r="E618">
        <v>8005.0986897599996</v>
      </c>
      <c r="F618">
        <v>365.7</v>
      </c>
      <c r="G618">
        <v>-19.2791106777034</v>
      </c>
      <c r="H618">
        <v>-8.1920492416820796</v>
      </c>
      <c r="I618">
        <v>-0.33017771080855901</v>
      </c>
      <c r="J618">
        <v>-7.1198050247465696</v>
      </c>
      <c r="K618">
        <v>417.778502633112</v>
      </c>
      <c r="L618">
        <v>395.52479636500601</v>
      </c>
      <c r="M618">
        <v>21.3918542316806</v>
      </c>
      <c r="N618">
        <v>0.34287293922590101</v>
      </c>
      <c r="O618">
        <v>41.6461580530489</v>
      </c>
      <c r="P618">
        <v>36.710280373831701</v>
      </c>
      <c r="Q618">
        <v>5.0060239113228003E-2</v>
      </c>
    </row>
    <row r="619" spans="1:17" x14ac:dyDescent="0.3">
      <c r="A619" t="s">
        <v>1368</v>
      </c>
      <c r="B619" t="s">
        <v>1369</v>
      </c>
      <c r="C619" t="s">
        <v>3119</v>
      </c>
      <c r="D619" t="s">
        <v>796</v>
      </c>
      <c r="E619">
        <v>7967.3753383899902</v>
      </c>
      <c r="F619">
        <v>199.45</v>
      </c>
      <c r="G619">
        <v>17.5776200602301</v>
      </c>
      <c r="H619">
        <v>2.5628158201175402</v>
      </c>
      <c r="I619">
        <v>-3.9438613143541699</v>
      </c>
      <c r="J619">
        <v>-6.6854773202917501</v>
      </c>
      <c r="K619">
        <v>212.887779638653</v>
      </c>
      <c r="L619">
        <v>203.99610888065001</v>
      </c>
      <c r="M619">
        <v>38.452004044391501</v>
      </c>
      <c r="N619">
        <v>0.70668527481686805</v>
      </c>
      <c r="O619">
        <v>48.653797944346898</v>
      </c>
      <c r="P619">
        <v>47.686042206590102</v>
      </c>
      <c r="Q619">
        <v>0.17546366486707801</v>
      </c>
    </row>
    <row r="620" spans="1:17" x14ac:dyDescent="0.3">
      <c r="A620" t="s">
        <v>1370</v>
      </c>
      <c r="B620" t="s">
        <v>1371</v>
      </c>
      <c r="C620" t="s">
        <v>3112</v>
      </c>
      <c r="D620" t="s">
        <v>51</v>
      </c>
      <c r="E620">
        <v>7944.31804878</v>
      </c>
      <c r="F620">
        <v>487.95</v>
      </c>
      <c r="G620">
        <v>6.4952840623216002</v>
      </c>
      <c r="H620">
        <v>-4.2143946703771897</v>
      </c>
      <c r="I620">
        <v>-2.8406098224497098</v>
      </c>
      <c r="J620">
        <v>-4.1639431892206398</v>
      </c>
      <c r="K620">
        <v>525.44863426417601</v>
      </c>
      <c r="L620">
        <v>486.87041603812099</v>
      </c>
      <c r="M620">
        <v>23.709699041519301</v>
      </c>
      <c r="N620">
        <v>0.164280025968805</v>
      </c>
      <c r="O620">
        <v>35.024080336099999</v>
      </c>
      <c r="P620">
        <v>29.0190375462718</v>
      </c>
      <c r="Q620">
        <v>5.1335391712111003E-2</v>
      </c>
    </row>
    <row r="621" spans="1:17" x14ac:dyDescent="0.3">
      <c r="A621" t="s">
        <v>1372</v>
      </c>
      <c r="B621" t="s">
        <v>1373</v>
      </c>
      <c r="C621" t="s">
        <v>3119</v>
      </c>
      <c r="D621" t="s">
        <v>239</v>
      </c>
      <c r="E621">
        <v>7921.7276064999996</v>
      </c>
      <c r="F621">
        <v>410.5</v>
      </c>
      <c r="G621">
        <v>12.673625866956399</v>
      </c>
      <c r="H621">
        <v>-9.3543182129939701</v>
      </c>
      <c r="I621">
        <v>-24.384053383794701</v>
      </c>
      <c r="J621">
        <v>-0.88429215975889497</v>
      </c>
      <c r="K621">
        <v>439.91837381473601</v>
      </c>
      <c r="L621">
        <v>418.72052867816501</v>
      </c>
      <c r="M621">
        <v>37.051226641508798</v>
      </c>
      <c r="N621">
        <v>0.171709511635043</v>
      </c>
      <c r="O621">
        <v>33.6419001218026</v>
      </c>
      <c r="P621">
        <v>32.078507078507002</v>
      </c>
      <c r="Q621">
        <v>1.7147537757659999E-3</v>
      </c>
    </row>
    <row r="622" spans="1:17" x14ac:dyDescent="0.3">
      <c r="A622" t="s">
        <v>1374</v>
      </c>
      <c r="B622" t="s">
        <v>1375</v>
      </c>
      <c r="C622" t="s">
        <v>3127</v>
      </c>
      <c r="D622" t="s">
        <v>1376</v>
      </c>
      <c r="E622">
        <v>7871.2367135000004</v>
      </c>
      <c r="F622">
        <v>640.29999999999995</v>
      </c>
      <c r="G622">
        <v>-11.7402180161112</v>
      </c>
      <c r="H622">
        <v>-0.63549886241779996</v>
      </c>
      <c r="I622">
        <v>17.5845884223592</v>
      </c>
      <c r="J622">
        <v>5.1338618204858501E-2</v>
      </c>
      <c r="K622">
        <v>655.29945011102802</v>
      </c>
      <c r="L622">
        <v>604.76919437838205</v>
      </c>
      <c r="M622">
        <v>41.050362107341599</v>
      </c>
      <c r="N622">
        <v>0.58007287176408795</v>
      </c>
      <c r="O622">
        <v>20.006247071685099</v>
      </c>
      <c r="P622">
        <v>57.341196707212099</v>
      </c>
      <c r="Q622">
        <v>0.134463401074917</v>
      </c>
    </row>
    <row r="623" spans="1:17" x14ac:dyDescent="0.3">
      <c r="A623" t="s">
        <v>1377</v>
      </c>
      <c r="B623" t="s">
        <v>1378</v>
      </c>
      <c r="C623" t="s">
        <v>3118</v>
      </c>
      <c r="D623" t="s">
        <v>255</v>
      </c>
      <c r="E623">
        <v>7772.8227888899901</v>
      </c>
      <c r="F623">
        <v>472.9</v>
      </c>
      <c r="G623">
        <v>1.49548541021246</v>
      </c>
      <c r="H623">
        <v>-13.7971607613787</v>
      </c>
      <c r="I623">
        <v>4.22946812198958</v>
      </c>
      <c r="J623">
        <v>-7.2701920805127802</v>
      </c>
      <c r="K623">
        <v>540.50584061738505</v>
      </c>
      <c r="L623">
        <v>492.84721996547199</v>
      </c>
      <c r="M623">
        <v>21.496886249879001</v>
      </c>
      <c r="N623">
        <v>0.90248907135144896</v>
      </c>
      <c r="O623">
        <v>30.365827870585701</v>
      </c>
      <c r="P623">
        <v>33.173753872148602</v>
      </c>
      <c r="Q623">
        <v>9.4295211428882003E-2</v>
      </c>
    </row>
    <row r="624" spans="1:17" x14ac:dyDescent="0.3">
      <c r="A624" t="s">
        <v>1379</v>
      </c>
      <c r="B624" t="s">
        <v>1380</v>
      </c>
      <c r="C624" t="s">
        <v>3121</v>
      </c>
      <c r="D624" t="s">
        <v>142</v>
      </c>
      <c r="E624">
        <v>7770.2094617899902</v>
      </c>
      <c r="F624">
        <v>327.64999999999998</v>
      </c>
      <c r="G624">
        <v>82.7616897463611</v>
      </c>
      <c r="H624">
        <v>-17.5256468417601</v>
      </c>
      <c r="I624">
        <v>-31.7268488402113</v>
      </c>
      <c r="J624">
        <v>-16.342537884630399</v>
      </c>
      <c r="K624">
        <v>407.53911159075801</v>
      </c>
      <c r="L624">
        <v>370.63226983740998</v>
      </c>
      <c r="M624">
        <v>17.958590923022999</v>
      </c>
      <c r="N624">
        <v>0.78891632017852997</v>
      </c>
      <c r="O624">
        <v>73.844040897298896</v>
      </c>
      <c r="P624">
        <v>110.50433665274601</v>
      </c>
      <c r="Q624">
        <v>8.9610645341948E-2</v>
      </c>
    </row>
    <row r="625" spans="1:17" x14ac:dyDescent="0.3">
      <c r="A625" t="s">
        <v>1381</v>
      </c>
      <c r="B625" t="s">
        <v>1382</v>
      </c>
      <c r="C625" t="s">
        <v>3122</v>
      </c>
      <c r="D625" t="s">
        <v>414</v>
      </c>
      <c r="E625">
        <v>7724.0884415199998</v>
      </c>
      <c r="F625">
        <v>193.84</v>
      </c>
      <c r="G625">
        <v>-15.188464813144201</v>
      </c>
      <c r="H625">
        <v>-4.7703989570357104</v>
      </c>
      <c r="I625">
        <v>-23.947876043718399</v>
      </c>
      <c r="J625">
        <v>-3.9873642639156599</v>
      </c>
      <c r="K625">
        <v>210.48438099927799</v>
      </c>
      <c r="L625">
        <v>219.421641305641</v>
      </c>
      <c r="M625">
        <v>38.280524555023597</v>
      </c>
      <c r="N625">
        <v>0.95801567599704596</v>
      </c>
      <c r="O625">
        <v>66.245356995460099</v>
      </c>
      <c r="P625">
        <v>8.1696428571428505</v>
      </c>
      <c r="Q625">
        <v>5.8224916574781002E-2</v>
      </c>
    </row>
    <row r="626" spans="1:17" x14ac:dyDescent="0.3">
      <c r="A626" t="s">
        <v>1383</v>
      </c>
      <c r="B626" t="s">
        <v>1384</v>
      </c>
      <c r="C626" t="s">
        <v>3122</v>
      </c>
      <c r="D626" t="s">
        <v>470</v>
      </c>
      <c r="E626">
        <v>7721.2810462899997</v>
      </c>
      <c r="F626">
        <v>488.35</v>
      </c>
      <c r="G626">
        <v>-6.2852606576639403</v>
      </c>
      <c r="H626">
        <v>4.9151655755388903</v>
      </c>
      <c r="I626">
        <v>-2.8207378968911199</v>
      </c>
      <c r="J626">
        <v>-0.18417354674981601</v>
      </c>
      <c r="K626">
        <v>487.90430085497798</v>
      </c>
      <c r="L626">
        <v>493.09608290884398</v>
      </c>
      <c r="M626">
        <v>60.059557568957501</v>
      </c>
      <c r="N626">
        <v>2.23380139410824</v>
      </c>
      <c r="O626">
        <v>29.804443534350298</v>
      </c>
      <c r="P626">
        <v>21.2388282025819</v>
      </c>
      <c r="Q626">
        <v>-3.8980609641008003E-2</v>
      </c>
    </row>
    <row r="627" spans="1:17" x14ac:dyDescent="0.3">
      <c r="A627" t="s">
        <v>1385</v>
      </c>
      <c r="B627" t="s">
        <v>1386</v>
      </c>
      <c r="C627" t="s">
        <v>3111</v>
      </c>
      <c r="D627" t="s">
        <v>48</v>
      </c>
      <c r="E627">
        <v>7691.0441666999996</v>
      </c>
      <c r="F627">
        <v>299.8</v>
      </c>
      <c r="G627">
        <v>-25.6483213610387</v>
      </c>
      <c r="H627">
        <v>-23.8295844890574</v>
      </c>
      <c r="I627">
        <v>-38.816101886401597</v>
      </c>
      <c r="J627">
        <v>-5.7439374796346803</v>
      </c>
      <c r="K627">
        <v>376.00214254334998</v>
      </c>
      <c r="L627">
        <v>418.33214413035603</v>
      </c>
      <c r="M627">
        <v>30.0564143629807</v>
      </c>
      <c r="N627">
        <v>0.60059876654139999</v>
      </c>
      <c r="O627">
        <v>91.727818545697104</v>
      </c>
      <c r="P627">
        <v>3.3614893983795899</v>
      </c>
      <c r="Q627">
        <v>-8.0586343340470004E-3</v>
      </c>
    </row>
    <row r="628" spans="1:17" x14ac:dyDescent="0.3">
      <c r="A628" t="s">
        <v>1387</v>
      </c>
      <c r="B628" t="s">
        <v>1388</v>
      </c>
      <c r="C628" t="s">
        <v>3121</v>
      </c>
      <c r="D628" t="s">
        <v>142</v>
      </c>
      <c r="E628">
        <v>7669.2393711570003</v>
      </c>
      <c r="F628">
        <v>120.61</v>
      </c>
      <c r="G628">
        <v>31.402514728083201</v>
      </c>
      <c r="H628">
        <v>-3.4316878522178298</v>
      </c>
      <c r="I628">
        <v>-10.4726475586024</v>
      </c>
      <c r="J628">
        <v>0.43415685816595601</v>
      </c>
      <c r="K628">
        <v>121.574965568522</v>
      </c>
      <c r="L628">
        <v>120.774159369337</v>
      </c>
      <c r="M628">
        <v>56.4875690613637</v>
      </c>
      <c r="N628">
        <v>1.07402966250175</v>
      </c>
      <c r="O628">
        <v>36.2739408009286</v>
      </c>
      <c r="P628">
        <v>54.035759897828797</v>
      </c>
      <c r="Q628">
        <v>-2.2634427305455999E-2</v>
      </c>
    </row>
    <row r="629" spans="1:17" hidden="1" x14ac:dyDescent="0.3">
      <c r="A629" t="s">
        <v>1389</v>
      </c>
      <c r="B629" t="s">
        <v>1390</v>
      </c>
      <c r="C629" t="s">
        <v>3123</v>
      </c>
      <c r="D629" t="s">
        <v>85</v>
      </c>
      <c r="E629">
        <v>7657.65051451199</v>
      </c>
      <c r="F629">
        <v>142.84</v>
      </c>
      <c r="G629">
        <v>377.60263107726598</v>
      </c>
      <c r="H629">
        <v>-15.993732167889799</v>
      </c>
      <c r="I629">
        <v>183.39779442677701</v>
      </c>
      <c r="J629">
        <v>-1.5969974098041</v>
      </c>
      <c r="K629">
        <v>145.40254914278901</v>
      </c>
      <c r="L629">
        <v>99.450610665788105</v>
      </c>
      <c r="M629">
        <v>36.922976830371503</v>
      </c>
      <c r="N629">
        <v>0.19039801058912201</v>
      </c>
      <c r="O629">
        <v>30.964715765891899</v>
      </c>
      <c r="P629">
        <v>415.66787003610102</v>
      </c>
      <c r="Q629">
        <v>0.138661228940754</v>
      </c>
    </row>
    <row r="630" spans="1:17" hidden="1" x14ac:dyDescent="0.3">
      <c r="A630" t="s">
        <v>1391</v>
      </c>
      <c r="B630" t="s">
        <v>1392</v>
      </c>
      <c r="C630" t="s">
        <v>3123</v>
      </c>
      <c r="D630" t="s">
        <v>114</v>
      </c>
      <c r="E630">
        <v>7642.5739328749996</v>
      </c>
      <c r="F630">
        <v>316.75</v>
      </c>
      <c r="G630">
        <v>205.434295043486</v>
      </c>
      <c r="H630">
        <v>-10.895688360076999</v>
      </c>
      <c r="I630">
        <v>8.3261596500064101</v>
      </c>
      <c r="J630">
        <v>-2.2165668394327298</v>
      </c>
      <c r="K630">
        <v>338.06077631140198</v>
      </c>
      <c r="L630">
        <v>293.87123983737098</v>
      </c>
      <c r="M630">
        <v>46.7724986619601</v>
      </c>
      <c r="N630">
        <v>0.76516041532395096</v>
      </c>
      <c r="O630">
        <v>26.077348066298299</v>
      </c>
      <c r="P630">
        <v>232.720588235294</v>
      </c>
      <c r="Q630">
        <v>0.15014824682198999</v>
      </c>
    </row>
    <row r="631" spans="1:17" x14ac:dyDescent="0.3">
      <c r="A631" t="s">
        <v>1393</v>
      </c>
      <c r="B631" t="s">
        <v>1394</v>
      </c>
      <c r="C631" t="s">
        <v>3114</v>
      </c>
      <c r="D631" t="s">
        <v>211</v>
      </c>
      <c r="E631">
        <v>7611.0545160000001</v>
      </c>
      <c r="F631">
        <v>498.15</v>
      </c>
      <c r="G631">
        <v>-26.3579095155307</v>
      </c>
      <c r="H631">
        <v>-7.9409795287036999</v>
      </c>
      <c r="I631">
        <v>-18.563337333423899</v>
      </c>
      <c r="J631">
        <v>-4.3839691464007302</v>
      </c>
      <c r="K631">
        <v>545.55333110852098</v>
      </c>
      <c r="L631">
        <v>548.223018666705</v>
      </c>
      <c r="M631">
        <v>34.300239886525603</v>
      </c>
      <c r="N631">
        <v>0.48988399610029998</v>
      </c>
      <c r="O631">
        <v>42.085717153467797</v>
      </c>
      <c r="P631">
        <v>15.046189376443399</v>
      </c>
      <c r="Q631">
        <v>5.5402700964996998E-2</v>
      </c>
    </row>
    <row r="632" spans="1:17" x14ac:dyDescent="0.3">
      <c r="A632" t="s">
        <v>1395</v>
      </c>
      <c r="B632" t="s">
        <v>1396</v>
      </c>
      <c r="C632" t="s">
        <v>3108</v>
      </c>
      <c r="D632" t="s">
        <v>24</v>
      </c>
      <c r="E632">
        <v>7574.1471330100003</v>
      </c>
      <c r="F632">
        <v>200.45</v>
      </c>
      <c r="G632">
        <v>-26.7331502548885</v>
      </c>
      <c r="H632">
        <v>-3.5377276428029001</v>
      </c>
      <c r="I632">
        <v>-12.4308013439848</v>
      </c>
      <c r="J632">
        <v>-3.0389731055583602</v>
      </c>
      <c r="K632">
        <v>218.16677205652999</v>
      </c>
      <c r="L632">
        <v>221.69496408569799</v>
      </c>
      <c r="M632">
        <v>22.043521598798499</v>
      </c>
      <c r="N632">
        <v>0.39938819829648098</v>
      </c>
      <c r="O632">
        <v>42.953354951359401</v>
      </c>
      <c r="P632">
        <v>4.4010416666666599</v>
      </c>
      <c r="Q632">
        <v>0.115467417432233</v>
      </c>
    </row>
    <row r="633" spans="1:17" x14ac:dyDescent="0.3">
      <c r="A633" t="s">
        <v>1397</v>
      </c>
      <c r="B633" t="s">
        <v>1398</v>
      </c>
      <c r="C633" t="s">
        <v>3114</v>
      </c>
      <c r="D633" t="s">
        <v>211</v>
      </c>
      <c r="E633">
        <v>7538.0657099999999</v>
      </c>
      <c r="F633">
        <v>1054</v>
      </c>
      <c r="G633">
        <v>50.980094981112003</v>
      </c>
      <c r="H633">
        <v>44.952324745487601</v>
      </c>
      <c r="I633">
        <v>70.627180312192095</v>
      </c>
      <c r="J633">
        <v>34.763403798151103</v>
      </c>
      <c r="K633">
        <v>733.39340264794396</v>
      </c>
      <c r="L633">
        <v>657.06053774142595</v>
      </c>
      <c r="M633">
        <v>88.201813464882704</v>
      </c>
      <c r="N633">
        <v>4.0238918666122201</v>
      </c>
      <c r="O633">
        <v>2.2106261859582399</v>
      </c>
      <c r="P633">
        <v>105.859375</v>
      </c>
      <c r="Q633">
        <v>0.18443016700478301</v>
      </c>
    </row>
    <row r="634" spans="1:17" x14ac:dyDescent="0.3">
      <c r="A634" t="s">
        <v>1399</v>
      </c>
      <c r="B634" t="s">
        <v>1400</v>
      </c>
      <c r="C634" t="s">
        <v>3108</v>
      </c>
      <c r="D634" t="s">
        <v>24</v>
      </c>
      <c r="E634">
        <v>7512.2619675349997</v>
      </c>
      <c r="F634">
        <v>65.95</v>
      </c>
      <c r="G634">
        <v>-50.081022465135803</v>
      </c>
      <c r="H634">
        <v>-1.31479073056712</v>
      </c>
      <c r="I634">
        <v>-34.581474834372202</v>
      </c>
      <c r="J634">
        <v>2.4263190434611799</v>
      </c>
      <c r="K634">
        <v>72.851619381077896</v>
      </c>
      <c r="L634">
        <v>84.242624570910806</v>
      </c>
      <c r="M634">
        <v>43.821450578899501</v>
      </c>
      <c r="N634">
        <v>0.93073727904236703</v>
      </c>
      <c r="O634">
        <v>76.648976497346396</v>
      </c>
      <c r="P634">
        <v>6.3709677419354804</v>
      </c>
      <c r="Q634">
        <v>-1.2961314060366999E-2</v>
      </c>
    </row>
    <row r="635" spans="1:17" x14ac:dyDescent="0.3">
      <c r="A635" t="s">
        <v>1401</v>
      </c>
      <c r="B635" t="s">
        <v>1402</v>
      </c>
      <c r="C635" t="s">
        <v>3120</v>
      </c>
      <c r="D635" t="s">
        <v>572</v>
      </c>
      <c r="E635">
        <v>7501.8185423000004</v>
      </c>
      <c r="F635">
        <v>563</v>
      </c>
      <c r="G635">
        <v>16.0336834067636</v>
      </c>
      <c r="H635">
        <v>-3.1551782338373799</v>
      </c>
      <c r="I635">
        <v>10.4263011567704</v>
      </c>
      <c r="J635">
        <v>-3.15293753019135</v>
      </c>
      <c r="K635">
        <v>568.52342883854897</v>
      </c>
      <c r="L635">
        <v>508.86895808614099</v>
      </c>
      <c r="M635">
        <v>44.704464020763702</v>
      </c>
      <c r="N635">
        <v>0.35652616916729601</v>
      </c>
      <c r="O635">
        <v>13.6234458259325</v>
      </c>
      <c r="P635">
        <v>46.786598878894502</v>
      </c>
      <c r="Q635">
        <v>7.1706565080043999E-2</v>
      </c>
    </row>
    <row r="636" spans="1:17" x14ac:dyDescent="0.3">
      <c r="A636" t="s">
        <v>1403</v>
      </c>
      <c r="B636" t="s">
        <v>1404</v>
      </c>
      <c r="C636" t="s">
        <v>3121</v>
      </c>
      <c r="D636" t="s">
        <v>142</v>
      </c>
      <c r="E636">
        <v>7472.4081748399904</v>
      </c>
      <c r="F636">
        <v>510.1</v>
      </c>
      <c r="G636">
        <v>-6.5321184050349697</v>
      </c>
      <c r="H636">
        <v>-7.7164475357842601</v>
      </c>
      <c r="I636">
        <v>9.34992160958212</v>
      </c>
      <c r="J636">
        <v>-2.47692498550016</v>
      </c>
      <c r="K636">
        <v>552.58664319018203</v>
      </c>
      <c r="L636">
        <v>523.62881465606802</v>
      </c>
      <c r="M636">
        <v>37.267749440653603</v>
      </c>
      <c r="N636">
        <v>0.45707429987567599</v>
      </c>
      <c r="O636">
        <v>37.031954518721797</v>
      </c>
      <c r="P636">
        <v>34.219181686620097</v>
      </c>
      <c r="Q636">
        <v>5.5911152338020001E-3</v>
      </c>
    </row>
    <row r="637" spans="1:17" hidden="1" x14ac:dyDescent="0.3">
      <c r="A637" t="s">
        <v>1405</v>
      </c>
      <c r="B637" t="s">
        <v>1406</v>
      </c>
      <c r="C637" t="s">
        <v>3123</v>
      </c>
      <c r="D637" t="s">
        <v>1407</v>
      </c>
      <c r="E637">
        <v>7450.3022699249996</v>
      </c>
      <c r="F637">
        <v>1837.75</v>
      </c>
      <c r="G637">
        <v>42.0474820974067</v>
      </c>
      <c r="H637">
        <v>0.198301488996387</v>
      </c>
      <c r="I637">
        <v>48.138409889628903</v>
      </c>
      <c r="J637">
        <v>-2.9039111716385499</v>
      </c>
      <c r="K637">
        <v>1882.1043171777601</v>
      </c>
      <c r="L637">
        <v>1568.4953581458101</v>
      </c>
      <c r="M637">
        <v>44.262521906772001</v>
      </c>
      <c r="N637">
        <v>0.49669998218315198</v>
      </c>
      <c r="O637">
        <v>21.071962998231498</v>
      </c>
      <c r="P637">
        <v>100.016325642141</v>
      </c>
    </row>
    <row r="638" spans="1:17" x14ac:dyDescent="0.3">
      <c r="A638" t="s">
        <v>1408</v>
      </c>
      <c r="B638" t="s">
        <v>1409</v>
      </c>
      <c r="C638" t="s">
        <v>3108</v>
      </c>
      <c r="D638" t="s">
        <v>21</v>
      </c>
      <c r="E638">
        <v>7436.3539643119902</v>
      </c>
      <c r="F638">
        <v>26.78</v>
      </c>
      <c r="G638">
        <v>10.4523556386987</v>
      </c>
      <c r="H638">
        <v>-2.1024792999707902</v>
      </c>
      <c r="I638">
        <v>-16.7554674492165</v>
      </c>
      <c r="J638">
        <v>-2.4092602811768402</v>
      </c>
      <c r="K638">
        <v>28.239682497832501</v>
      </c>
      <c r="L638">
        <v>28.048744612108901</v>
      </c>
      <c r="M638">
        <v>37.100547900233202</v>
      </c>
      <c r="N638">
        <v>0.54573156153894697</v>
      </c>
      <c r="O638">
        <v>51.242693413328503</v>
      </c>
      <c r="P638">
        <v>40.854792152795703</v>
      </c>
      <c r="Q638">
        <v>3.1379130552631002E-2</v>
      </c>
    </row>
    <row r="639" spans="1:17" hidden="1" x14ac:dyDescent="0.3">
      <c r="A639" t="s">
        <v>1410</v>
      </c>
      <c r="B639" t="s">
        <v>1411</v>
      </c>
      <c r="C639" t="s">
        <v>3123</v>
      </c>
      <c r="D639" t="s">
        <v>255</v>
      </c>
      <c r="E639">
        <v>7425.3682186199903</v>
      </c>
      <c r="F639">
        <v>4397.8</v>
      </c>
      <c r="G639">
        <v>631.15472050409096</v>
      </c>
      <c r="H639">
        <v>23.202536782308002</v>
      </c>
      <c r="I639">
        <v>325.19756504631999</v>
      </c>
      <c r="J639">
        <v>-0.61681736685890898</v>
      </c>
      <c r="K639">
        <v>3746.5750475310201</v>
      </c>
      <c r="L639">
        <v>2274.3888780142802</v>
      </c>
      <c r="M639">
        <v>44.258243854279499</v>
      </c>
      <c r="N639">
        <v>1.5103248564831699</v>
      </c>
      <c r="O639">
        <v>24.781709036336299</v>
      </c>
      <c r="P639">
        <v>634.61956067819199</v>
      </c>
      <c r="Q639">
        <v>0.298856986663319</v>
      </c>
    </row>
    <row r="640" spans="1:17" hidden="1" x14ac:dyDescent="0.3">
      <c r="A640" t="s">
        <v>1412</v>
      </c>
      <c r="B640" t="s">
        <v>1413</v>
      </c>
      <c r="C640" t="s">
        <v>3123</v>
      </c>
      <c r="D640" t="s">
        <v>414</v>
      </c>
      <c r="E640">
        <v>7367.8567241749997</v>
      </c>
      <c r="F640">
        <v>816.65</v>
      </c>
      <c r="G640">
        <v>71.587725378956904</v>
      </c>
      <c r="H640">
        <v>36.997808978362997</v>
      </c>
      <c r="I640">
        <v>92.321248129601898</v>
      </c>
      <c r="J640">
        <v>2.42386505255286</v>
      </c>
      <c r="K640">
        <v>664.30314632469003</v>
      </c>
      <c r="L640">
        <v>534.01750155223601</v>
      </c>
      <c r="M640">
        <v>64.883228581814294</v>
      </c>
      <c r="N640">
        <v>2.0648549650552099</v>
      </c>
      <c r="O640">
        <v>1.97146880548582</v>
      </c>
      <c r="P640">
        <v>156.76780380443299</v>
      </c>
      <c r="Q640">
        <v>8.7331462774089E-2</v>
      </c>
    </row>
    <row r="641" spans="1:17" hidden="1" x14ac:dyDescent="0.3">
      <c r="A641" t="s">
        <v>1414</v>
      </c>
      <c r="B641" t="s">
        <v>1415</v>
      </c>
      <c r="C641" t="s">
        <v>3123</v>
      </c>
      <c r="D641" t="s">
        <v>57</v>
      </c>
      <c r="E641">
        <v>7362.0979620059998</v>
      </c>
      <c r="F641">
        <v>102.24</v>
      </c>
      <c r="G641">
        <v>135.38989339580999</v>
      </c>
      <c r="H641">
        <v>-19.4645518924996</v>
      </c>
      <c r="I641">
        <v>45.068437062553997</v>
      </c>
      <c r="J641">
        <v>-4.88505111881899</v>
      </c>
      <c r="K641">
        <v>121.754925211808</v>
      </c>
      <c r="L641">
        <v>96.125738025354806</v>
      </c>
      <c r="M641">
        <v>24.3358745094915</v>
      </c>
      <c r="N641">
        <v>0.57632759038820802</v>
      </c>
      <c r="O641">
        <v>65.541862284819999</v>
      </c>
      <c r="P641">
        <v>167.643979057591</v>
      </c>
      <c r="Q641">
        <v>9.4784667957372004E-2</v>
      </c>
    </row>
    <row r="642" spans="1:17" x14ac:dyDescent="0.3">
      <c r="A642" t="s">
        <v>1416</v>
      </c>
      <c r="B642" t="s">
        <v>1417</v>
      </c>
      <c r="C642" t="s">
        <v>3107</v>
      </c>
      <c r="D642" t="s">
        <v>21</v>
      </c>
      <c r="E642">
        <v>7352.4374059949996</v>
      </c>
      <c r="F642">
        <v>887.85</v>
      </c>
      <c r="G642">
        <v>68.652076303174397</v>
      </c>
      <c r="H642">
        <v>-0.480684321058021</v>
      </c>
      <c r="I642">
        <v>7.4464331800968298</v>
      </c>
      <c r="J642">
        <v>8.3573294313826499E-2</v>
      </c>
      <c r="K642">
        <v>883.92692522648701</v>
      </c>
      <c r="L642">
        <v>777.01559263113995</v>
      </c>
      <c r="M642">
        <v>48.130416260818002</v>
      </c>
      <c r="N642">
        <v>0.63956094361677995</v>
      </c>
      <c r="O642">
        <v>11.837585177676401</v>
      </c>
      <c r="P642">
        <v>113.939759036144</v>
      </c>
      <c r="Q642">
        <v>0.13301216290832801</v>
      </c>
    </row>
    <row r="643" spans="1:17" hidden="1" x14ac:dyDescent="0.3">
      <c r="A643" t="s">
        <v>1418</v>
      </c>
      <c r="B643" t="s">
        <v>1419</v>
      </c>
      <c r="C643" t="s">
        <v>3123</v>
      </c>
      <c r="D643" t="s">
        <v>572</v>
      </c>
      <c r="E643">
        <v>7309.7536527000002</v>
      </c>
      <c r="F643">
        <v>519.54999999999995</v>
      </c>
      <c r="G643">
        <v>-35.233797387546602</v>
      </c>
      <c r="H643">
        <v>5.5836560061284999</v>
      </c>
      <c r="I643">
        <v>14.376847432352401</v>
      </c>
      <c r="J643">
        <v>-0.87460551019905597</v>
      </c>
      <c r="K643">
        <v>526.18030398555902</v>
      </c>
      <c r="L643">
        <v>514.52939720545999</v>
      </c>
      <c r="M643">
        <v>47.211584919677797</v>
      </c>
      <c r="N643">
        <v>0.75201674934281904</v>
      </c>
      <c r="O643">
        <v>24.328746030218401</v>
      </c>
      <c r="P643">
        <v>31.631618951101999</v>
      </c>
      <c r="Q643">
        <v>6.1492127150781999E-2</v>
      </c>
    </row>
    <row r="644" spans="1:17" x14ac:dyDescent="0.3">
      <c r="A644" t="s">
        <v>1420</v>
      </c>
      <c r="B644" t="s">
        <v>1421</v>
      </c>
      <c r="C644" t="s">
        <v>3112</v>
      </c>
      <c r="D644" t="s">
        <v>51</v>
      </c>
      <c r="E644">
        <v>7308.1158394499998</v>
      </c>
      <c r="F644">
        <v>1440.9</v>
      </c>
      <c r="G644">
        <v>147.77139173475001</v>
      </c>
      <c r="H644">
        <v>10.4514495203873</v>
      </c>
      <c r="I644">
        <v>27.268948384687</v>
      </c>
      <c r="J644">
        <v>-0.24275218426033399</v>
      </c>
      <c r="K644">
        <v>1389.97297470783</v>
      </c>
      <c r="L644">
        <v>1193.31254095085</v>
      </c>
      <c r="M644">
        <v>52.741040332315997</v>
      </c>
      <c r="N644">
        <v>1.1654665248557301</v>
      </c>
      <c r="O644">
        <v>10.34769935457</v>
      </c>
      <c r="P644">
        <v>175.059654481244</v>
      </c>
      <c r="Q644">
        <v>0.12613497511351801</v>
      </c>
    </row>
    <row r="645" spans="1:17" x14ac:dyDescent="0.3">
      <c r="A645" t="s">
        <v>1422</v>
      </c>
      <c r="B645" t="s">
        <v>1423</v>
      </c>
      <c r="C645" t="s">
        <v>3121</v>
      </c>
      <c r="D645" t="s">
        <v>142</v>
      </c>
      <c r="E645">
        <v>7277.2811226699996</v>
      </c>
      <c r="F645">
        <v>469.3</v>
      </c>
      <c r="G645">
        <v>-28.060184576870402</v>
      </c>
      <c r="H645">
        <v>-3.6620361235624701</v>
      </c>
      <c r="I645">
        <v>-26.5780862535936</v>
      </c>
      <c r="J645">
        <v>-4.4134418394327399</v>
      </c>
      <c r="K645">
        <v>514.30464012781795</v>
      </c>
      <c r="L645">
        <v>549.78331198223498</v>
      </c>
      <c r="M645">
        <v>30.6563030669098</v>
      </c>
      <c r="N645">
        <v>0.96050259545295202</v>
      </c>
      <c r="O645">
        <v>44.640954613253697</v>
      </c>
      <c r="P645">
        <v>2.1216407355021101</v>
      </c>
      <c r="Q645">
        <v>7.6714992098181001E-2</v>
      </c>
    </row>
    <row r="646" spans="1:17" x14ac:dyDescent="0.3">
      <c r="A646" t="s">
        <v>1424</v>
      </c>
      <c r="B646" t="s">
        <v>1425</v>
      </c>
      <c r="C646" t="s">
        <v>3117</v>
      </c>
      <c r="D646" t="s">
        <v>85</v>
      </c>
      <c r="E646">
        <v>7271.0587776449902</v>
      </c>
      <c r="F646">
        <v>2970.15</v>
      </c>
      <c r="G646">
        <v>28.819888139818701</v>
      </c>
      <c r="H646">
        <v>4.4476710983480503</v>
      </c>
      <c r="I646">
        <v>22.7501551064205</v>
      </c>
      <c r="J646">
        <v>3.3714965704216699</v>
      </c>
      <c r="K646">
        <v>3011.0342676571099</v>
      </c>
      <c r="L646">
        <v>2760.94102973589</v>
      </c>
      <c r="M646">
        <v>56.831255730527197</v>
      </c>
      <c r="N646">
        <v>0.67640826025124701</v>
      </c>
      <c r="O646">
        <v>18.679191286635302</v>
      </c>
      <c r="P646">
        <v>66.581604038137897</v>
      </c>
      <c r="Q646">
        <v>0.17099531788813199</v>
      </c>
    </row>
    <row r="647" spans="1:17" x14ac:dyDescent="0.3">
      <c r="A647" t="s">
        <v>1426</v>
      </c>
      <c r="B647" t="s">
        <v>1427</v>
      </c>
      <c r="C647" t="s">
        <v>3116</v>
      </c>
      <c r="D647" t="s">
        <v>75</v>
      </c>
      <c r="E647">
        <v>7237.2545468019998</v>
      </c>
      <c r="F647">
        <v>179.06</v>
      </c>
      <c r="G647">
        <v>-12.164463620538401</v>
      </c>
      <c r="H647">
        <v>-9.3283983746642694</v>
      </c>
      <c r="I647">
        <v>-31.135694850050299</v>
      </c>
      <c r="J647">
        <v>-7.39414531043903</v>
      </c>
      <c r="K647">
        <v>202.64798654972401</v>
      </c>
      <c r="L647">
        <v>202.557736857761</v>
      </c>
      <c r="M647">
        <v>24.4798501144124</v>
      </c>
      <c r="N647">
        <v>0.92501977373546196</v>
      </c>
      <c r="O647">
        <v>42.968837261253199</v>
      </c>
      <c r="P647">
        <v>10.6674907292954</v>
      </c>
      <c r="Q647">
        <v>7.0338269628704E-2</v>
      </c>
    </row>
    <row r="648" spans="1:17" x14ac:dyDescent="0.3">
      <c r="A648" t="s">
        <v>1428</v>
      </c>
      <c r="B648" t="s">
        <v>1429</v>
      </c>
      <c r="C648" t="s">
        <v>3106</v>
      </c>
      <c r="D648" t="s">
        <v>126</v>
      </c>
      <c r="E648">
        <v>7199.2122953399903</v>
      </c>
      <c r="F648">
        <v>436.3</v>
      </c>
      <c r="G648">
        <v>51.9417858477781</v>
      </c>
      <c r="H648">
        <v>0.55438395113383898</v>
      </c>
      <c r="I648">
        <v>-21.545944032623499</v>
      </c>
      <c r="J648">
        <v>0.975972396008288</v>
      </c>
      <c r="K648">
        <v>462.11188469677199</v>
      </c>
      <c r="L648">
        <v>461.56184320412001</v>
      </c>
      <c r="M648">
        <v>50.855516264345098</v>
      </c>
      <c r="N648">
        <v>0.80118245889760298</v>
      </c>
      <c r="O648">
        <v>45.496218198487199</v>
      </c>
      <c r="P648">
        <v>74.171656686626704</v>
      </c>
    </row>
    <row r="649" spans="1:17" x14ac:dyDescent="0.3">
      <c r="A649" t="s">
        <v>1430</v>
      </c>
      <c r="B649" t="s">
        <v>1431</v>
      </c>
      <c r="C649" t="s">
        <v>3119</v>
      </c>
      <c r="D649" t="s">
        <v>1071</v>
      </c>
      <c r="E649">
        <v>7190.18545583999</v>
      </c>
      <c r="F649">
        <v>757.3</v>
      </c>
      <c r="G649">
        <v>12.6764420191538</v>
      </c>
      <c r="H649">
        <v>-1.82398666614597</v>
      </c>
      <c r="I649">
        <v>-4.9519723190346401</v>
      </c>
      <c r="J649">
        <v>-4.4312049973274803</v>
      </c>
      <c r="K649">
        <v>807.51392600485997</v>
      </c>
      <c r="L649">
        <v>765.97565539095297</v>
      </c>
      <c r="M649">
        <v>45.275969594956798</v>
      </c>
      <c r="N649">
        <v>0.76570651241198995</v>
      </c>
      <c r="O649">
        <v>39.838901360095001</v>
      </c>
      <c r="P649">
        <v>48.4610860615565</v>
      </c>
      <c r="Q649">
        <v>0.120266339561087</v>
      </c>
    </row>
    <row r="650" spans="1:17" x14ac:dyDescent="0.3">
      <c r="A650" t="s">
        <v>1432</v>
      </c>
      <c r="B650" t="s">
        <v>1433</v>
      </c>
      <c r="C650" t="s">
        <v>3120</v>
      </c>
      <c r="D650" t="s">
        <v>223</v>
      </c>
      <c r="E650">
        <v>7188.4906820199903</v>
      </c>
      <c r="F650">
        <v>356.6</v>
      </c>
      <c r="G650">
        <v>-29.954668807617299</v>
      </c>
      <c r="H650">
        <v>-1.69140820204703</v>
      </c>
      <c r="I650">
        <v>-14.7880304437017</v>
      </c>
      <c r="J650">
        <v>-2.3911993167639101</v>
      </c>
      <c r="K650">
        <v>383.518655810209</v>
      </c>
      <c r="L650">
        <v>399.644684714547</v>
      </c>
      <c r="M650">
        <v>33.596303991398798</v>
      </c>
      <c r="N650">
        <v>0.47278060069829098</v>
      </c>
      <c r="O650">
        <v>41.615255187885502</v>
      </c>
      <c r="P650">
        <v>2.5449317038102</v>
      </c>
      <c r="Q650">
        <v>5.0326143915342E-2</v>
      </c>
    </row>
    <row r="651" spans="1:17" x14ac:dyDescent="0.3">
      <c r="A651" t="s">
        <v>1434</v>
      </c>
      <c r="B651" t="s">
        <v>1435</v>
      </c>
      <c r="C651" t="s">
        <v>3117</v>
      </c>
      <c r="D651" t="s">
        <v>105</v>
      </c>
      <c r="E651">
        <v>7149.0168265599996</v>
      </c>
      <c r="F651">
        <v>1502.45</v>
      </c>
      <c r="G651">
        <v>-21.189530165605099</v>
      </c>
      <c r="H651">
        <v>-0.4054085208773</v>
      </c>
      <c r="I651">
        <v>1.2056578125886399</v>
      </c>
      <c r="J651">
        <v>1.9366315207993301</v>
      </c>
      <c r="K651">
        <v>1539.8905910245501</v>
      </c>
      <c r="L651">
        <v>1469.3297406778699</v>
      </c>
      <c r="M651">
        <v>32.527829730799503</v>
      </c>
      <c r="N651">
        <v>0.266039967174025</v>
      </c>
      <c r="O651">
        <v>14.499650570734399</v>
      </c>
      <c r="P651">
        <v>20.196000000000002</v>
      </c>
      <c r="Q651">
        <v>-9.7782264104991995E-2</v>
      </c>
    </row>
    <row r="652" spans="1:17" hidden="1" x14ac:dyDescent="0.3">
      <c r="A652" t="s">
        <v>1436</v>
      </c>
      <c r="B652" t="s">
        <v>1437</v>
      </c>
      <c r="C652" t="s">
        <v>3120</v>
      </c>
      <c r="D652" t="s">
        <v>223</v>
      </c>
      <c r="E652">
        <v>7127.8638714399904</v>
      </c>
      <c r="F652">
        <v>320.35000000000002</v>
      </c>
      <c r="G652">
        <v>-39.150170915261299</v>
      </c>
      <c r="H652">
        <v>-8.6283423182009393</v>
      </c>
      <c r="I652">
        <v>-32.0475285171864</v>
      </c>
      <c r="J652">
        <v>-1.2063847823756899</v>
      </c>
      <c r="K652">
        <v>357.84143011164701</v>
      </c>
      <c r="M652">
        <v>36.210133207442297</v>
      </c>
      <c r="N652">
        <v>1.14353050629258</v>
      </c>
      <c r="O652">
        <v>68.0193538317465</v>
      </c>
      <c r="P652">
        <v>4.68954248366013</v>
      </c>
    </row>
    <row r="653" spans="1:17" hidden="1" x14ac:dyDescent="0.3">
      <c r="A653" t="s">
        <v>1438</v>
      </c>
      <c r="B653" t="s">
        <v>1439</v>
      </c>
      <c r="C653" t="s">
        <v>3123</v>
      </c>
      <c r="D653" t="s">
        <v>208</v>
      </c>
      <c r="E653">
        <v>7109.1041962500003</v>
      </c>
      <c r="F653">
        <v>6420.65</v>
      </c>
      <c r="G653">
        <v>125.53665227172699</v>
      </c>
      <c r="H653">
        <v>5.0026228361484302</v>
      </c>
      <c r="I653">
        <v>62.630154149913899</v>
      </c>
      <c r="J653">
        <v>-3.9524124276680399</v>
      </c>
      <c r="K653">
        <v>5950.4921632903997</v>
      </c>
      <c r="L653">
        <v>4742.8345822779202</v>
      </c>
      <c r="M653">
        <v>54.576220540120502</v>
      </c>
      <c r="N653">
        <v>0.86717626633037603</v>
      </c>
      <c r="O653">
        <v>27.828958127292399</v>
      </c>
      <c r="P653">
        <v>148.99268997343501</v>
      </c>
      <c r="Q653">
        <v>0.15341703781742999</v>
      </c>
    </row>
    <row r="654" spans="1:17" x14ac:dyDescent="0.3">
      <c r="A654" t="s">
        <v>1440</v>
      </c>
      <c r="B654" t="s">
        <v>1441</v>
      </c>
      <c r="C654" t="s">
        <v>3125</v>
      </c>
      <c r="D654" t="s">
        <v>1442</v>
      </c>
      <c r="E654">
        <v>7100.3852346000003</v>
      </c>
      <c r="F654">
        <v>921.4</v>
      </c>
      <c r="G654">
        <v>-3.98618485556208</v>
      </c>
      <c r="H654">
        <v>4.61726002495225</v>
      </c>
      <c r="I654">
        <v>44.436786499616296</v>
      </c>
      <c r="J654">
        <v>3.66697466590493</v>
      </c>
      <c r="K654">
        <v>927.77465964620296</v>
      </c>
      <c r="L654">
        <v>864.78284981018999</v>
      </c>
      <c r="M654">
        <v>56.395553661436303</v>
      </c>
      <c r="N654">
        <v>0.47588783945158297</v>
      </c>
      <c r="O654">
        <v>21.2285652268287</v>
      </c>
      <c r="P654">
        <v>55.773457311918797</v>
      </c>
      <c r="Q654">
        <v>-3.4960223176171999E-2</v>
      </c>
    </row>
    <row r="655" spans="1:17" x14ac:dyDescent="0.3">
      <c r="A655" t="s">
        <v>1443</v>
      </c>
      <c r="B655" t="s">
        <v>1444</v>
      </c>
      <c r="C655" t="s">
        <v>3110</v>
      </c>
      <c r="D655" t="s">
        <v>123</v>
      </c>
      <c r="E655">
        <v>7096.9634507600003</v>
      </c>
      <c r="F655">
        <v>1176.4000000000001</v>
      </c>
      <c r="G655">
        <v>24.284843318885901</v>
      </c>
      <c r="H655">
        <v>-7.3455600444622204</v>
      </c>
      <c r="I655">
        <v>18.392574858039101</v>
      </c>
      <c r="J655">
        <v>0.298378726533161</v>
      </c>
      <c r="K655">
        <v>1201.95209908672</v>
      </c>
      <c r="L655">
        <v>1076.93517201332</v>
      </c>
      <c r="M655">
        <v>45.959851136693104</v>
      </c>
      <c r="N655">
        <v>1.3252325844925299</v>
      </c>
      <c r="O655">
        <v>14.425365521931299</v>
      </c>
      <c r="P655">
        <v>51.930776184941202</v>
      </c>
      <c r="Q655">
        <v>8.3368142715067997E-2</v>
      </c>
    </row>
    <row r="656" spans="1:17" hidden="1" x14ac:dyDescent="0.3">
      <c r="A656" t="s">
        <v>1445</v>
      </c>
      <c r="B656" t="s">
        <v>1446</v>
      </c>
      <c r="C656" t="s">
        <v>3123</v>
      </c>
      <c r="D656" t="s">
        <v>24</v>
      </c>
      <c r="E656">
        <v>7083.0605374199904</v>
      </c>
      <c r="F656">
        <v>447.3</v>
      </c>
      <c r="G656">
        <v>-35.156486959001398</v>
      </c>
      <c r="H656">
        <v>4.6371460832130298</v>
      </c>
      <c r="I656">
        <v>-8.6476075310525307</v>
      </c>
      <c r="J656">
        <v>0.79976357817448296</v>
      </c>
      <c r="K656">
        <v>449.76797657713598</v>
      </c>
      <c r="L656">
        <v>468.14063148586598</v>
      </c>
      <c r="M656">
        <v>61.484596202963502</v>
      </c>
      <c r="N656">
        <v>0.70327826081858302</v>
      </c>
      <c r="O656">
        <v>21.898054996646501</v>
      </c>
      <c r="P656">
        <v>6.9839751255680502</v>
      </c>
      <c r="Q656">
        <v>-0.104101950281519</v>
      </c>
    </row>
    <row r="657" spans="1:17" hidden="1" x14ac:dyDescent="0.3">
      <c r="A657" t="s">
        <v>1447</v>
      </c>
      <c r="B657" t="s">
        <v>1448</v>
      </c>
      <c r="C657" t="s">
        <v>3123</v>
      </c>
      <c r="D657" t="s">
        <v>161</v>
      </c>
      <c r="E657">
        <v>7046.7079950939997</v>
      </c>
      <c r="F657">
        <v>54.98</v>
      </c>
      <c r="G657">
        <v>27.568888128032199</v>
      </c>
      <c r="H657">
        <v>-2.1806889640238198</v>
      </c>
      <c r="I657">
        <v>-14.1649150312322</v>
      </c>
      <c r="J657">
        <v>-5.5119871428408898</v>
      </c>
      <c r="K657">
        <v>60.362206087238299</v>
      </c>
      <c r="L657">
        <v>58.336610500595</v>
      </c>
      <c r="M657">
        <v>34.5281701062599</v>
      </c>
      <c r="N657">
        <v>0.44585075965903098</v>
      </c>
      <c r="O657">
        <v>45.325572935612897</v>
      </c>
      <c r="P657">
        <v>45.065963060686002</v>
      </c>
      <c r="Q657">
        <v>-2.7001046732594E-2</v>
      </c>
    </row>
    <row r="658" spans="1:17" x14ac:dyDescent="0.3">
      <c r="A658" t="s">
        <v>1449</v>
      </c>
      <c r="B658" t="s">
        <v>1450</v>
      </c>
      <c r="C658" t="s">
        <v>3118</v>
      </c>
      <c r="D658" t="s">
        <v>142</v>
      </c>
      <c r="E658">
        <v>7036.8362052000002</v>
      </c>
      <c r="F658">
        <v>1000.05</v>
      </c>
      <c r="G658">
        <v>4.89906846652881</v>
      </c>
      <c r="H658">
        <v>9.8598784100137298</v>
      </c>
      <c r="I658">
        <v>6.1212941684267799</v>
      </c>
      <c r="J658">
        <v>0.23453905291434399</v>
      </c>
      <c r="K658">
        <v>960.63150444868199</v>
      </c>
      <c r="L658">
        <v>898.11198640226701</v>
      </c>
      <c r="M658">
        <v>55.781046952551897</v>
      </c>
      <c r="N658">
        <v>1.08416931171084</v>
      </c>
      <c r="O658">
        <v>5.8697065146742604</v>
      </c>
      <c r="P658">
        <v>33.589366818060299</v>
      </c>
      <c r="Q658">
        <v>5.4968797223944002E-2</v>
      </c>
    </row>
    <row r="659" spans="1:17" x14ac:dyDescent="0.3">
      <c r="A659" t="s">
        <v>1451</v>
      </c>
      <c r="B659" t="s">
        <v>1452</v>
      </c>
      <c r="C659" t="s">
        <v>3117</v>
      </c>
      <c r="D659" t="s">
        <v>85</v>
      </c>
      <c r="E659">
        <v>7003.5662274799997</v>
      </c>
      <c r="F659">
        <v>237.2</v>
      </c>
      <c r="G659">
        <v>-51.116330987316701</v>
      </c>
      <c r="H659">
        <v>-9.2976713172757908</v>
      </c>
      <c r="I659">
        <v>-25.216215931108898</v>
      </c>
      <c r="J659">
        <v>-3.9156157524762198</v>
      </c>
      <c r="K659">
        <v>266.77065062669999</v>
      </c>
      <c r="L659">
        <v>311.16781455302697</v>
      </c>
      <c r="M659">
        <v>32.527120340846203</v>
      </c>
      <c r="N659">
        <v>0.95190289906181003</v>
      </c>
      <c r="O659">
        <v>69.730185497470501</v>
      </c>
      <c r="P659">
        <v>1.9776440240756501</v>
      </c>
      <c r="Q659">
        <v>-0.129327563498151</v>
      </c>
    </row>
    <row r="660" spans="1:17" hidden="1" x14ac:dyDescent="0.3">
      <c r="A660" t="s">
        <v>1453</v>
      </c>
      <c r="B660" t="s">
        <v>1454</v>
      </c>
      <c r="C660" t="s">
        <v>3123</v>
      </c>
      <c r="D660" t="s">
        <v>485</v>
      </c>
      <c r="E660">
        <v>6987.9274763399899</v>
      </c>
      <c r="F660">
        <v>1788.9</v>
      </c>
      <c r="G660">
        <v>19.014186849498799</v>
      </c>
      <c r="H660">
        <v>5.3739406656058</v>
      </c>
      <c r="I660">
        <v>53.4413503543338</v>
      </c>
      <c r="J660">
        <v>-4.9703093346929004</v>
      </c>
      <c r="K660">
        <v>1677.85952295946</v>
      </c>
      <c r="L660">
        <v>1446.9961793651701</v>
      </c>
      <c r="M660">
        <v>47.469464498360502</v>
      </c>
      <c r="N660">
        <v>1.5435002835856599</v>
      </c>
      <c r="O660">
        <v>12.7508524791771</v>
      </c>
      <c r="P660">
        <v>83.4769230769231</v>
      </c>
      <c r="Q660">
        <v>1.046366401358E-3</v>
      </c>
    </row>
    <row r="661" spans="1:17" x14ac:dyDescent="0.3">
      <c r="A661" t="s">
        <v>1455</v>
      </c>
      <c r="B661" t="s">
        <v>1456</v>
      </c>
      <c r="C661" t="s">
        <v>3108</v>
      </c>
      <c r="D661" t="s">
        <v>563</v>
      </c>
      <c r="E661">
        <v>6983.6066350800002</v>
      </c>
      <c r="F661">
        <v>640</v>
      </c>
      <c r="G661">
        <v>-1.44259552729885</v>
      </c>
      <c r="H661">
        <v>-4.7839275324472803</v>
      </c>
      <c r="I661">
        <v>5.4056857993988601</v>
      </c>
      <c r="J661">
        <v>-3.2938617830445498</v>
      </c>
      <c r="K661">
        <v>702.60494869082504</v>
      </c>
      <c r="L661">
        <v>659.27834576742998</v>
      </c>
      <c r="M661">
        <v>32.919471697214703</v>
      </c>
      <c r="N661">
        <v>0.52546054870818903</v>
      </c>
      <c r="O661">
        <v>24.84375</v>
      </c>
      <c r="P661">
        <v>23.2784359048444</v>
      </c>
    </row>
    <row r="662" spans="1:17" hidden="1" x14ac:dyDescent="0.3">
      <c r="A662" t="s">
        <v>1457</v>
      </c>
      <c r="B662" t="s">
        <v>1458</v>
      </c>
      <c r="C662" t="s">
        <v>3123</v>
      </c>
      <c r="D662" t="s">
        <v>57</v>
      </c>
      <c r="E662">
        <v>6965.0273004199998</v>
      </c>
      <c r="F662">
        <v>12.97</v>
      </c>
      <c r="G662">
        <v>8.8447864183828209</v>
      </c>
      <c r="H662">
        <v>-12.9993241158852</v>
      </c>
      <c r="I662">
        <v>-5.6648838649914603</v>
      </c>
      <c r="J662">
        <v>-4.68884804327321</v>
      </c>
      <c r="K662">
        <v>14.592563251740501</v>
      </c>
      <c r="L662">
        <v>13.5761903329884</v>
      </c>
      <c r="M662">
        <v>36.1940696295732</v>
      </c>
      <c r="N662">
        <v>0.63384003764469599</v>
      </c>
      <c r="O662">
        <v>62.683114880493399</v>
      </c>
      <c r="P662">
        <v>64.177215189873394</v>
      </c>
      <c r="Q662">
        <v>0.11339246602856801</v>
      </c>
    </row>
    <row r="663" spans="1:17" x14ac:dyDescent="0.3">
      <c r="A663" t="s">
        <v>1459</v>
      </c>
      <c r="B663" t="s">
        <v>1460</v>
      </c>
      <c r="C663" t="s">
        <v>3122</v>
      </c>
      <c r="D663" t="s">
        <v>485</v>
      </c>
      <c r="E663">
        <v>6963.8815955399996</v>
      </c>
      <c r="F663">
        <v>251.8</v>
      </c>
      <c r="G663">
        <v>-25.0013113935509</v>
      </c>
      <c r="H663">
        <v>-3.39972940424911</v>
      </c>
      <c r="I663">
        <v>-6.1666783165649903</v>
      </c>
      <c r="J663">
        <v>-2.0863033080171398</v>
      </c>
      <c r="K663">
        <v>271.03510734352301</v>
      </c>
      <c r="L663">
        <v>269.32747757804901</v>
      </c>
      <c r="M663">
        <v>34.370212651905199</v>
      </c>
      <c r="N663">
        <v>0.26770994807517301</v>
      </c>
      <c r="O663">
        <v>29.2692613185067</v>
      </c>
      <c r="P663">
        <v>14.4545454545454</v>
      </c>
      <c r="Q663">
        <v>-8.9915255311554004E-2</v>
      </c>
    </row>
    <row r="664" spans="1:17" hidden="1" x14ac:dyDescent="0.3">
      <c r="A664" t="s">
        <v>1461</v>
      </c>
      <c r="B664" t="s">
        <v>1462</v>
      </c>
      <c r="C664" t="s">
        <v>3123</v>
      </c>
      <c r="D664" t="s">
        <v>967</v>
      </c>
      <c r="E664">
        <v>6961.7671676</v>
      </c>
      <c r="F664">
        <v>737.95</v>
      </c>
      <c r="G664">
        <v>202.03465227194701</v>
      </c>
      <c r="H664">
        <v>4.4109113162181002</v>
      </c>
      <c r="I664">
        <v>-18.4929115926215</v>
      </c>
      <c r="J664">
        <v>1.5469725193108101E-2</v>
      </c>
      <c r="K664">
        <v>726.12195351256105</v>
      </c>
      <c r="L664">
        <v>627.87075790769904</v>
      </c>
      <c r="M664">
        <v>57.618699979415702</v>
      </c>
      <c r="N664">
        <v>0.74938168872748401</v>
      </c>
      <c r="O664">
        <v>23.409445084355301</v>
      </c>
      <c r="P664">
        <v>251.40476190476099</v>
      </c>
      <c r="Q664">
        <v>0.23329068852163301</v>
      </c>
    </row>
    <row r="665" spans="1:17" x14ac:dyDescent="0.3">
      <c r="A665" t="s">
        <v>1463</v>
      </c>
      <c r="B665" t="s">
        <v>1464</v>
      </c>
      <c r="C665" t="s">
        <v>3120</v>
      </c>
      <c r="D665" t="s">
        <v>102</v>
      </c>
      <c r="E665">
        <v>6953.8064751600004</v>
      </c>
      <c r="F665">
        <v>3512.55</v>
      </c>
      <c r="G665">
        <v>84.174896453149898</v>
      </c>
      <c r="H665">
        <v>-12.822655198462501</v>
      </c>
      <c r="I665">
        <v>51.271057317947601</v>
      </c>
      <c r="J665">
        <v>-5.3906187748930101</v>
      </c>
      <c r="K665">
        <v>3972.4056721912498</v>
      </c>
      <c r="L665">
        <v>3229.1020400474699</v>
      </c>
      <c r="M665">
        <v>25.239459562222802</v>
      </c>
      <c r="N665">
        <v>0.88732081045528599</v>
      </c>
      <c r="O665">
        <v>28.681442257049699</v>
      </c>
      <c r="P665">
        <v>107.499409262759</v>
      </c>
      <c r="Q665">
        <v>-3.5100563357236998E-2</v>
      </c>
    </row>
    <row r="666" spans="1:17" x14ac:dyDescent="0.3">
      <c r="A666" t="s">
        <v>1465</v>
      </c>
      <c r="B666" t="s">
        <v>1466</v>
      </c>
      <c r="C666" t="s">
        <v>3126</v>
      </c>
      <c r="D666" t="s">
        <v>1467</v>
      </c>
      <c r="E666">
        <v>6943.8020805599999</v>
      </c>
      <c r="F666">
        <v>409.9</v>
      </c>
      <c r="G666">
        <v>-10.9692091497138</v>
      </c>
      <c r="H666">
        <v>-13.5554402050133</v>
      </c>
      <c r="I666">
        <v>5.9810426201436204</v>
      </c>
      <c r="J666">
        <v>-4.9961151067594702</v>
      </c>
      <c r="K666">
        <v>455.86911920422602</v>
      </c>
      <c r="L666">
        <v>443.74653750551602</v>
      </c>
      <c r="M666">
        <v>31.270840584339201</v>
      </c>
      <c r="N666">
        <v>0.77804412484326302</v>
      </c>
      <c r="O666">
        <v>55.830690412295603</v>
      </c>
      <c r="P666">
        <v>28.455029771231501</v>
      </c>
      <c r="Q666">
        <v>7.2696726890142005E-2</v>
      </c>
    </row>
    <row r="667" spans="1:17" x14ac:dyDescent="0.3">
      <c r="A667" t="s">
        <v>1468</v>
      </c>
      <c r="B667" t="s">
        <v>1469</v>
      </c>
      <c r="C667" t="s">
        <v>3116</v>
      </c>
      <c r="D667" t="s">
        <v>75</v>
      </c>
      <c r="E667">
        <v>6921.4910565999999</v>
      </c>
      <c r="F667">
        <v>337.85</v>
      </c>
      <c r="G667">
        <v>26.030425982822202</v>
      </c>
      <c r="H667">
        <v>6.4948343854125596</v>
      </c>
      <c r="I667">
        <v>57.200113336005998</v>
      </c>
      <c r="J667">
        <v>0.56861020078014901</v>
      </c>
      <c r="K667">
        <v>323.699538209585</v>
      </c>
      <c r="L667">
        <v>280.834630072773</v>
      </c>
      <c r="M667">
        <v>52.5355491223226</v>
      </c>
      <c r="N667">
        <v>0.31930306992007002</v>
      </c>
      <c r="O667">
        <v>12.1799615213852</v>
      </c>
      <c r="P667">
        <v>85.631868131868103</v>
      </c>
      <c r="Q667">
        <v>8.2555664750222996E-2</v>
      </c>
    </row>
    <row r="668" spans="1:17" x14ac:dyDescent="0.3">
      <c r="A668" t="s">
        <v>1470</v>
      </c>
      <c r="B668" t="s">
        <v>1471</v>
      </c>
      <c r="C668" t="s">
        <v>3119</v>
      </c>
      <c r="D668" t="s">
        <v>178</v>
      </c>
      <c r="E668">
        <v>6883.01178083999</v>
      </c>
      <c r="F668">
        <v>440.7</v>
      </c>
      <c r="G668">
        <v>29.923118128669898</v>
      </c>
      <c r="H668">
        <v>6.0373552997521296</v>
      </c>
      <c r="I668">
        <v>25.550725877990399</v>
      </c>
      <c r="J668">
        <v>0.81052087854680399</v>
      </c>
      <c r="K668">
        <v>407.62606847490201</v>
      </c>
      <c r="L668">
        <v>363.570809178594</v>
      </c>
      <c r="M668">
        <v>70.057173183216605</v>
      </c>
      <c r="N668">
        <v>1.4621059074896301</v>
      </c>
      <c r="O668">
        <v>2.5414113909689</v>
      </c>
      <c r="P668">
        <v>71.511967308814903</v>
      </c>
      <c r="Q668">
        <v>0.17334615386436</v>
      </c>
    </row>
    <row r="669" spans="1:17" hidden="1" x14ac:dyDescent="0.3">
      <c r="A669" t="s">
        <v>1472</v>
      </c>
      <c r="B669" t="s">
        <v>1473</v>
      </c>
      <c r="C669" t="s">
        <v>3123</v>
      </c>
      <c r="D669" t="s">
        <v>102</v>
      </c>
      <c r="E669">
        <v>6838.8116220949996</v>
      </c>
      <c r="F669">
        <v>621.65</v>
      </c>
      <c r="G669">
        <v>-24.613299802902201</v>
      </c>
      <c r="H669">
        <v>-12.1321476964631</v>
      </c>
      <c r="I669">
        <v>-23.3309674953728</v>
      </c>
      <c r="J669">
        <v>-3.8280140629430601</v>
      </c>
      <c r="K669">
        <v>716.00171691505898</v>
      </c>
      <c r="L669">
        <v>744.09967071512904</v>
      </c>
      <c r="M669">
        <v>30.130110917951299</v>
      </c>
      <c r="N669">
        <v>0.58389034377806304</v>
      </c>
      <c r="O669">
        <v>51.757419769967001</v>
      </c>
      <c r="P669">
        <v>2.7605587238614699</v>
      </c>
      <c r="Q669">
        <v>7.7216297586018001E-2</v>
      </c>
    </row>
    <row r="670" spans="1:17" x14ac:dyDescent="0.3">
      <c r="A670" t="s">
        <v>1474</v>
      </c>
      <c r="B670" t="s">
        <v>1475</v>
      </c>
      <c r="C670" t="s">
        <v>3117</v>
      </c>
      <c r="D670" t="s">
        <v>1476</v>
      </c>
      <c r="E670">
        <v>6835.8430681600003</v>
      </c>
      <c r="F670">
        <v>256.39999999999998</v>
      </c>
      <c r="G670">
        <v>-42.599899461816698</v>
      </c>
      <c r="H670">
        <v>-1.2145243173782501</v>
      </c>
      <c r="I670">
        <v>-19.689561994753301</v>
      </c>
      <c r="J670">
        <v>0.33451193093482201</v>
      </c>
      <c r="K670">
        <v>270.801115196159</v>
      </c>
      <c r="L670">
        <v>279.36993538451799</v>
      </c>
      <c r="M670">
        <v>27.987481323821399</v>
      </c>
      <c r="N670">
        <v>0.91035037835504995</v>
      </c>
      <c r="O670">
        <v>37.012480499219897</v>
      </c>
      <c r="P670">
        <v>2.5394921015796599</v>
      </c>
      <c r="Q670">
        <v>8.1947815842190005E-2</v>
      </c>
    </row>
    <row r="671" spans="1:17" hidden="1" x14ac:dyDescent="0.3">
      <c r="A671" t="s">
        <v>1477</v>
      </c>
      <c r="B671" t="s">
        <v>1478</v>
      </c>
      <c r="C671" t="s">
        <v>3123</v>
      </c>
      <c r="D671" t="s">
        <v>402</v>
      </c>
      <c r="E671">
        <v>6829.3089269100001</v>
      </c>
      <c r="F671">
        <v>309.45</v>
      </c>
      <c r="G671">
        <v>69.578135856974498</v>
      </c>
      <c r="H671">
        <v>-7.24073718960683</v>
      </c>
      <c r="I671">
        <v>19.731993540008599</v>
      </c>
      <c r="J671">
        <v>-5.8328025149454099</v>
      </c>
      <c r="K671">
        <v>334.48571740018701</v>
      </c>
      <c r="L671">
        <v>281.98800524238499</v>
      </c>
      <c r="M671">
        <v>35.077877503091301</v>
      </c>
      <c r="N671">
        <v>0.46799457022896301</v>
      </c>
      <c r="O671">
        <v>39.925674583939198</v>
      </c>
      <c r="P671">
        <v>117.00561009817601</v>
      </c>
      <c r="Q671">
        <v>0.149597641842244</v>
      </c>
    </row>
    <row r="672" spans="1:17" hidden="1" x14ac:dyDescent="0.3">
      <c r="A672" t="s">
        <v>1479</v>
      </c>
      <c r="B672" t="s">
        <v>1480</v>
      </c>
      <c r="C672" t="s">
        <v>3123</v>
      </c>
      <c r="D672" t="s">
        <v>572</v>
      </c>
      <c r="E672">
        <v>6828.5418554099997</v>
      </c>
      <c r="F672">
        <v>3413.85</v>
      </c>
      <c r="G672">
        <v>118.53204014202301</v>
      </c>
      <c r="H672">
        <v>25.8748031626174</v>
      </c>
      <c r="I672">
        <v>83.097926723790707</v>
      </c>
      <c r="J672">
        <v>-2.9798458362865201</v>
      </c>
      <c r="K672">
        <v>2865.60680676531</v>
      </c>
      <c r="L672">
        <v>2110.6368017149298</v>
      </c>
      <c r="M672">
        <v>54.056233191358501</v>
      </c>
      <c r="N672">
        <v>1.4641934920863999</v>
      </c>
      <c r="O672">
        <v>7.8254756360121203</v>
      </c>
      <c r="P672">
        <v>174.43075624510101</v>
      </c>
      <c r="Q672">
        <v>0.21889930716173001</v>
      </c>
    </row>
    <row r="673" spans="1:17" x14ac:dyDescent="0.3">
      <c r="A673" t="s">
        <v>1481</v>
      </c>
      <c r="B673" t="s">
        <v>1482</v>
      </c>
      <c r="C673" t="s">
        <v>3122</v>
      </c>
      <c r="D673" t="s">
        <v>414</v>
      </c>
      <c r="E673">
        <v>6767.8341737399996</v>
      </c>
      <c r="F673">
        <v>1501.35</v>
      </c>
      <c r="G673">
        <v>51.387318264393201</v>
      </c>
      <c r="H673">
        <v>4.75004777168202</v>
      </c>
      <c r="I673">
        <v>16.556388526552599</v>
      </c>
      <c r="J673">
        <v>-6.0961062420261296</v>
      </c>
      <c r="K673">
        <v>1553.3511918408101</v>
      </c>
      <c r="L673">
        <v>1435.93970648353</v>
      </c>
      <c r="M673">
        <v>38.811798555745803</v>
      </c>
      <c r="N673">
        <v>1.5993594048720301</v>
      </c>
      <c r="O673">
        <v>28.271222566356901</v>
      </c>
      <c r="P673">
        <v>73.757305711474999</v>
      </c>
      <c r="Q673">
        <v>7.9783807028216996E-2</v>
      </c>
    </row>
    <row r="674" spans="1:17" hidden="1" x14ac:dyDescent="0.3">
      <c r="A674" t="s">
        <v>1483</v>
      </c>
      <c r="B674" t="s">
        <v>1484</v>
      </c>
      <c r="C674" t="s">
        <v>3123</v>
      </c>
      <c r="D674" t="s">
        <v>270</v>
      </c>
      <c r="E674">
        <v>6748.9680479999997</v>
      </c>
      <c r="F674">
        <v>3042</v>
      </c>
      <c r="G674">
        <v>17.962144984115</v>
      </c>
      <c r="H674">
        <v>4.5457287006671798</v>
      </c>
      <c r="I674">
        <v>-6.1116036034431103</v>
      </c>
      <c r="J674">
        <v>1.6575743119583199</v>
      </c>
      <c r="K674">
        <v>3083.5347801015</v>
      </c>
      <c r="L674">
        <v>2979.9691587039802</v>
      </c>
      <c r="M674">
        <v>53.314505838460001</v>
      </c>
      <c r="N674">
        <v>0.90288208693573402</v>
      </c>
      <c r="O674">
        <v>27.876397107166301</v>
      </c>
      <c r="P674">
        <v>38.269584782164003</v>
      </c>
      <c r="Q674">
        <v>7.7025938184620002E-2</v>
      </c>
    </row>
    <row r="675" spans="1:17" hidden="1" x14ac:dyDescent="0.3">
      <c r="A675" t="s">
        <v>1485</v>
      </c>
      <c r="B675" t="s">
        <v>1486</v>
      </c>
      <c r="C675" t="s">
        <v>3123</v>
      </c>
      <c r="D675" t="s">
        <v>1031</v>
      </c>
      <c r="E675">
        <v>6746.8437323999997</v>
      </c>
      <c r="F675">
        <v>131</v>
      </c>
      <c r="G675">
        <v>-8.9384648131442592</v>
      </c>
      <c r="H675">
        <v>6.3431714348365702</v>
      </c>
      <c r="I675">
        <v>-1.9523125722157999</v>
      </c>
      <c r="K675">
        <v>124.25804268591099</v>
      </c>
      <c r="M675">
        <v>1.05563603616817</v>
      </c>
      <c r="N675">
        <v>1.0196078431372499</v>
      </c>
      <c r="O675">
        <v>1.0381679389313001</v>
      </c>
      <c r="P675">
        <v>10.548523206751</v>
      </c>
    </row>
    <row r="676" spans="1:17" x14ac:dyDescent="0.3">
      <c r="A676" t="s">
        <v>1487</v>
      </c>
      <c r="B676" t="s">
        <v>1488</v>
      </c>
      <c r="C676" t="s">
        <v>572</v>
      </c>
      <c r="D676" t="s">
        <v>572</v>
      </c>
      <c r="E676">
        <v>6729.4646240000002</v>
      </c>
      <c r="F676">
        <v>335.6</v>
      </c>
      <c r="G676">
        <v>-33.584852645843803</v>
      </c>
      <c r="H676">
        <v>-4.4901618984967504</v>
      </c>
      <c r="I676">
        <v>-7.5952989934807498</v>
      </c>
      <c r="J676">
        <v>-4.7301085060994001</v>
      </c>
      <c r="K676">
        <v>317.27899380178502</v>
      </c>
      <c r="L676">
        <v>337.04766080457199</v>
      </c>
      <c r="M676">
        <v>74.1269323480157</v>
      </c>
      <c r="N676">
        <v>1.2624960100443601</v>
      </c>
      <c r="O676">
        <v>30.199642431466</v>
      </c>
      <c r="P676">
        <v>25.3408029878618</v>
      </c>
      <c r="Q676">
        <v>6.1624953821393998E-2</v>
      </c>
    </row>
    <row r="677" spans="1:17" hidden="1" x14ac:dyDescent="0.3">
      <c r="A677" t="s">
        <v>1489</v>
      </c>
      <c r="B677" t="s">
        <v>1490</v>
      </c>
      <c r="C677" t="s">
        <v>3123</v>
      </c>
      <c r="D677" t="s">
        <v>48</v>
      </c>
      <c r="E677">
        <v>6712.2997827749996</v>
      </c>
      <c r="F677">
        <v>615.5</v>
      </c>
      <c r="G677">
        <v>576.38462601378706</v>
      </c>
      <c r="H677">
        <v>11.138879771304</v>
      </c>
      <c r="I677">
        <v>64.394155861746896</v>
      </c>
      <c r="J677">
        <v>2.7144493170298398</v>
      </c>
      <c r="K677">
        <v>570.47871195196103</v>
      </c>
      <c r="L677">
        <v>434.65358266987499</v>
      </c>
      <c r="M677">
        <v>64.602824912416693</v>
      </c>
      <c r="N677">
        <v>1.62567493899589</v>
      </c>
      <c r="O677">
        <v>22.498781478472701</v>
      </c>
      <c r="P677">
        <v>731.64437238210996</v>
      </c>
    </row>
    <row r="678" spans="1:17" x14ac:dyDescent="0.3">
      <c r="A678" t="s">
        <v>1491</v>
      </c>
      <c r="B678" t="s">
        <v>1492</v>
      </c>
      <c r="C678" t="s">
        <v>3111</v>
      </c>
      <c r="D678" t="s">
        <v>48</v>
      </c>
      <c r="E678">
        <v>6697.5260291750001</v>
      </c>
      <c r="F678">
        <v>179.95</v>
      </c>
      <c r="G678">
        <v>-5.1553960300754804</v>
      </c>
      <c r="H678">
        <v>-4.1021238064895398</v>
      </c>
      <c r="I678">
        <v>-12.2735619329931</v>
      </c>
      <c r="J678">
        <v>-5.3642572182328898</v>
      </c>
      <c r="K678">
        <v>187.368593953903</v>
      </c>
      <c r="L678">
        <v>189.211532011039</v>
      </c>
      <c r="M678">
        <v>44.801131053449403</v>
      </c>
      <c r="N678">
        <v>0.65853846365466295</v>
      </c>
      <c r="O678">
        <v>38.5384829119199</v>
      </c>
      <c r="P678">
        <v>24.9219021173203</v>
      </c>
      <c r="Q678">
        <v>7.0471414202561006E-2</v>
      </c>
    </row>
    <row r="679" spans="1:17" hidden="1" x14ac:dyDescent="0.3">
      <c r="A679" t="s">
        <v>1493</v>
      </c>
      <c r="B679" t="s">
        <v>1494</v>
      </c>
      <c r="C679" t="s">
        <v>3123</v>
      </c>
      <c r="D679" t="s">
        <v>1322</v>
      </c>
      <c r="E679">
        <v>6636.6662775300001</v>
      </c>
      <c r="F679">
        <v>1429.33</v>
      </c>
      <c r="G679">
        <v>-9.6930202735820803</v>
      </c>
      <c r="H679">
        <v>6.1923170777634802</v>
      </c>
      <c r="I679">
        <v>0.52042259626582899</v>
      </c>
      <c r="J679">
        <v>2.2529802430270802</v>
      </c>
      <c r="K679">
        <v>1420.15121567297</v>
      </c>
      <c r="L679">
        <v>1383.2415860856199</v>
      </c>
      <c r="M679">
        <v>77.088001342421407</v>
      </c>
      <c r="N679">
        <v>1.1473875411652701</v>
      </c>
      <c r="O679">
        <v>2.8244002434707198</v>
      </c>
      <c r="P679">
        <v>12.585561813240901</v>
      </c>
      <c r="Q679">
        <v>-5.5078309021881003E-2</v>
      </c>
    </row>
    <row r="680" spans="1:17" x14ac:dyDescent="0.3">
      <c r="A680" t="s">
        <v>1495</v>
      </c>
      <c r="B680" t="s">
        <v>1496</v>
      </c>
      <c r="C680" t="s">
        <v>3110</v>
      </c>
      <c r="D680" t="s">
        <v>220</v>
      </c>
      <c r="E680">
        <v>6634.8049199899997</v>
      </c>
      <c r="F680">
        <v>343.85</v>
      </c>
      <c r="G680">
        <v>7.6806350770862402</v>
      </c>
      <c r="H680">
        <v>20.1790077296892</v>
      </c>
      <c r="I680">
        <v>39.393866387249297</v>
      </c>
      <c r="J680">
        <v>1.5922788357944899</v>
      </c>
      <c r="K680">
        <v>305.27032842580599</v>
      </c>
      <c r="L680">
        <v>263.04396532240901</v>
      </c>
      <c r="M680">
        <v>63.517612711390001</v>
      </c>
      <c r="N680">
        <v>2.1593049492679901</v>
      </c>
      <c r="O680">
        <v>6.0055256652609996</v>
      </c>
      <c r="P680">
        <v>88.876682230156504</v>
      </c>
      <c r="Q680">
        <v>0.14660575409888399</v>
      </c>
    </row>
    <row r="681" spans="1:17" x14ac:dyDescent="0.3">
      <c r="A681" t="s">
        <v>1497</v>
      </c>
      <c r="B681" t="s">
        <v>1498</v>
      </c>
      <c r="C681" t="s">
        <v>3110</v>
      </c>
      <c r="D681" t="s">
        <v>355</v>
      </c>
      <c r="E681">
        <v>6578.2954960799998</v>
      </c>
      <c r="F681">
        <v>287.39999999999998</v>
      </c>
      <c r="G681">
        <v>-38.235193448394298</v>
      </c>
      <c r="H681">
        <v>-8.6436692884768102E-2</v>
      </c>
      <c r="I681">
        <v>-1.6348730740911399</v>
      </c>
      <c r="J681">
        <v>2.8195906515419802</v>
      </c>
      <c r="K681">
        <v>287.21187494112303</v>
      </c>
      <c r="L681">
        <v>305.22527173227297</v>
      </c>
      <c r="M681">
        <v>60.375325316233599</v>
      </c>
      <c r="N681">
        <v>0.60136437846726998</v>
      </c>
      <c r="O681">
        <v>34.377174669450199</v>
      </c>
      <c r="P681">
        <v>11.3306217315514</v>
      </c>
      <c r="Q681">
        <v>3.5572832129440002E-3</v>
      </c>
    </row>
    <row r="682" spans="1:17" x14ac:dyDescent="0.3">
      <c r="A682" t="s">
        <v>1499</v>
      </c>
      <c r="B682" t="s">
        <v>1500</v>
      </c>
      <c r="C682" t="s">
        <v>3111</v>
      </c>
      <c r="D682" t="s">
        <v>48</v>
      </c>
      <c r="E682">
        <v>6574.257018923</v>
      </c>
      <c r="F682">
        <v>234.19</v>
      </c>
      <c r="G682">
        <v>42.386411860569503</v>
      </c>
      <c r="H682">
        <v>-2.5641010679415501</v>
      </c>
      <c r="I682">
        <v>24.698704709524701</v>
      </c>
      <c r="J682">
        <v>-0.60132579847712098</v>
      </c>
      <c r="K682">
        <v>236.91165431349</v>
      </c>
      <c r="L682">
        <v>210.48467727891901</v>
      </c>
      <c r="M682">
        <v>50.630275005789699</v>
      </c>
      <c r="N682">
        <v>0.98515423727644402</v>
      </c>
      <c r="O682">
        <v>21.5850377898287</v>
      </c>
      <c r="P682">
        <v>78.975926633549804</v>
      </c>
      <c r="Q682">
        <v>9.3079898810879996E-2</v>
      </c>
    </row>
    <row r="683" spans="1:17" x14ac:dyDescent="0.3">
      <c r="A683" t="s">
        <v>1501</v>
      </c>
      <c r="B683" t="s">
        <v>1502</v>
      </c>
      <c r="C683" t="s">
        <v>3117</v>
      </c>
      <c r="D683" t="s">
        <v>436</v>
      </c>
      <c r="E683">
        <v>6534.0387424800001</v>
      </c>
      <c r="F683">
        <v>460.1</v>
      </c>
      <c r="G683">
        <v>-42.938792574533899</v>
      </c>
      <c r="H683">
        <v>-6.0422209505558202</v>
      </c>
      <c r="I683">
        <v>-17.106371459841299</v>
      </c>
      <c r="J683">
        <v>0.375290480039768</v>
      </c>
      <c r="K683">
        <v>491.06826504707601</v>
      </c>
      <c r="L683">
        <v>513.56150024449096</v>
      </c>
      <c r="M683">
        <v>35.024569557885599</v>
      </c>
      <c r="N683">
        <v>0.30720207256061999</v>
      </c>
      <c r="O683">
        <v>45.1423603564442</v>
      </c>
      <c r="P683">
        <v>7.3745624270711696</v>
      </c>
      <c r="Q683">
        <v>-5.4598299971095998E-2</v>
      </c>
    </row>
    <row r="684" spans="1:17" hidden="1" x14ac:dyDescent="0.3">
      <c r="A684" t="s">
        <v>1503</v>
      </c>
      <c r="B684" t="s">
        <v>1504</v>
      </c>
      <c r="C684" t="s">
        <v>3123</v>
      </c>
      <c r="D684" t="s">
        <v>1505</v>
      </c>
      <c r="E684">
        <v>6522.8510016299997</v>
      </c>
      <c r="F684">
        <v>511.3</v>
      </c>
      <c r="G684">
        <v>-33.729836512985997</v>
      </c>
      <c r="H684">
        <v>1.0301825017692701</v>
      </c>
      <c r="I684">
        <v>-16.6696701129184</v>
      </c>
      <c r="J684">
        <v>-5.4147259849994898</v>
      </c>
      <c r="K684">
        <v>533.26749362850705</v>
      </c>
      <c r="L684">
        <v>538.71370692815196</v>
      </c>
      <c r="M684">
        <v>33.882847777728699</v>
      </c>
      <c r="N684">
        <v>0.68012209513434996</v>
      </c>
      <c r="O684">
        <v>29.473890084099299</v>
      </c>
      <c r="P684">
        <v>18.6310904872389</v>
      </c>
      <c r="Q684">
        <v>4.4716014392782999E-2</v>
      </c>
    </row>
    <row r="685" spans="1:17" x14ac:dyDescent="0.3">
      <c r="A685" t="s">
        <v>1506</v>
      </c>
      <c r="B685" t="s">
        <v>1507</v>
      </c>
      <c r="C685" t="s">
        <v>3112</v>
      </c>
      <c r="D685" t="s">
        <v>252</v>
      </c>
      <c r="E685">
        <v>6516.3297677500004</v>
      </c>
      <c r="F685">
        <v>467.5</v>
      </c>
      <c r="G685">
        <v>13.0524918068924</v>
      </c>
      <c r="H685">
        <v>11.0981159932153</v>
      </c>
      <c r="I685">
        <v>26.1994014891938</v>
      </c>
      <c r="J685">
        <v>1.35264006309471</v>
      </c>
      <c r="K685">
        <v>436.63123622045202</v>
      </c>
      <c r="L685">
        <v>391.68278220380398</v>
      </c>
      <c r="M685">
        <v>59.694137315973002</v>
      </c>
      <c r="N685">
        <v>0.99531731929894396</v>
      </c>
      <c r="O685">
        <v>11.122994652406399</v>
      </c>
      <c r="P685">
        <v>48.885350318471303</v>
      </c>
      <c r="Q685">
        <v>6.9845433692771006E-2</v>
      </c>
    </row>
    <row r="686" spans="1:17" x14ac:dyDescent="0.3">
      <c r="A686" t="s">
        <v>1508</v>
      </c>
      <c r="B686" t="s">
        <v>1509</v>
      </c>
      <c r="C686" t="s">
        <v>3122</v>
      </c>
      <c r="D686" t="s">
        <v>166</v>
      </c>
      <c r="E686">
        <v>6513.5919524999999</v>
      </c>
      <c r="F686">
        <v>940.9</v>
      </c>
      <c r="G686">
        <v>81.595420564933704</v>
      </c>
      <c r="H686">
        <v>-5.7058857986024396</v>
      </c>
      <c r="I686">
        <v>8.3258776994940398</v>
      </c>
      <c r="J686">
        <v>-7.2846974004806899</v>
      </c>
      <c r="K686">
        <v>998.95860772586195</v>
      </c>
      <c r="L686">
        <v>858.74448835956196</v>
      </c>
      <c r="M686">
        <v>40.091599196483301</v>
      </c>
      <c r="N686">
        <v>0.50840634345638702</v>
      </c>
      <c r="O686">
        <v>31.198852162822799</v>
      </c>
      <c r="P686">
        <v>109.741417744092</v>
      </c>
      <c r="Q686">
        <v>5.0220476832161E-2</v>
      </c>
    </row>
    <row r="687" spans="1:17" x14ac:dyDescent="0.3">
      <c r="A687" t="s">
        <v>1510</v>
      </c>
      <c r="B687" t="s">
        <v>1511</v>
      </c>
      <c r="C687" t="s">
        <v>3108</v>
      </c>
      <c r="D687" t="s">
        <v>24</v>
      </c>
      <c r="E687">
        <v>6498.0722025080004</v>
      </c>
      <c r="F687">
        <v>33.590000000000003</v>
      </c>
      <c r="G687">
        <v>-58.167855494147801</v>
      </c>
      <c r="H687">
        <v>-8.1191110014850594</v>
      </c>
      <c r="I687">
        <v>-40.738825107693501</v>
      </c>
      <c r="J687">
        <v>-4.2517978139267898</v>
      </c>
      <c r="K687">
        <v>38.826290634462602</v>
      </c>
      <c r="L687">
        <v>44.2776114710814</v>
      </c>
      <c r="M687">
        <v>17.9454388382273</v>
      </c>
      <c r="N687">
        <v>0.71172701769079305</v>
      </c>
      <c r="O687">
        <v>87.555820184578707</v>
      </c>
      <c r="P687">
        <v>0.47861202512713402</v>
      </c>
      <c r="Q687">
        <v>6.1594917241949002E-2</v>
      </c>
    </row>
    <row r="688" spans="1:17" hidden="1" x14ac:dyDescent="0.3">
      <c r="A688" t="s">
        <v>1512</v>
      </c>
      <c r="B688" t="s">
        <v>1513</v>
      </c>
      <c r="C688" t="s">
        <v>3123</v>
      </c>
      <c r="D688" t="s">
        <v>1322</v>
      </c>
      <c r="E688">
        <v>6496.9056107910001</v>
      </c>
      <c r="F688">
        <v>1206.74</v>
      </c>
      <c r="G688">
        <v>-8.5363964587832601</v>
      </c>
      <c r="H688">
        <v>6.05384068643479</v>
      </c>
      <c r="I688">
        <v>0.89396532178697896</v>
      </c>
      <c r="J688">
        <v>1.8212061659448899</v>
      </c>
      <c r="K688">
        <v>1195.4932719250501</v>
      </c>
      <c r="L688">
        <v>1161.1729517880301</v>
      </c>
      <c r="M688">
        <v>63.340787818078198</v>
      </c>
      <c r="N688">
        <v>1.1725573366733599</v>
      </c>
      <c r="O688">
        <v>9.8314467076586496</v>
      </c>
      <c r="P688">
        <v>11.1495915040204</v>
      </c>
    </row>
    <row r="689" spans="1:17" hidden="1" x14ac:dyDescent="0.3">
      <c r="A689" t="s">
        <v>1514</v>
      </c>
      <c r="B689" t="s">
        <v>1515</v>
      </c>
      <c r="C689" t="s">
        <v>3123</v>
      </c>
      <c r="D689" t="s">
        <v>114</v>
      </c>
      <c r="E689">
        <v>6472.80583544</v>
      </c>
      <c r="F689">
        <v>413.45</v>
      </c>
      <c r="G689">
        <v>-1.52730454484114</v>
      </c>
      <c r="H689">
        <v>1.7624125468170799</v>
      </c>
      <c r="I689">
        <v>13.7144982954879</v>
      </c>
      <c r="J689">
        <v>-2.32175087733361</v>
      </c>
      <c r="K689">
        <v>408.360702136057</v>
      </c>
      <c r="M689">
        <v>51.054002647402498</v>
      </c>
      <c r="N689">
        <v>0.56787928711500102</v>
      </c>
      <c r="O689">
        <v>13.3510702624259</v>
      </c>
      <c r="P689">
        <v>27.176253460473699</v>
      </c>
    </row>
    <row r="690" spans="1:17" x14ac:dyDescent="0.3">
      <c r="A690" t="s">
        <v>1516</v>
      </c>
      <c r="B690" t="s">
        <v>1517</v>
      </c>
      <c r="C690" t="s">
        <v>3120</v>
      </c>
      <c r="D690" t="s">
        <v>287</v>
      </c>
      <c r="E690">
        <v>6471.8589256019904</v>
      </c>
      <c r="F690">
        <v>168.21</v>
      </c>
      <c r="G690">
        <v>-41.294864632230599</v>
      </c>
      <c r="H690">
        <v>-12.674547357633401</v>
      </c>
      <c r="I690">
        <v>-28.320452816118198</v>
      </c>
      <c r="J690">
        <v>-2.4387139577693402</v>
      </c>
      <c r="K690">
        <v>198.52005999499599</v>
      </c>
      <c r="L690">
        <v>202.843150661744</v>
      </c>
      <c r="M690">
        <v>31.386312049122701</v>
      </c>
      <c r="N690">
        <v>1.26232384658995</v>
      </c>
      <c r="O690">
        <v>55.7576838475714</v>
      </c>
      <c r="P690">
        <v>9.3195554689023297</v>
      </c>
      <c r="Q690">
        <v>8.8360541592368003E-2</v>
      </c>
    </row>
    <row r="691" spans="1:17" x14ac:dyDescent="0.3">
      <c r="A691" t="s">
        <v>1518</v>
      </c>
      <c r="B691" t="s">
        <v>1519</v>
      </c>
      <c r="C691" t="s">
        <v>3122</v>
      </c>
      <c r="D691" t="s">
        <v>485</v>
      </c>
      <c r="E691">
        <v>6465.9435599999997</v>
      </c>
      <c r="F691">
        <v>1995.6</v>
      </c>
      <c r="G691">
        <v>-21.685311482438699</v>
      </c>
      <c r="H691">
        <v>-3.96754555148364</v>
      </c>
      <c r="I691">
        <v>-16.1239245436734</v>
      </c>
      <c r="J691">
        <v>-2.3896318530329101</v>
      </c>
      <c r="K691">
        <v>2146.0048627011802</v>
      </c>
      <c r="L691">
        <v>2223.4337595810898</v>
      </c>
      <c r="M691">
        <v>35.064629068025603</v>
      </c>
      <c r="N691">
        <v>0.63464693681701301</v>
      </c>
      <c r="O691">
        <v>37.0515133293245</v>
      </c>
      <c r="P691">
        <v>2.3358375426271101</v>
      </c>
      <c r="Q691">
        <v>-8.1411777125033002E-2</v>
      </c>
    </row>
    <row r="692" spans="1:17" x14ac:dyDescent="0.3">
      <c r="A692" t="s">
        <v>1520</v>
      </c>
      <c r="B692" t="s">
        <v>1521</v>
      </c>
      <c r="C692" t="s">
        <v>3111</v>
      </c>
      <c r="D692" t="s">
        <v>48</v>
      </c>
      <c r="E692">
        <v>6443.1984585999999</v>
      </c>
      <c r="F692">
        <v>961.85</v>
      </c>
      <c r="G692">
        <v>1.4860869796844001</v>
      </c>
      <c r="H692">
        <v>-12.036791872724599</v>
      </c>
      <c r="I692">
        <v>-25.969515340945399</v>
      </c>
      <c r="J692">
        <v>-4.5285838105539797</v>
      </c>
      <c r="K692">
        <v>1101.1375815593101</v>
      </c>
      <c r="L692">
        <v>1106.9430168474901</v>
      </c>
      <c r="M692">
        <v>17.504958941913198</v>
      </c>
      <c r="N692">
        <v>0.49031472768250101</v>
      </c>
      <c r="O692">
        <v>60.3628424390497</v>
      </c>
      <c r="P692">
        <v>28.623963626638101</v>
      </c>
      <c r="Q692">
        <v>9.4342064875414994E-2</v>
      </c>
    </row>
    <row r="693" spans="1:17" x14ac:dyDescent="0.3">
      <c r="A693" t="s">
        <v>1522</v>
      </c>
      <c r="B693" t="s">
        <v>1523</v>
      </c>
      <c r="C693" t="s">
        <v>3116</v>
      </c>
      <c r="D693" t="s">
        <v>407</v>
      </c>
      <c r="E693">
        <v>6398.118139485</v>
      </c>
      <c r="F693">
        <v>205.95</v>
      </c>
      <c r="G693">
        <v>61.105782974466301</v>
      </c>
      <c r="H693">
        <v>2.8253747000226199</v>
      </c>
      <c r="I693">
        <v>10.279737149620001</v>
      </c>
      <c r="J693">
        <v>-2.0104258012059399</v>
      </c>
      <c r="K693">
        <v>211.33257981678199</v>
      </c>
      <c r="L693">
        <v>190.85221070379001</v>
      </c>
      <c r="M693">
        <v>38.5874782573079</v>
      </c>
      <c r="N693">
        <v>1.0711080293034601</v>
      </c>
      <c r="O693">
        <v>11.512503034717099</v>
      </c>
      <c r="P693">
        <v>83.556149732620298</v>
      </c>
      <c r="Q693">
        <v>0.14502263263795701</v>
      </c>
    </row>
    <row r="694" spans="1:17" x14ac:dyDescent="0.3">
      <c r="A694" t="s">
        <v>1524</v>
      </c>
      <c r="B694" t="s">
        <v>1525</v>
      </c>
      <c r="C694" t="s">
        <v>3117</v>
      </c>
      <c r="D694" t="s">
        <v>211</v>
      </c>
      <c r="E694">
        <v>6378.0636783600003</v>
      </c>
      <c r="F694">
        <v>1574.1</v>
      </c>
      <c r="G694">
        <v>36.798364514362397</v>
      </c>
      <c r="H694">
        <v>-23.563083769902999</v>
      </c>
      <c r="I694">
        <v>7.1999000287191599</v>
      </c>
      <c r="J694">
        <v>-1.7538432355933</v>
      </c>
      <c r="K694">
        <v>1788.52101937364</v>
      </c>
      <c r="L694">
        <v>1621.94676551361</v>
      </c>
      <c r="M694">
        <v>35.151550963977698</v>
      </c>
      <c r="N694">
        <v>0.815924921445211</v>
      </c>
      <c r="O694">
        <v>49.920589543231003</v>
      </c>
      <c r="P694">
        <v>75.759267530147298</v>
      </c>
      <c r="Q694">
        <v>2.0017311447043998E-2</v>
      </c>
    </row>
    <row r="695" spans="1:17" hidden="1" x14ac:dyDescent="0.3">
      <c r="A695" t="s">
        <v>1526</v>
      </c>
      <c r="B695" t="s">
        <v>1527</v>
      </c>
      <c r="C695" t="s">
        <v>3123</v>
      </c>
      <c r="D695" t="s">
        <v>232</v>
      </c>
      <c r="E695">
        <v>6368.5818970350001</v>
      </c>
      <c r="F695">
        <v>529.20000000000005</v>
      </c>
      <c r="G695">
        <v>87.297619746797693</v>
      </c>
      <c r="H695">
        <v>-2.1518671908526801</v>
      </c>
      <c r="I695">
        <v>62.197566498100301</v>
      </c>
      <c r="J695">
        <v>-6.46101549627849</v>
      </c>
      <c r="K695">
        <v>508.04302468338102</v>
      </c>
      <c r="L695">
        <v>396.88951640929599</v>
      </c>
      <c r="M695">
        <v>43.164380288982201</v>
      </c>
      <c r="N695">
        <v>0.64663213071255399</v>
      </c>
      <c r="O695">
        <v>16.950113378684701</v>
      </c>
      <c r="P695">
        <v>155.50899815881399</v>
      </c>
      <c r="Q695">
        <v>0.19002310317246901</v>
      </c>
    </row>
    <row r="696" spans="1:17" x14ac:dyDescent="0.3">
      <c r="A696" t="s">
        <v>1528</v>
      </c>
      <c r="B696" t="s">
        <v>1529</v>
      </c>
      <c r="C696" t="s">
        <v>3111</v>
      </c>
      <c r="D696" t="s">
        <v>48</v>
      </c>
      <c r="E696">
        <v>6364.7376876300004</v>
      </c>
      <c r="F696">
        <v>435.3</v>
      </c>
      <c r="G696">
        <v>-14.295175816771801</v>
      </c>
      <c r="H696">
        <v>-7.9293077102062899</v>
      </c>
      <c r="I696">
        <v>-4.5938179547169504</v>
      </c>
      <c r="J696">
        <v>-9.2488357912944998</v>
      </c>
      <c r="K696">
        <v>497.64277247958898</v>
      </c>
      <c r="L696">
        <v>473.558191813321</v>
      </c>
      <c r="M696">
        <v>24.7324378898535</v>
      </c>
      <c r="N696">
        <v>0.59676327444212696</v>
      </c>
      <c r="O696">
        <v>35.079255685733898</v>
      </c>
      <c r="P696">
        <v>27.597830866187898</v>
      </c>
      <c r="Q696">
        <v>-2.4751353610539002E-2</v>
      </c>
    </row>
    <row r="697" spans="1:17" x14ac:dyDescent="0.3">
      <c r="A697" t="s">
        <v>1530</v>
      </c>
      <c r="B697" t="s">
        <v>1531</v>
      </c>
      <c r="C697" t="s">
        <v>3112</v>
      </c>
      <c r="D697" t="s">
        <v>51</v>
      </c>
      <c r="E697">
        <v>6359.9740816240001</v>
      </c>
      <c r="F697">
        <v>195.98</v>
      </c>
      <c r="G697">
        <v>-40.106584869927801</v>
      </c>
      <c r="H697">
        <v>-4.8592390578964899</v>
      </c>
      <c r="I697">
        <v>-13.4804926000193</v>
      </c>
      <c r="J697">
        <v>-4.3561122747615304</v>
      </c>
      <c r="K697">
        <v>211.754103689028</v>
      </c>
      <c r="L697">
        <v>240.090865993584</v>
      </c>
      <c r="M697">
        <v>29.423378920032299</v>
      </c>
      <c r="N697">
        <v>0.53181033778373299</v>
      </c>
      <c r="O697">
        <v>141.24910705174</v>
      </c>
      <c r="P697">
        <v>1.55982795253146</v>
      </c>
      <c r="Q697">
        <v>-2.2987319775661E-2</v>
      </c>
    </row>
    <row r="698" spans="1:17" hidden="1" x14ac:dyDescent="0.3">
      <c r="A698" t="s">
        <v>1532</v>
      </c>
      <c r="B698" t="s">
        <v>1533</v>
      </c>
      <c r="C698" t="s">
        <v>3123</v>
      </c>
      <c r="D698" t="s">
        <v>48</v>
      </c>
      <c r="E698">
        <v>6347.84</v>
      </c>
      <c r="F698">
        <v>86</v>
      </c>
      <c r="G698">
        <v>-26.465346533574301</v>
      </c>
      <c r="H698">
        <v>1.12949622116135</v>
      </c>
      <c r="I698">
        <v>-10.817801702650501</v>
      </c>
      <c r="J698">
        <v>1.73655816056725</v>
      </c>
      <c r="K698">
        <v>89.699632960748403</v>
      </c>
      <c r="L698">
        <v>91.3219367587932</v>
      </c>
      <c r="M698">
        <v>53.081674366169402</v>
      </c>
      <c r="N698">
        <v>13.3333333333333</v>
      </c>
      <c r="O698">
        <v>14.5348837209302</v>
      </c>
      <c r="P698">
        <v>1.1764705882352899</v>
      </c>
    </row>
    <row r="699" spans="1:17" x14ac:dyDescent="0.3">
      <c r="A699" t="s">
        <v>1534</v>
      </c>
      <c r="B699" t="s">
        <v>1535</v>
      </c>
      <c r="C699" t="s">
        <v>572</v>
      </c>
      <c r="D699" t="s">
        <v>572</v>
      </c>
      <c r="E699">
        <v>6288.2252950000002</v>
      </c>
      <c r="F699">
        <v>317.5</v>
      </c>
      <c r="G699">
        <v>-4.16511190435366</v>
      </c>
      <c r="H699">
        <v>-14.246572154907</v>
      </c>
      <c r="I699">
        <v>-23.967156816365002</v>
      </c>
      <c r="J699">
        <v>-10.475682153862801</v>
      </c>
      <c r="K699">
        <v>370.99885312024202</v>
      </c>
      <c r="L699">
        <v>357.34301374631298</v>
      </c>
      <c r="M699">
        <v>27.371943584382901</v>
      </c>
      <c r="N699">
        <v>0.98545446326999997</v>
      </c>
      <c r="O699">
        <v>41.937007874015698</v>
      </c>
      <c r="P699">
        <v>24.290467801918101</v>
      </c>
      <c r="Q699">
        <v>1.9390367039734999E-2</v>
      </c>
    </row>
    <row r="700" spans="1:17" hidden="1" x14ac:dyDescent="0.3">
      <c r="A700" t="s">
        <v>1536</v>
      </c>
      <c r="B700" t="s">
        <v>1537</v>
      </c>
      <c r="C700" t="s">
        <v>3123</v>
      </c>
      <c r="E700">
        <v>6266.1528877000001</v>
      </c>
      <c r="F700">
        <v>113</v>
      </c>
      <c r="G700">
        <v>-20.677595247926799</v>
      </c>
      <c r="I700">
        <v>-6.0351930069984103</v>
      </c>
      <c r="M700">
        <v>50</v>
      </c>
      <c r="N700">
        <v>1</v>
      </c>
      <c r="O700">
        <v>1.76991150442478</v>
      </c>
      <c r="P700">
        <v>0</v>
      </c>
    </row>
    <row r="701" spans="1:17" x14ac:dyDescent="0.3">
      <c r="A701" t="s">
        <v>1538</v>
      </c>
      <c r="B701" t="s">
        <v>1539</v>
      </c>
      <c r="C701" t="s">
        <v>3120</v>
      </c>
      <c r="D701" t="s">
        <v>1540</v>
      </c>
      <c r="E701">
        <v>6257.6210877249996</v>
      </c>
      <c r="F701">
        <v>460.25</v>
      </c>
      <c r="G701">
        <v>-2.83185994640036</v>
      </c>
      <c r="H701">
        <v>-4.4529973768964402</v>
      </c>
      <c r="I701">
        <v>-2.7516610278142601</v>
      </c>
      <c r="J701">
        <v>1.99225577035046</v>
      </c>
      <c r="K701">
        <v>468.60455888938299</v>
      </c>
      <c r="L701">
        <v>463.49690759966501</v>
      </c>
      <c r="M701">
        <v>59.312713240008598</v>
      </c>
      <c r="N701">
        <v>0.56697833020063904</v>
      </c>
      <c r="O701">
        <v>25.344921238457299</v>
      </c>
      <c r="P701">
        <v>21.759259259259199</v>
      </c>
    </row>
    <row r="702" spans="1:17" x14ac:dyDescent="0.3">
      <c r="A702" t="s">
        <v>1541</v>
      </c>
      <c r="B702" t="s">
        <v>1542</v>
      </c>
      <c r="C702" t="s">
        <v>3111</v>
      </c>
      <c r="D702" t="s">
        <v>48</v>
      </c>
      <c r="E702">
        <v>6257.1104813499996</v>
      </c>
      <c r="F702">
        <v>458.35</v>
      </c>
      <c r="G702">
        <v>14.820741559920499</v>
      </c>
      <c r="H702">
        <v>-14.9636073297509</v>
      </c>
      <c r="I702">
        <v>19.331718951722099</v>
      </c>
      <c r="J702">
        <v>-5.8255068648820103</v>
      </c>
      <c r="K702">
        <v>515.31418362121303</v>
      </c>
      <c r="L702">
        <v>459.797619240085</v>
      </c>
      <c r="M702">
        <v>34.942747056601</v>
      </c>
      <c r="N702">
        <v>0.59902521345865101</v>
      </c>
      <c r="O702">
        <v>35.0496345587433</v>
      </c>
      <c r="P702">
        <v>62.795240632214501</v>
      </c>
      <c r="Q702">
        <v>0.18412407244242299</v>
      </c>
    </row>
    <row r="703" spans="1:17" x14ac:dyDescent="0.3">
      <c r="A703" t="s">
        <v>1543</v>
      </c>
      <c r="B703" t="s">
        <v>1544</v>
      </c>
      <c r="C703" t="s">
        <v>3114</v>
      </c>
      <c r="D703" t="s">
        <v>211</v>
      </c>
      <c r="E703">
        <v>6250.3639560000001</v>
      </c>
      <c r="F703">
        <v>456</v>
      </c>
      <c r="G703">
        <v>2.9866688766952998</v>
      </c>
      <c r="H703">
        <v>-3.5475472647463802</v>
      </c>
      <c r="I703">
        <v>7.0728469405452099</v>
      </c>
      <c r="J703">
        <v>-7.9833435593344602</v>
      </c>
      <c r="K703">
        <v>503.338631008883</v>
      </c>
      <c r="L703">
        <v>478.93363449303001</v>
      </c>
      <c r="M703">
        <v>31.0696676709766</v>
      </c>
      <c r="N703">
        <v>0.67045790048939902</v>
      </c>
      <c r="O703">
        <v>40.2631578947368</v>
      </c>
      <c r="P703">
        <v>27.516778523489901</v>
      </c>
      <c r="Q703">
        <v>-1.9624529111885999E-2</v>
      </c>
    </row>
    <row r="704" spans="1:17" x14ac:dyDescent="0.3">
      <c r="A704" t="s">
        <v>1545</v>
      </c>
      <c r="B704" t="s">
        <v>1546</v>
      </c>
      <c r="C704" t="s">
        <v>572</v>
      </c>
      <c r="D704" t="s">
        <v>436</v>
      </c>
      <c r="E704">
        <v>6247.2406883149997</v>
      </c>
      <c r="F704">
        <v>874.15</v>
      </c>
      <c r="G704">
        <v>-23.501879583025701</v>
      </c>
      <c r="H704">
        <v>0.34073995826717202</v>
      </c>
      <c r="I704">
        <v>-8.8867732825637005E-4</v>
      </c>
      <c r="J704">
        <v>1.22025696553303</v>
      </c>
      <c r="K704">
        <v>893.42469277206703</v>
      </c>
      <c r="L704">
        <v>868.41981089648505</v>
      </c>
      <c r="M704">
        <v>54.016035304396098</v>
      </c>
      <c r="N704">
        <v>0.88335562405040202</v>
      </c>
      <c r="O704">
        <v>29.039638505977202</v>
      </c>
      <c r="P704">
        <v>27.2972185816222</v>
      </c>
      <c r="Q704">
        <v>0.117961856640595</v>
      </c>
    </row>
    <row r="705" spans="1:17" hidden="1" x14ac:dyDescent="0.3">
      <c r="A705" t="s">
        <v>1547</v>
      </c>
      <c r="B705" t="s">
        <v>1548</v>
      </c>
      <c r="C705" t="s">
        <v>3123</v>
      </c>
      <c r="D705" t="s">
        <v>278</v>
      </c>
      <c r="E705">
        <v>6211.7447738849996</v>
      </c>
      <c r="F705">
        <v>481.95</v>
      </c>
      <c r="G705">
        <v>324.40816317815302</v>
      </c>
      <c r="H705">
        <v>6.0567347077218798</v>
      </c>
      <c r="I705">
        <v>200.63908453312999</v>
      </c>
      <c r="J705">
        <v>-5.1015370775279703</v>
      </c>
      <c r="K705">
        <v>462.46330222936803</v>
      </c>
      <c r="L705">
        <v>305.71292430976598</v>
      </c>
      <c r="M705">
        <v>39.101624716515801</v>
      </c>
      <c r="N705">
        <v>0.23008678750111899</v>
      </c>
      <c r="O705">
        <v>24.494242141300901</v>
      </c>
      <c r="P705">
        <v>362.52399232245602</v>
      </c>
      <c r="Q705">
        <v>0.23481725728363101</v>
      </c>
    </row>
    <row r="706" spans="1:17" hidden="1" x14ac:dyDescent="0.3">
      <c r="A706" t="s">
        <v>1549</v>
      </c>
      <c r="B706" t="s">
        <v>1550</v>
      </c>
      <c r="C706" t="s">
        <v>3123</v>
      </c>
      <c r="D706" t="s">
        <v>51</v>
      </c>
      <c r="E706">
        <v>6205.21077625</v>
      </c>
      <c r="F706">
        <v>881.35</v>
      </c>
      <c r="G706">
        <v>91.056769878301907</v>
      </c>
      <c r="H706">
        <v>25.071393976301799</v>
      </c>
      <c r="I706">
        <v>52.444111711974102</v>
      </c>
      <c r="J706">
        <v>0.98077699869471702</v>
      </c>
      <c r="K706">
        <v>760.06620888814996</v>
      </c>
      <c r="L706">
        <v>608.26902512239701</v>
      </c>
      <c r="M706">
        <v>62.170595682968703</v>
      </c>
      <c r="N706">
        <v>1.1122832866419201</v>
      </c>
      <c r="O706">
        <v>6.4219663016962603</v>
      </c>
      <c r="P706">
        <v>120.034951941081</v>
      </c>
      <c r="Q706">
        <v>0.14284846042368901</v>
      </c>
    </row>
    <row r="707" spans="1:17" x14ac:dyDescent="0.3">
      <c r="A707" t="s">
        <v>1551</v>
      </c>
      <c r="B707" t="s">
        <v>1552</v>
      </c>
      <c r="C707" t="s">
        <v>3110</v>
      </c>
      <c r="D707" t="s">
        <v>123</v>
      </c>
      <c r="E707">
        <v>6180.0866608199904</v>
      </c>
      <c r="F707">
        <v>539.4</v>
      </c>
      <c r="G707">
        <v>-18.7148345485151</v>
      </c>
      <c r="H707">
        <v>-8.7686570886348694</v>
      </c>
      <c r="I707">
        <v>3.8109621797633402</v>
      </c>
      <c r="J707">
        <v>-5.5393039083982698</v>
      </c>
      <c r="K707">
        <v>591.655713546063</v>
      </c>
      <c r="L707">
        <v>565.45503471331995</v>
      </c>
      <c r="M707">
        <v>21.3860276614204</v>
      </c>
      <c r="N707">
        <v>0.62908879254633898</v>
      </c>
      <c r="O707">
        <v>27.252502780867601</v>
      </c>
      <c r="P707">
        <v>15.5032119914346</v>
      </c>
      <c r="Q707">
        <v>4.1841618774669E-2</v>
      </c>
    </row>
    <row r="708" spans="1:17" x14ac:dyDescent="0.3">
      <c r="A708" t="s">
        <v>1553</v>
      </c>
      <c r="B708" t="s">
        <v>1554</v>
      </c>
      <c r="C708" t="s">
        <v>3120</v>
      </c>
      <c r="D708" t="s">
        <v>111</v>
      </c>
      <c r="E708">
        <v>6179.2098977249998</v>
      </c>
      <c r="F708">
        <v>1306.3499999999999</v>
      </c>
      <c r="G708">
        <v>24.1237652495116</v>
      </c>
      <c r="H708">
        <v>18.213434894256601</v>
      </c>
      <c r="I708">
        <v>37.022630634188303</v>
      </c>
      <c r="J708">
        <v>-1.30598801357521</v>
      </c>
      <c r="K708">
        <v>1046.3041793003099</v>
      </c>
      <c r="L708">
        <v>880.61992212495704</v>
      </c>
      <c r="M708">
        <v>81.655984633323499</v>
      </c>
      <c r="N708">
        <v>0.88359458756027798</v>
      </c>
      <c r="O708">
        <v>2.1931335400160901</v>
      </c>
      <c r="P708">
        <v>109.384516749479</v>
      </c>
      <c r="Q708">
        <v>3.1622346512665003E-2</v>
      </c>
    </row>
    <row r="709" spans="1:17" hidden="1" x14ac:dyDescent="0.3">
      <c r="A709" t="s">
        <v>1555</v>
      </c>
      <c r="B709" t="s">
        <v>1556</v>
      </c>
      <c r="C709" t="s">
        <v>3123</v>
      </c>
      <c r="D709" t="s">
        <v>355</v>
      </c>
      <c r="E709">
        <v>6152.1119362500003</v>
      </c>
      <c r="F709">
        <v>1032.25</v>
      </c>
      <c r="G709">
        <v>128.54415326405501</v>
      </c>
      <c r="H709">
        <v>11.6366289683702</v>
      </c>
      <c r="I709">
        <v>78.516299067738103</v>
      </c>
      <c r="J709">
        <v>-2.71106088705179</v>
      </c>
      <c r="K709">
        <v>921.94811969006105</v>
      </c>
      <c r="L709">
        <v>709.46163648520803</v>
      </c>
      <c r="M709">
        <v>56.736414827916498</v>
      </c>
      <c r="N709">
        <v>0.966978059950654</v>
      </c>
      <c r="O709">
        <v>9.7602325018164109</v>
      </c>
      <c r="P709">
        <v>242.314707345382</v>
      </c>
      <c r="Q709">
        <v>0.18642874052492101</v>
      </c>
    </row>
    <row r="710" spans="1:17" x14ac:dyDescent="0.3">
      <c r="A710" t="s">
        <v>1557</v>
      </c>
      <c r="B710" t="s">
        <v>1558</v>
      </c>
      <c r="C710" t="s">
        <v>3119</v>
      </c>
      <c r="D710" t="s">
        <v>114</v>
      </c>
      <c r="E710">
        <v>6144.0754316399998</v>
      </c>
      <c r="F710">
        <v>565.29999999999995</v>
      </c>
      <c r="G710">
        <v>-8.7805857544609101</v>
      </c>
      <c r="H710">
        <v>-12.230015769157401</v>
      </c>
      <c r="I710">
        <v>-6.85574541286047</v>
      </c>
      <c r="J710">
        <v>-16.941055092621401</v>
      </c>
      <c r="K710">
        <v>658.21199546141202</v>
      </c>
      <c r="L710">
        <v>623.18331027555701</v>
      </c>
      <c r="M710">
        <v>22.418280185319102</v>
      </c>
      <c r="N710">
        <v>1.1737292654673199</v>
      </c>
      <c r="O710">
        <v>48.885547496904302</v>
      </c>
      <c r="P710">
        <v>20.9068548818308</v>
      </c>
      <c r="Q710">
        <v>7.1266251975643E-2</v>
      </c>
    </row>
    <row r="711" spans="1:17" x14ac:dyDescent="0.3">
      <c r="A711" t="s">
        <v>1559</v>
      </c>
      <c r="B711" t="s">
        <v>1560</v>
      </c>
      <c r="C711" t="s">
        <v>3114</v>
      </c>
      <c r="D711" t="s">
        <v>211</v>
      </c>
      <c r="E711">
        <v>6127.8504804000004</v>
      </c>
      <c r="F711">
        <v>426.6</v>
      </c>
      <c r="G711">
        <v>-16.184509021381899</v>
      </c>
      <c r="H711">
        <v>1.20118886704465</v>
      </c>
      <c r="I711">
        <v>9.8444056552089396</v>
      </c>
      <c r="J711">
        <v>-2.89348668248206</v>
      </c>
      <c r="K711">
        <v>461.33016373360402</v>
      </c>
      <c r="L711">
        <v>433.09372026229101</v>
      </c>
      <c r="M711">
        <v>39.211291433189601</v>
      </c>
      <c r="N711">
        <v>0.43574803024237502</v>
      </c>
      <c r="O711">
        <v>31.1650257852789</v>
      </c>
      <c r="P711">
        <v>57.098140305652699</v>
      </c>
      <c r="Q711">
        <v>0.134875994323857</v>
      </c>
    </row>
    <row r="712" spans="1:17" hidden="1" x14ac:dyDescent="0.3">
      <c r="A712" t="s">
        <v>1561</v>
      </c>
      <c r="B712" t="s">
        <v>1562</v>
      </c>
      <c r="C712" t="s">
        <v>3123</v>
      </c>
      <c r="D712" t="s">
        <v>1563</v>
      </c>
      <c r="E712">
        <v>6104.9356541790003</v>
      </c>
      <c r="F712">
        <v>45.88</v>
      </c>
      <c r="G712">
        <v>-3.4885933478486399</v>
      </c>
      <c r="H712">
        <v>-9.8497881479535199</v>
      </c>
      <c r="I712">
        <v>33.481715205561898</v>
      </c>
      <c r="J712">
        <v>-3.6961645178913698</v>
      </c>
      <c r="K712">
        <v>45.734186578134597</v>
      </c>
      <c r="L712">
        <v>39.361283232978103</v>
      </c>
      <c r="M712">
        <v>48.390337940062601</v>
      </c>
      <c r="N712">
        <v>0.53738908753410897</v>
      </c>
      <c r="O712">
        <v>19.3330427201394</v>
      </c>
      <c r="P712">
        <v>68.058608058608002</v>
      </c>
    </row>
    <row r="713" spans="1:17" x14ac:dyDescent="0.3">
      <c r="A713" t="s">
        <v>1564</v>
      </c>
      <c r="B713" t="s">
        <v>1565</v>
      </c>
      <c r="C713" t="s">
        <v>3111</v>
      </c>
      <c r="D713" t="s">
        <v>48</v>
      </c>
      <c r="E713">
        <v>6067.7293918080004</v>
      </c>
      <c r="F713">
        <v>36.119999999999997</v>
      </c>
      <c r="G713">
        <v>1.04393945857346</v>
      </c>
      <c r="H713">
        <v>-9.9540096449531994</v>
      </c>
      <c r="I713">
        <v>-15.4399740113302</v>
      </c>
      <c r="J713">
        <v>-5.7222222634055298</v>
      </c>
      <c r="K713">
        <v>40.6824929842427</v>
      </c>
      <c r="L713">
        <v>40.2009230990449</v>
      </c>
      <c r="M713">
        <v>36.637526762945299</v>
      </c>
      <c r="N713">
        <v>0.82697963400687202</v>
      </c>
      <c r="O713">
        <v>59.191583610188196</v>
      </c>
      <c r="P713">
        <v>35.834989033315303</v>
      </c>
      <c r="Q713">
        <v>0.11140218694854601</v>
      </c>
    </row>
    <row r="714" spans="1:17" x14ac:dyDescent="0.3">
      <c r="A714" t="s">
        <v>1566</v>
      </c>
      <c r="B714" t="s">
        <v>1567</v>
      </c>
      <c r="C714" t="s">
        <v>3122</v>
      </c>
      <c r="D714" t="s">
        <v>414</v>
      </c>
      <c r="E714">
        <v>6005.1993232000004</v>
      </c>
      <c r="F714">
        <v>308.8</v>
      </c>
      <c r="G714">
        <v>24.057599090537099</v>
      </c>
      <c r="H714">
        <v>-9.6376810692733699</v>
      </c>
      <c r="I714">
        <v>9.2751032975892809</v>
      </c>
      <c r="J714">
        <v>-4.6483894026653099</v>
      </c>
      <c r="K714">
        <v>327.46614203687</v>
      </c>
      <c r="L714">
        <v>304.66049872003498</v>
      </c>
      <c r="M714">
        <v>34.578572508394302</v>
      </c>
      <c r="N714">
        <v>0.56866342103524004</v>
      </c>
      <c r="O714">
        <v>22.636010362694201</v>
      </c>
      <c r="P714">
        <v>44.265358561083801</v>
      </c>
      <c r="Q714">
        <v>1.6350840156E-3</v>
      </c>
    </row>
    <row r="715" spans="1:17" x14ac:dyDescent="0.3">
      <c r="A715" t="s">
        <v>1568</v>
      </c>
      <c r="B715" t="s">
        <v>1569</v>
      </c>
      <c r="C715" t="s">
        <v>3108</v>
      </c>
      <c r="D715" t="s">
        <v>24</v>
      </c>
      <c r="E715">
        <v>5999.1312667550001</v>
      </c>
      <c r="F715">
        <v>22.93</v>
      </c>
      <c r="G715">
        <v>-19.258053025147198</v>
      </c>
      <c r="H715">
        <v>-3.51696842530328</v>
      </c>
      <c r="I715">
        <v>-23.1279209792954</v>
      </c>
      <c r="J715">
        <v>-2.7860549047593701</v>
      </c>
      <c r="K715">
        <v>24.267081088263499</v>
      </c>
      <c r="L715">
        <v>25.329640706237399</v>
      </c>
      <c r="M715">
        <v>38.0935453238842</v>
      </c>
      <c r="N715">
        <v>0.81085910426979901</v>
      </c>
      <c r="O715">
        <v>60.844854197058197</v>
      </c>
      <c r="P715">
        <v>3.1485226787723399</v>
      </c>
      <c r="Q715">
        <v>0.11043542798977</v>
      </c>
    </row>
    <row r="716" spans="1:17" x14ac:dyDescent="0.3">
      <c r="A716" t="s">
        <v>1570</v>
      </c>
      <c r="B716" t="s">
        <v>1571</v>
      </c>
      <c r="C716" t="s">
        <v>3119</v>
      </c>
      <c r="D716" t="s">
        <v>151</v>
      </c>
      <c r="E716">
        <v>5966.7790000000005</v>
      </c>
      <c r="F716">
        <v>318.5</v>
      </c>
      <c r="G716">
        <v>-32.104950123263897</v>
      </c>
      <c r="H716">
        <v>-8.5041212455651305</v>
      </c>
      <c r="I716">
        <v>-39.016292127452502</v>
      </c>
      <c r="J716">
        <v>-0.81267096475712997</v>
      </c>
      <c r="K716">
        <v>360.21806586404603</v>
      </c>
      <c r="L716">
        <v>398.23839488038101</v>
      </c>
      <c r="M716">
        <v>39.700224547212102</v>
      </c>
      <c r="N716">
        <v>1.7762611622506199</v>
      </c>
      <c r="O716">
        <v>71.899529042386106</v>
      </c>
      <c r="P716">
        <v>4.4947506561679704</v>
      </c>
      <c r="Q716">
        <v>5.2158810300822998E-2</v>
      </c>
    </row>
    <row r="717" spans="1:17" hidden="1" x14ac:dyDescent="0.3">
      <c r="A717" t="s">
        <v>1572</v>
      </c>
      <c r="B717" t="s">
        <v>1573</v>
      </c>
      <c r="C717" t="s">
        <v>3123</v>
      </c>
      <c r="D717" t="s">
        <v>374</v>
      </c>
      <c r="E717">
        <v>5948.1111736900002</v>
      </c>
      <c r="F717">
        <v>6182.9</v>
      </c>
      <c r="G717">
        <v>-4.5791892020673197</v>
      </c>
      <c r="H717">
        <v>-9.9346718394803197</v>
      </c>
      <c r="I717">
        <v>10.1078083119629</v>
      </c>
      <c r="J717">
        <v>-9.4595301935906395</v>
      </c>
      <c r="K717">
        <v>6756.2313957640499</v>
      </c>
      <c r="L717">
        <v>6134.8662897144904</v>
      </c>
      <c r="M717">
        <v>17.2030261264491</v>
      </c>
      <c r="N717">
        <v>0.70621495058566897</v>
      </c>
      <c r="O717">
        <v>25.109576412363101</v>
      </c>
      <c r="P717">
        <v>24.069912108199201</v>
      </c>
      <c r="Q717">
        <v>7.0278961311422E-2</v>
      </c>
    </row>
    <row r="718" spans="1:17" x14ac:dyDescent="0.3">
      <c r="A718" t="s">
        <v>1574</v>
      </c>
      <c r="B718" t="s">
        <v>1575</v>
      </c>
      <c r="C718" t="s">
        <v>3121</v>
      </c>
      <c r="D718" t="s">
        <v>142</v>
      </c>
      <c r="E718">
        <v>5946.4862465850001</v>
      </c>
      <c r="F718">
        <v>201.51</v>
      </c>
      <c r="G718">
        <v>54.065790506004603</v>
      </c>
      <c r="H718">
        <v>-13.711348196812301</v>
      </c>
      <c r="I718">
        <v>18.725915449762201</v>
      </c>
      <c r="J718">
        <v>-6.0813268385257997</v>
      </c>
      <c r="K718">
        <v>228.877827538703</v>
      </c>
      <c r="L718">
        <v>195.907642392111</v>
      </c>
      <c r="M718">
        <v>24.558296617705</v>
      </c>
      <c r="N718">
        <v>1.0611393676396901</v>
      </c>
      <c r="O718">
        <v>33.963575008684401</v>
      </c>
      <c r="P718">
        <v>87.364016736401595</v>
      </c>
      <c r="Q718">
        <v>0.14647554145628</v>
      </c>
    </row>
    <row r="719" spans="1:17" x14ac:dyDescent="0.3">
      <c r="A719" t="s">
        <v>1576</v>
      </c>
      <c r="B719" t="s">
        <v>1577</v>
      </c>
      <c r="C719" t="s">
        <v>3119</v>
      </c>
      <c r="D719" t="s">
        <v>1337</v>
      </c>
      <c r="E719">
        <v>5943.4249055649998</v>
      </c>
      <c r="F719">
        <v>918.65</v>
      </c>
      <c r="G719">
        <v>-29.260411237327101</v>
      </c>
      <c r="H719">
        <v>0.75862347028026</v>
      </c>
      <c r="I719">
        <v>32.519783730561699</v>
      </c>
      <c r="J719">
        <v>-3.5580174947662502</v>
      </c>
      <c r="K719">
        <v>920.818916515105</v>
      </c>
      <c r="L719">
        <v>842.76700966206397</v>
      </c>
      <c r="M719">
        <v>44.824589951750603</v>
      </c>
      <c r="N719">
        <v>0.891778376302371</v>
      </c>
      <c r="O719">
        <v>16.099711533228099</v>
      </c>
      <c r="P719">
        <v>50.499672346002598</v>
      </c>
      <c r="Q719">
        <v>0.13153126126196599</v>
      </c>
    </row>
    <row r="720" spans="1:17" hidden="1" x14ac:dyDescent="0.3">
      <c r="A720" t="s">
        <v>1578</v>
      </c>
      <c r="B720" t="s">
        <v>1579</v>
      </c>
      <c r="C720" t="s">
        <v>3123</v>
      </c>
      <c r="D720" t="s">
        <v>120</v>
      </c>
      <c r="E720">
        <v>5928.9710365049996</v>
      </c>
      <c r="F720">
        <v>556.04999999999995</v>
      </c>
      <c r="G720">
        <v>2445.8678082495799</v>
      </c>
      <c r="H720">
        <v>-16.004227305623299</v>
      </c>
      <c r="I720">
        <v>1482.60462235929</v>
      </c>
      <c r="J720">
        <v>1.73655816056725</v>
      </c>
      <c r="K720">
        <v>357.652019808381</v>
      </c>
      <c r="L720">
        <v>130.88504250113201</v>
      </c>
      <c r="M720">
        <v>6.0694415139751197</v>
      </c>
      <c r="N720">
        <v>0.573545329901618</v>
      </c>
      <c r="O720">
        <v>27.5155111950364</v>
      </c>
      <c r="P720">
        <v>2588.8297872340399</v>
      </c>
      <c r="Q720">
        <v>0.13223912262031301</v>
      </c>
    </row>
    <row r="721" spans="1:17" hidden="1" x14ac:dyDescent="0.3">
      <c r="A721" t="s">
        <v>1580</v>
      </c>
      <c r="B721" t="s">
        <v>1581</v>
      </c>
      <c r="C721" t="s">
        <v>3123</v>
      </c>
      <c r="D721" t="s">
        <v>132</v>
      </c>
      <c r="E721">
        <v>5907.109136</v>
      </c>
      <c r="F721">
        <v>7745.2</v>
      </c>
      <c r="G721">
        <v>159.07478520567599</v>
      </c>
      <c r="H721">
        <v>8.6398072578469307</v>
      </c>
      <c r="I721">
        <v>48.321722999913703</v>
      </c>
      <c r="J721">
        <v>-7.4184233892482396</v>
      </c>
      <c r="K721">
        <v>6840.7354508492399</v>
      </c>
      <c r="L721">
        <v>5489.2699467633302</v>
      </c>
      <c r="M721">
        <v>59.977696393463098</v>
      </c>
      <c r="N721">
        <v>1.4455415018573901</v>
      </c>
      <c r="O721">
        <v>7.7828848835407696</v>
      </c>
      <c r="P721">
        <v>250.28718737279999</v>
      </c>
      <c r="Q721">
        <v>0.33359647848513702</v>
      </c>
    </row>
    <row r="722" spans="1:17" x14ac:dyDescent="0.3">
      <c r="A722" t="s">
        <v>1582</v>
      </c>
      <c r="B722" t="s">
        <v>1583</v>
      </c>
      <c r="C722" t="s">
        <v>3119</v>
      </c>
      <c r="D722" t="s">
        <v>270</v>
      </c>
      <c r="E722">
        <v>5905.9237870300003</v>
      </c>
      <c r="F722">
        <v>2604.85</v>
      </c>
      <c r="G722">
        <v>16.069827920347901</v>
      </c>
      <c r="H722">
        <v>-14.2367011371354</v>
      </c>
      <c r="I722">
        <v>6.1538187032251601</v>
      </c>
      <c r="J722">
        <v>-12.6740116390298</v>
      </c>
      <c r="K722">
        <v>3009.9115465861801</v>
      </c>
      <c r="L722">
        <v>2786.0396173990198</v>
      </c>
      <c r="M722">
        <v>31.137069696349499</v>
      </c>
      <c r="N722">
        <v>0.88660644877931705</v>
      </c>
      <c r="O722">
        <v>50.9875808587826</v>
      </c>
      <c r="P722">
        <v>69.973898858075003</v>
      </c>
      <c r="Q722">
        <v>0.120901517950599</v>
      </c>
    </row>
    <row r="723" spans="1:17" x14ac:dyDescent="0.3">
      <c r="A723" t="s">
        <v>1584</v>
      </c>
      <c r="B723" t="s">
        <v>1585</v>
      </c>
      <c r="C723" t="s">
        <v>3115</v>
      </c>
      <c r="D723" t="s">
        <v>1586</v>
      </c>
      <c r="E723">
        <v>5897.0014147800002</v>
      </c>
      <c r="F723">
        <v>289.8</v>
      </c>
      <c r="G723">
        <v>-20.380772505451901</v>
      </c>
      <c r="H723">
        <v>-14.391056641879301</v>
      </c>
      <c r="I723">
        <v>-49.837733153818697</v>
      </c>
      <c r="J723">
        <v>-4.5232967747843702</v>
      </c>
      <c r="K723">
        <v>356.20684337961899</v>
      </c>
      <c r="L723">
        <v>376.10776961802998</v>
      </c>
      <c r="M723">
        <v>18.930483602826602</v>
      </c>
      <c r="N723">
        <v>0.85500007035620496</v>
      </c>
      <c r="O723">
        <v>102.898550724637</v>
      </c>
      <c r="P723">
        <v>11.676300578034599</v>
      </c>
      <c r="Q723">
        <v>5.2226703315665E-2</v>
      </c>
    </row>
    <row r="724" spans="1:17" x14ac:dyDescent="0.3">
      <c r="A724" t="s">
        <v>1587</v>
      </c>
      <c r="B724" t="s">
        <v>1588</v>
      </c>
      <c r="C724" t="s">
        <v>3108</v>
      </c>
      <c r="D724" t="s">
        <v>498</v>
      </c>
      <c r="E724">
        <v>5895.2028992249998</v>
      </c>
      <c r="F724">
        <v>270.14999999999998</v>
      </c>
      <c r="G724">
        <v>-40.016340456294103</v>
      </c>
      <c r="H724">
        <v>-9.4761219126169802</v>
      </c>
      <c r="I724">
        <v>-18.115566830996499</v>
      </c>
      <c r="J724">
        <v>-1.93560788520177</v>
      </c>
      <c r="K724">
        <v>295.563477882271</v>
      </c>
      <c r="L724">
        <v>307.42103882202503</v>
      </c>
      <c r="M724">
        <v>24.628046967214001</v>
      </c>
      <c r="N724">
        <v>0.449165456323252</v>
      </c>
      <c r="O724">
        <v>50.020359059781597</v>
      </c>
      <c r="P724">
        <v>0.80223880597014496</v>
      </c>
      <c r="Q724">
        <v>4.5797578771726001E-2</v>
      </c>
    </row>
    <row r="725" spans="1:17" x14ac:dyDescent="0.3">
      <c r="A725" t="s">
        <v>1589</v>
      </c>
      <c r="B725" t="s">
        <v>1590</v>
      </c>
      <c r="C725" t="s">
        <v>3120</v>
      </c>
      <c r="D725" t="s">
        <v>436</v>
      </c>
      <c r="E725">
        <v>5873.7470549199998</v>
      </c>
      <c r="F725">
        <v>1062.45</v>
      </c>
      <c r="G725">
        <v>-31.970020496032099</v>
      </c>
      <c r="H725">
        <v>-8.6754540075176791</v>
      </c>
      <c r="I725">
        <v>0.46654650928102098</v>
      </c>
      <c r="J725">
        <v>-8.8353874646168595</v>
      </c>
      <c r="K725">
        <v>1191.3413100571699</v>
      </c>
      <c r="L725">
        <v>1161.3755902397299</v>
      </c>
      <c r="M725">
        <v>31.117421047334599</v>
      </c>
      <c r="N725">
        <v>0.77187654987557697</v>
      </c>
      <c r="O725">
        <v>32.5050590616028</v>
      </c>
      <c r="P725">
        <v>13.837994214079</v>
      </c>
      <c r="Q725">
        <v>-4.8984774423663002E-2</v>
      </c>
    </row>
    <row r="726" spans="1:17" hidden="1" x14ac:dyDescent="0.3">
      <c r="A726" t="s">
        <v>1591</v>
      </c>
      <c r="B726" t="s">
        <v>1592</v>
      </c>
      <c r="C726" t="s">
        <v>3123</v>
      </c>
      <c r="D726" t="s">
        <v>252</v>
      </c>
      <c r="E726">
        <v>5838.6815805799997</v>
      </c>
      <c r="F726">
        <v>5366</v>
      </c>
      <c r="G726">
        <v>43.419849427781799</v>
      </c>
      <c r="H726">
        <v>5.1045395216715201</v>
      </c>
      <c r="I726">
        <v>11.716779699179799</v>
      </c>
      <c r="J726">
        <v>-0.23377310990962899</v>
      </c>
      <c r="K726">
        <v>5340.0211625859101</v>
      </c>
      <c r="L726">
        <v>4589.8974420453396</v>
      </c>
      <c r="M726">
        <v>48.206069905382599</v>
      </c>
      <c r="N726">
        <v>1.0702166246238201</v>
      </c>
      <c r="O726">
        <v>7.5288855758479203</v>
      </c>
      <c r="P726">
        <v>75.934426229508105</v>
      </c>
      <c r="Q726">
        <v>0.146130449843412</v>
      </c>
    </row>
    <row r="727" spans="1:17" hidden="1" x14ac:dyDescent="0.3">
      <c r="A727" t="s">
        <v>1593</v>
      </c>
      <c r="B727" t="s">
        <v>1594</v>
      </c>
      <c r="C727" t="s">
        <v>3123</v>
      </c>
      <c r="D727" t="s">
        <v>255</v>
      </c>
      <c r="E727">
        <v>5834.2166999999999</v>
      </c>
      <c r="F727">
        <v>3009.5</v>
      </c>
      <c r="G727">
        <v>284.64206354946799</v>
      </c>
      <c r="H727">
        <v>7.8392851689396998</v>
      </c>
      <c r="I727">
        <v>109.682393825096</v>
      </c>
      <c r="J727">
        <v>-11.800591304596001</v>
      </c>
      <c r="K727">
        <v>2893.7366542714499</v>
      </c>
      <c r="L727">
        <v>2157.0381396038601</v>
      </c>
      <c r="M727">
        <v>46.118485046491202</v>
      </c>
      <c r="N727">
        <v>0.62535250658400698</v>
      </c>
      <c r="O727">
        <v>18.8569529822229</v>
      </c>
      <c r="P727">
        <v>334.99313434993098</v>
      </c>
      <c r="Q727">
        <v>0.32961081829764999</v>
      </c>
    </row>
    <row r="728" spans="1:17" hidden="1" x14ac:dyDescent="0.3">
      <c r="A728" t="s">
        <v>1595</v>
      </c>
      <c r="B728" t="s">
        <v>1596</v>
      </c>
      <c r="C728" t="s">
        <v>3123</v>
      </c>
      <c r="D728" t="s">
        <v>1597</v>
      </c>
      <c r="E728">
        <v>5825.8629039999996</v>
      </c>
      <c r="F728">
        <v>472.9</v>
      </c>
      <c r="G728">
        <v>29.959520073505502</v>
      </c>
      <c r="H728">
        <v>1.0610768950448599</v>
      </c>
      <c r="I728">
        <v>28.697919091544701</v>
      </c>
      <c r="J728">
        <v>8.9081557937033509</v>
      </c>
      <c r="K728">
        <v>461.25082294923499</v>
      </c>
      <c r="L728">
        <v>413.82904886148202</v>
      </c>
      <c r="N728">
        <v>0.86921762998371599</v>
      </c>
      <c r="O728">
        <v>21.579615140621701</v>
      </c>
      <c r="P728">
        <v>66.660792951541794</v>
      </c>
    </row>
    <row r="729" spans="1:17" hidden="1" x14ac:dyDescent="0.3">
      <c r="A729" t="s">
        <v>1598</v>
      </c>
      <c r="B729" t="s">
        <v>1599</v>
      </c>
      <c r="C729" t="s">
        <v>3120</v>
      </c>
      <c r="D729" t="s">
        <v>51</v>
      </c>
      <c r="E729">
        <v>5819.2485557649998</v>
      </c>
      <c r="F729">
        <v>1337.95</v>
      </c>
      <c r="G729">
        <v>-2.5494430220086</v>
      </c>
      <c r="H729">
        <v>4.3321796226721796</v>
      </c>
      <c r="I729">
        <v>24.334423415382101</v>
      </c>
      <c r="J729">
        <v>-7.0577919319163502</v>
      </c>
      <c r="K729">
        <v>1368.07810171503</v>
      </c>
      <c r="M729">
        <v>35.345207676489302</v>
      </c>
      <c r="N729">
        <v>1.33303609345398</v>
      </c>
      <c r="O729">
        <v>18.4087596696438</v>
      </c>
      <c r="P729">
        <v>37.932989690721598</v>
      </c>
    </row>
    <row r="730" spans="1:17" x14ac:dyDescent="0.3">
      <c r="A730" t="s">
        <v>1600</v>
      </c>
      <c r="B730" t="s">
        <v>1601</v>
      </c>
      <c r="C730" t="s">
        <v>3112</v>
      </c>
      <c r="D730" t="s">
        <v>158</v>
      </c>
      <c r="E730">
        <v>5756.1108981199995</v>
      </c>
      <c r="F730">
        <v>635.15</v>
      </c>
      <c r="G730">
        <v>39.948229830153601</v>
      </c>
      <c r="H730">
        <v>10.0965129293277</v>
      </c>
      <c r="I730">
        <v>5.3165010657167002</v>
      </c>
      <c r="J730">
        <v>3.9032248272339101</v>
      </c>
      <c r="K730">
        <v>635.30678058680598</v>
      </c>
      <c r="L730">
        <v>580.16244961276004</v>
      </c>
      <c r="M730">
        <v>44.402194954783099</v>
      </c>
      <c r="N730">
        <v>0.88565751648723201</v>
      </c>
      <c r="O730">
        <v>13.6267023537747</v>
      </c>
      <c r="P730">
        <v>62.028061224489697</v>
      </c>
    </row>
    <row r="731" spans="1:17" x14ac:dyDescent="0.3">
      <c r="A731" t="s">
        <v>1602</v>
      </c>
      <c r="B731" t="s">
        <v>1603</v>
      </c>
      <c r="C731" t="s">
        <v>3119</v>
      </c>
      <c r="D731" t="s">
        <v>1604</v>
      </c>
      <c r="E731">
        <v>5740.4201415750003</v>
      </c>
      <c r="F731">
        <v>434</v>
      </c>
      <c r="G731">
        <v>-14.5739102862716</v>
      </c>
      <c r="H731">
        <v>-0.466327790770033</v>
      </c>
      <c r="I731">
        <v>-17.426566975738599</v>
      </c>
      <c r="J731">
        <v>-10.7634418394327</v>
      </c>
      <c r="K731">
        <v>465.548503029237</v>
      </c>
      <c r="L731">
        <v>489.36873288909197</v>
      </c>
      <c r="M731">
        <v>43.588658361752699</v>
      </c>
      <c r="N731">
        <v>2.1841778187271799</v>
      </c>
      <c r="O731">
        <v>54.228110599078299</v>
      </c>
      <c r="P731">
        <v>7.7457795431976102</v>
      </c>
      <c r="Q731">
        <v>-4.4802900778014E-2</v>
      </c>
    </row>
    <row r="732" spans="1:17" hidden="1" x14ac:dyDescent="0.3">
      <c r="A732" t="s">
        <v>1605</v>
      </c>
      <c r="B732" t="s">
        <v>1606</v>
      </c>
      <c r="C732" t="s">
        <v>3123</v>
      </c>
      <c r="D732" t="s">
        <v>572</v>
      </c>
      <c r="E732">
        <v>5712.7274367</v>
      </c>
      <c r="F732">
        <v>2257.3000000000002</v>
      </c>
      <c r="G732">
        <v>135.48923950075101</v>
      </c>
      <c r="H732">
        <v>6.8991300554575101</v>
      </c>
      <c r="I732">
        <v>97.221591313424497</v>
      </c>
      <c r="J732">
        <v>4.1626517571637303</v>
      </c>
      <c r="K732">
        <v>2082.2139471887699</v>
      </c>
      <c r="L732">
        <v>1605.9640646125599</v>
      </c>
      <c r="M732">
        <v>51.340717246144699</v>
      </c>
      <c r="N732">
        <v>1.19040248340668</v>
      </c>
      <c r="O732">
        <v>9.4227617064634508</v>
      </c>
      <c r="P732">
        <v>150.81111111111099</v>
      </c>
      <c r="Q732">
        <v>0.18069400925889301</v>
      </c>
    </row>
    <row r="733" spans="1:17" hidden="1" x14ac:dyDescent="0.3">
      <c r="A733" t="s">
        <v>1607</v>
      </c>
      <c r="B733" t="s">
        <v>1608</v>
      </c>
      <c r="C733" t="s">
        <v>3123</v>
      </c>
      <c r="D733" t="s">
        <v>305</v>
      </c>
      <c r="E733">
        <v>5670.2116877150002</v>
      </c>
      <c r="F733">
        <v>1343.45</v>
      </c>
      <c r="G733">
        <v>572.08786511699998</v>
      </c>
      <c r="H733">
        <v>4.1671096769907798</v>
      </c>
      <c r="I733">
        <v>115.581187836949</v>
      </c>
      <c r="J733">
        <v>-4.8618367263122098</v>
      </c>
      <c r="K733">
        <v>1207.3990353936699</v>
      </c>
      <c r="L733">
        <v>806.64126228069199</v>
      </c>
      <c r="M733">
        <v>48.053607132036497</v>
      </c>
      <c r="N733">
        <v>1.91512730874258</v>
      </c>
      <c r="O733">
        <v>22.498046075402801</v>
      </c>
      <c r="P733">
        <v>627.762730227519</v>
      </c>
      <c r="Q733">
        <v>0.221902266621304</v>
      </c>
    </row>
    <row r="734" spans="1:17" hidden="1" x14ac:dyDescent="0.3">
      <c r="A734" t="s">
        <v>1609</v>
      </c>
      <c r="B734" t="s">
        <v>1610</v>
      </c>
      <c r="C734" t="s">
        <v>3123</v>
      </c>
      <c r="D734" t="s">
        <v>21</v>
      </c>
      <c r="E734">
        <v>5666.1434982749997</v>
      </c>
      <c r="F734">
        <v>478.95</v>
      </c>
      <c r="G734">
        <v>-20.6116325405103</v>
      </c>
      <c r="H734">
        <v>-3.5368951296862901</v>
      </c>
      <c r="I734">
        <v>-4.1077977463607702</v>
      </c>
      <c r="J734">
        <v>-1.9106432942720899</v>
      </c>
      <c r="K734">
        <v>493.193374755832</v>
      </c>
      <c r="L734">
        <v>480.86263590418798</v>
      </c>
      <c r="M734">
        <v>40.423070646535699</v>
      </c>
      <c r="N734">
        <v>0.75078688466945898</v>
      </c>
      <c r="O734">
        <v>25.0652468942478</v>
      </c>
      <c r="P734">
        <v>22.776211227890201</v>
      </c>
      <c r="Q734">
        <v>3.6217258562871002E-2</v>
      </c>
    </row>
    <row r="735" spans="1:17" x14ac:dyDescent="0.3">
      <c r="A735" t="s">
        <v>1611</v>
      </c>
      <c r="B735" t="s">
        <v>1612</v>
      </c>
      <c r="C735" t="s">
        <v>3119</v>
      </c>
      <c r="D735" t="s">
        <v>132</v>
      </c>
      <c r="E735">
        <v>5650.3480590449999</v>
      </c>
      <c r="F735">
        <v>854.45</v>
      </c>
      <c r="G735">
        <v>54.976397648941202</v>
      </c>
      <c r="H735">
        <v>46.024992274694299</v>
      </c>
      <c r="I735">
        <v>68.704544838191097</v>
      </c>
      <c r="J735">
        <v>8.8481273437674499</v>
      </c>
      <c r="K735">
        <v>629.38374409205198</v>
      </c>
      <c r="L735">
        <v>554.443873555143</v>
      </c>
      <c r="M735">
        <v>85.121202999910494</v>
      </c>
      <c r="N735">
        <v>3.5256614206813</v>
      </c>
      <c r="O735">
        <v>3.9850196032535399</v>
      </c>
      <c r="P735">
        <v>101.047058823529</v>
      </c>
    </row>
    <row r="736" spans="1:17" x14ac:dyDescent="0.3">
      <c r="A736" t="s">
        <v>1613</v>
      </c>
      <c r="B736" t="s">
        <v>1614</v>
      </c>
      <c r="C736" t="s">
        <v>3109</v>
      </c>
      <c r="D736" t="s">
        <v>637</v>
      </c>
      <c r="E736">
        <v>5635.2221873600001</v>
      </c>
      <c r="F736">
        <v>115.52</v>
      </c>
      <c r="G736">
        <v>-43.237285258753701</v>
      </c>
      <c r="H736">
        <v>-0.82159620373443998</v>
      </c>
      <c r="I736">
        <v>-16.880247210883901</v>
      </c>
      <c r="J736">
        <v>-3.11262405361866</v>
      </c>
      <c r="K736">
        <v>122.862951169553</v>
      </c>
      <c r="L736">
        <v>132.23049780498701</v>
      </c>
      <c r="M736">
        <v>37.320652245559501</v>
      </c>
      <c r="N736">
        <v>1.2924517826984201</v>
      </c>
      <c r="O736">
        <v>37.551939058171698</v>
      </c>
      <c r="P736">
        <v>5.4977168949771498</v>
      </c>
      <c r="Q736">
        <v>-0.106588071086653</v>
      </c>
    </row>
    <row r="737" spans="1:17" x14ac:dyDescent="0.3">
      <c r="A737" t="s">
        <v>1615</v>
      </c>
      <c r="B737" t="s">
        <v>1616</v>
      </c>
      <c r="C737" t="s">
        <v>3114</v>
      </c>
      <c r="D737" t="s">
        <v>270</v>
      </c>
      <c r="E737">
        <v>5596.5817825599997</v>
      </c>
      <c r="F737">
        <v>2055.0500000000002</v>
      </c>
      <c r="G737">
        <v>-31.376265178899299</v>
      </c>
      <c r="H737">
        <v>-4.7314527298808304</v>
      </c>
      <c r="I737">
        <v>-24.3921005208141</v>
      </c>
      <c r="J737">
        <v>2.5691364596587598</v>
      </c>
      <c r="K737">
        <v>2237.9758589133498</v>
      </c>
      <c r="L737">
        <v>2272.2266425492198</v>
      </c>
      <c r="M737">
        <v>42.248997543939304</v>
      </c>
      <c r="N737">
        <v>0.73666856477404696</v>
      </c>
      <c r="O737">
        <v>35.957762584851899</v>
      </c>
      <c r="P737">
        <v>19.479651162790699</v>
      </c>
      <c r="Q737">
        <v>7.9161358015911995E-2</v>
      </c>
    </row>
    <row r="738" spans="1:17" x14ac:dyDescent="0.3">
      <c r="A738" t="s">
        <v>1617</v>
      </c>
      <c r="B738" t="s">
        <v>1618</v>
      </c>
      <c r="C738" t="s">
        <v>3122</v>
      </c>
      <c r="D738" t="s">
        <v>278</v>
      </c>
      <c r="E738">
        <v>5584.8783744000002</v>
      </c>
      <c r="F738">
        <v>760.5</v>
      </c>
      <c r="G738">
        <v>-10.5253036303037</v>
      </c>
      <c r="H738">
        <v>0.389385056086611</v>
      </c>
      <c r="I738">
        <v>-9.6240844818386009</v>
      </c>
      <c r="J738">
        <v>-1.73686581965524</v>
      </c>
      <c r="K738">
        <v>815.45737862661395</v>
      </c>
      <c r="L738">
        <v>787.28606863032098</v>
      </c>
      <c r="M738">
        <v>24.102986566972</v>
      </c>
      <c r="N738">
        <v>0.65412210894466605</v>
      </c>
      <c r="O738">
        <v>18.343195266272101</v>
      </c>
      <c r="P738">
        <v>17.906976744186</v>
      </c>
      <c r="Q738">
        <v>1.6975185588029001E-2</v>
      </c>
    </row>
    <row r="739" spans="1:17" x14ac:dyDescent="0.3">
      <c r="A739" t="s">
        <v>1619</v>
      </c>
      <c r="B739" t="s">
        <v>1620</v>
      </c>
      <c r="C739" t="s">
        <v>3114</v>
      </c>
      <c r="D739" t="s">
        <v>211</v>
      </c>
      <c r="E739">
        <v>5579.0243883449903</v>
      </c>
      <c r="F739">
        <v>1943.65</v>
      </c>
      <c r="G739">
        <v>39.100813487989299</v>
      </c>
      <c r="H739">
        <v>-2.4329369774073499</v>
      </c>
      <c r="I739">
        <v>24.1078483744711</v>
      </c>
      <c r="J739">
        <v>-6.0603677826092701</v>
      </c>
      <c r="K739">
        <v>2213.94622560474</v>
      </c>
      <c r="L739">
        <v>1985.3850032784401</v>
      </c>
      <c r="M739">
        <v>27.812636594278398</v>
      </c>
      <c r="N739">
        <v>0.83732219726745205</v>
      </c>
      <c r="O739">
        <v>51.884341316594998</v>
      </c>
      <c r="P739">
        <v>73.540178571428498</v>
      </c>
      <c r="Q739">
        <v>9.6603647181468993E-2</v>
      </c>
    </row>
    <row r="740" spans="1:17" hidden="1" x14ac:dyDescent="0.3">
      <c r="A740" t="s">
        <v>1621</v>
      </c>
      <c r="B740" t="s">
        <v>1622</v>
      </c>
      <c r="C740" t="s">
        <v>3123</v>
      </c>
      <c r="D740" t="s">
        <v>270</v>
      </c>
      <c r="E740">
        <v>5578.4677419999998</v>
      </c>
      <c r="F740">
        <v>571.15</v>
      </c>
      <c r="G740">
        <v>64.663767882658902</v>
      </c>
      <c r="H740">
        <v>34.240381878546799</v>
      </c>
      <c r="I740">
        <v>30.850583902708099</v>
      </c>
      <c r="J740">
        <v>-2.1860007619916599</v>
      </c>
      <c r="K740">
        <v>492.14381960057898</v>
      </c>
      <c r="L740">
        <v>427.00044458987099</v>
      </c>
      <c r="M740">
        <v>59.628775819643899</v>
      </c>
      <c r="N740">
        <v>1.81681406488112</v>
      </c>
      <c r="O740">
        <v>13.455309463363299</v>
      </c>
      <c r="P740">
        <v>91.163919337293905</v>
      </c>
      <c r="Q740">
        <v>0.154665566358858</v>
      </c>
    </row>
    <row r="741" spans="1:17" hidden="1" x14ac:dyDescent="0.3">
      <c r="A741" t="s">
        <v>1623</v>
      </c>
      <c r="B741" t="s">
        <v>1624</v>
      </c>
      <c r="C741" t="s">
        <v>3120</v>
      </c>
      <c r="D741" t="s">
        <v>111</v>
      </c>
      <c r="E741">
        <v>5569.5954919199903</v>
      </c>
      <c r="F741">
        <v>143.76</v>
      </c>
      <c r="G741">
        <v>-29.963084653839399</v>
      </c>
      <c r="H741">
        <v>-4.6270337558314703</v>
      </c>
      <c r="I741">
        <v>-17.547329769898599</v>
      </c>
      <c r="J741">
        <v>3.3911600219943301</v>
      </c>
      <c r="K741">
        <v>150.667447621977</v>
      </c>
      <c r="M741">
        <v>46.319312525362598</v>
      </c>
      <c r="N741">
        <v>0.59122273757175203</v>
      </c>
      <c r="O741">
        <v>37.381747356705603</v>
      </c>
      <c r="P741">
        <v>9.2401215805471004</v>
      </c>
    </row>
    <row r="742" spans="1:17" x14ac:dyDescent="0.3">
      <c r="A742" t="s">
        <v>1625</v>
      </c>
      <c r="B742" t="s">
        <v>1626</v>
      </c>
      <c r="C742" t="s">
        <v>3112</v>
      </c>
      <c r="D742" t="s">
        <v>51</v>
      </c>
      <c r="E742">
        <v>5556.1300979999996</v>
      </c>
      <c r="F742">
        <v>690.35</v>
      </c>
      <c r="G742">
        <v>147.45514567221301</v>
      </c>
      <c r="H742">
        <v>21.737541308577701</v>
      </c>
      <c r="I742">
        <v>78.650803732276003</v>
      </c>
      <c r="J742">
        <v>4.1536906698184897</v>
      </c>
      <c r="K742">
        <v>590.93027574910604</v>
      </c>
      <c r="L742">
        <v>470.41004230104397</v>
      </c>
      <c r="M742">
        <v>71.490389298841393</v>
      </c>
      <c r="N742">
        <v>1.15630839360839</v>
      </c>
      <c r="O742">
        <v>1.9772579126529899</v>
      </c>
      <c r="P742">
        <v>187.88573811509499</v>
      </c>
      <c r="Q742">
        <v>3.5411803196722998E-2</v>
      </c>
    </row>
    <row r="743" spans="1:17" x14ac:dyDescent="0.3">
      <c r="A743" t="s">
        <v>1627</v>
      </c>
      <c r="B743" t="s">
        <v>1628</v>
      </c>
      <c r="C743" t="s">
        <v>3114</v>
      </c>
      <c r="D743" t="s">
        <v>211</v>
      </c>
      <c r="E743">
        <v>5548.6551964500004</v>
      </c>
      <c r="F743">
        <v>455.25</v>
      </c>
      <c r="G743">
        <v>14.548045711611101</v>
      </c>
      <c r="H743">
        <v>1.2293475064810899</v>
      </c>
      <c r="I743">
        <v>-3.64384059565158</v>
      </c>
      <c r="J743">
        <v>-1.2372593159977701</v>
      </c>
      <c r="K743">
        <v>468.30552198411499</v>
      </c>
      <c r="L743">
        <v>444.30121487863499</v>
      </c>
      <c r="M743">
        <v>44.883970193384201</v>
      </c>
      <c r="N743">
        <v>0.65790382462150099</v>
      </c>
      <c r="O743">
        <v>19.1652937946183</v>
      </c>
      <c r="P743">
        <v>38.795731707317003</v>
      </c>
      <c r="Q743">
        <v>0.166800913008361</v>
      </c>
    </row>
    <row r="744" spans="1:17" x14ac:dyDescent="0.3">
      <c r="A744" t="s">
        <v>1629</v>
      </c>
      <c r="B744" t="s">
        <v>1630</v>
      </c>
      <c r="C744" t="s">
        <v>3110</v>
      </c>
      <c r="D744" t="s">
        <v>995</v>
      </c>
      <c r="E744">
        <v>5540.2829021400003</v>
      </c>
      <c r="F744">
        <v>120.79</v>
      </c>
      <c r="G744">
        <v>-52.1719645358286</v>
      </c>
      <c r="H744">
        <v>-6.5574461957080699</v>
      </c>
      <c r="I744">
        <v>-25.0375323884887</v>
      </c>
      <c r="J744">
        <v>-6.6151738531365902</v>
      </c>
      <c r="K744">
        <v>131.092431274929</v>
      </c>
      <c r="L744">
        <v>143.486479287565</v>
      </c>
      <c r="M744">
        <v>29.2798062059688</v>
      </c>
      <c r="N744">
        <v>0.32431622651275699</v>
      </c>
      <c r="O744">
        <v>74.352181471976095</v>
      </c>
      <c r="P744">
        <v>1.5981159054588401</v>
      </c>
      <c r="Q744">
        <v>3.8297324247045003E-2</v>
      </c>
    </row>
    <row r="745" spans="1:17" hidden="1" x14ac:dyDescent="0.3">
      <c r="A745" t="s">
        <v>1631</v>
      </c>
      <c r="B745" t="s">
        <v>1632</v>
      </c>
      <c r="C745" t="s">
        <v>3123</v>
      </c>
      <c r="D745" t="s">
        <v>48</v>
      </c>
      <c r="E745">
        <v>5525.7781909199903</v>
      </c>
      <c r="F745">
        <v>317.2</v>
      </c>
      <c r="G745">
        <v>-42.002459641844901</v>
      </c>
      <c r="H745">
        <v>-16.328946473501802</v>
      </c>
      <c r="I745">
        <v>-22.279255849526699</v>
      </c>
      <c r="J745">
        <v>-6.0141781593831398</v>
      </c>
      <c r="K745">
        <v>356.28373669789102</v>
      </c>
      <c r="M745">
        <v>41.825202393213502</v>
      </c>
      <c r="N745">
        <v>0.81282625157442001</v>
      </c>
      <c r="O745">
        <v>33.921815889028998</v>
      </c>
      <c r="P745">
        <v>8.2593856655289901</v>
      </c>
    </row>
    <row r="746" spans="1:17" x14ac:dyDescent="0.3">
      <c r="A746" t="s">
        <v>1633</v>
      </c>
      <c r="B746" t="s">
        <v>1634</v>
      </c>
      <c r="C746" t="s">
        <v>3122</v>
      </c>
      <c r="D746" t="s">
        <v>278</v>
      </c>
      <c r="E746">
        <v>5514.2425000000003</v>
      </c>
      <c r="F746">
        <v>575.9</v>
      </c>
      <c r="G746">
        <v>-13.475347785967299</v>
      </c>
      <c r="H746">
        <v>-0.36999997742799101</v>
      </c>
      <c r="I746">
        <v>10.8263762083938</v>
      </c>
      <c r="J746">
        <v>-1.3717220942098001</v>
      </c>
      <c r="K746">
        <v>606.38637319038401</v>
      </c>
      <c r="L746">
        <v>582.45075922767705</v>
      </c>
      <c r="M746">
        <v>42.5226456557482</v>
      </c>
      <c r="N746">
        <v>0.481409080751518</v>
      </c>
      <c r="O746">
        <v>26.202465705851701</v>
      </c>
      <c r="P746">
        <v>32.406023680882797</v>
      </c>
      <c r="Q746">
        <v>4.9746207302630997E-2</v>
      </c>
    </row>
    <row r="747" spans="1:17" x14ac:dyDescent="0.3">
      <c r="A747" t="s">
        <v>1635</v>
      </c>
      <c r="B747" t="s">
        <v>1636</v>
      </c>
      <c r="C747" t="s">
        <v>3127</v>
      </c>
      <c r="D747" t="s">
        <v>178</v>
      </c>
      <c r="E747">
        <v>5491.3051970180004</v>
      </c>
      <c r="F747">
        <v>149.62</v>
      </c>
      <c r="G747">
        <v>100.124732212878</v>
      </c>
      <c r="H747">
        <v>-15.0253910148943</v>
      </c>
      <c r="I747">
        <v>3.8108738439691598</v>
      </c>
      <c r="J747">
        <v>-5.5510441050085797</v>
      </c>
      <c r="K747">
        <v>175.503782846701</v>
      </c>
      <c r="L747">
        <v>157.620970640629</v>
      </c>
      <c r="M747">
        <v>33.163442015795802</v>
      </c>
      <c r="N747">
        <v>0.51012950770278498</v>
      </c>
      <c r="O747">
        <v>50.147039165886902</v>
      </c>
      <c r="P747">
        <v>124.31784107946</v>
      </c>
      <c r="Q747">
        <v>0.120302793818459</v>
      </c>
    </row>
    <row r="748" spans="1:17" hidden="1" x14ac:dyDescent="0.3">
      <c r="A748" t="s">
        <v>1637</v>
      </c>
      <c r="B748" t="s">
        <v>1638</v>
      </c>
      <c r="C748" t="s">
        <v>3123</v>
      </c>
      <c r="D748" t="s">
        <v>425</v>
      </c>
      <c r="E748">
        <v>5478.0205679999999</v>
      </c>
      <c r="F748">
        <v>381.15</v>
      </c>
      <c r="G748">
        <v>-33.507555925998602</v>
      </c>
      <c r="H748">
        <v>-0.40780575767984301</v>
      </c>
      <c r="I748">
        <v>-14.3915927054862</v>
      </c>
      <c r="J748">
        <v>0.99437066056724799</v>
      </c>
      <c r="K748">
        <v>399.36380460925801</v>
      </c>
      <c r="L748">
        <v>421.86912781144099</v>
      </c>
      <c r="M748">
        <v>42.579150816308498</v>
      </c>
      <c r="N748">
        <v>0.50629490533856103</v>
      </c>
      <c r="O748">
        <v>48.117539026629899</v>
      </c>
      <c r="P748">
        <v>4.7115384615384404</v>
      </c>
      <c r="Q748">
        <v>-8.0919697734023993E-2</v>
      </c>
    </row>
    <row r="749" spans="1:17" x14ac:dyDescent="0.3">
      <c r="A749" t="s">
        <v>1639</v>
      </c>
      <c r="B749" t="s">
        <v>1640</v>
      </c>
      <c r="C749" t="s">
        <v>3119</v>
      </c>
      <c r="D749" t="s">
        <v>270</v>
      </c>
      <c r="E749">
        <v>5439.3745317599996</v>
      </c>
      <c r="F749">
        <v>1210.05</v>
      </c>
      <c r="G749">
        <v>-42.396621559301501</v>
      </c>
      <c r="H749">
        <v>-11.3324971026345</v>
      </c>
      <c r="I749">
        <v>-17.771214520731998</v>
      </c>
      <c r="J749">
        <v>-2.9614019874992201</v>
      </c>
      <c r="K749">
        <v>1366.7002239672699</v>
      </c>
      <c r="L749">
        <v>1403.70401803347</v>
      </c>
      <c r="M749">
        <v>10.0564679310356</v>
      </c>
      <c r="N749">
        <v>0.622417796648984</v>
      </c>
      <c r="O749">
        <v>37.465393991983802</v>
      </c>
      <c r="P749">
        <v>5.8568804129122496</v>
      </c>
      <c r="Q749">
        <v>-6.6091614386184994E-2</v>
      </c>
    </row>
    <row r="750" spans="1:17" hidden="1" x14ac:dyDescent="0.3">
      <c r="A750" t="s">
        <v>1641</v>
      </c>
      <c r="B750" t="s">
        <v>1642</v>
      </c>
      <c r="C750" t="s">
        <v>3123</v>
      </c>
      <c r="D750" t="s">
        <v>85</v>
      </c>
      <c r="E750">
        <v>5418.9604983600002</v>
      </c>
      <c r="F750">
        <v>1974.9</v>
      </c>
      <c r="G750">
        <v>20.246819562075899</v>
      </c>
      <c r="H750">
        <v>-16.194276707798799</v>
      </c>
      <c r="I750">
        <v>53.790789539050898</v>
      </c>
      <c r="J750">
        <v>-2.5811659079121001</v>
      </c>
      <c r="K750">
        <v>2142.6595957590498</v>
      </c>
      <c r="L750">
        <v>1787.3943865869801</v>
      </c>
      <c r="M750">
        <v>40.503992377229302</v>
      </c>
      <c r="N750">
        <v>0.73306431484614798</v>
      </c>
      <c r="O750">
        <v>34.184009316927401</v>
      </c>
      <c r="P750">
        <v>73.236842105263094</v>
      </c>
      <c r="Q750">
        <v>9.6566227326743997E-2</v>
      </c>
    </row>
    <row r="751" spans="1:17" hidden="1" x14ac:dyDescent="0.3">
      <c r="A751" t="s">
        <v>1643</v>
      </c>
      <c r="B751" t="s">
        <v>1644</v>
      </c>
      <c r="C751" t="s">
        <v>3123</v>
      </c>
      <c r="D751" t="s">
        <v>255</v>
      </c>
      <c r="E751">
        <v>5417.6788249649999</v>
      </c>
      <c r="F751">
        <v>441.05</v>
      </c>
      <c r="G751">
        <v>61.5423827826177</v>
      </c>
      <c r="H751">
        <v>4.2153660553607999</v>
      </c>
      <c r="I751">
        <v>48.9261017494795</v>
      </c>
      <c r="J751">
        <v>4.2834440137740097</v>
      </c>
      <c r="K751">
        <v>415.72845052676303</v>
      </c>
      <c r="L751">
        <v>342.77889158256602</v>
      </c>
      <c r="M751">
        <v>61.224143353379802</v>
      </c>
      <c r="N751">
        <v>0.20991676031666401</v>
      </c>
      <c r="O751">
        <v>11.8353928126062</v>
      </c>
      <c r="P751">
        <v>112.707981673498</v>
      </c>
    </row>
    <row r="752" spans="1:17" hidden="1" x14ac:dyDescent="0.3">
      <c r="A752" t="s">
        <v>1645</v>
      </c>
      <c r="B752" t="s">
        <v>1646</v>
      </c>
      <c r="C752" t="s">
        <v>3110</v>
      </c>
      <c r="D752" t="s">
        <v>123</v>
      </c>
      <c r="E752">
        <v>5409.6987235500001</v>
      </c>
      <c r="F752">
        <v>434.15</v>
      </c>
      <c r="G752">
        <v>3.2010444231391602</v>
      </c>
      <c r="H752">
        <v>-1.16290143965735</v>
      </c>
      <c r="I752">
        <v>25.397738772070898</v>
      </c>
      <c r="J752">
        <v>-7.0548768816398599</v>
      </c>
      <c r="K752">
        <v>432.50869909733598</v>
      </c>
      <c r="M752">
        <v>34.375253513109698</v>
      </c>
      <c r="N752">
        <v>0.72402593308802798</v>
      </c>
      <c r="O752">
        <v>19.774271565127201</v>
      </c>
      <c r="P752">
        <v>44.211924929413698</v>
      </c>
    </row>
    <row r="753" spans="1:17" x14ac:dyDescent="0.3">
      <c r="A753" t="s">
        <v>1647</v>
      </c>
      <c r="B753" t="s">
        <v>1648</v>
      </c>
      <c r="C753" t="s">
        <v>3110</v>
      </c>
      <c r="D753" t="s">
        <v>37</v>
      </c>
      <c r="E753">
        <v>5394.8792611999997</v>
      </c>
      <c r="F753">
        <v>318.2</v>
      </c>
      <c r="G753">
        <v>-9.5213123099791694</v>
      </c>
      <c r="H753">
        <v>-10.354907803031301</v>
      </c>
      <c r="I753">
        <v>-18.4458258843739</v>
      </c>
      <c r="J753">
        <v>-3.7513383963414801</v>
      </c>
      <c r="K753">
        <v>355.84493204649499</v>
      </c>
      <c r="L753">
        <v>361.02006438223702</v>
      </c>
      <c r="M753">
        <v>37.607067416377397</v>
      </c>
      <c r="N753">
        <v>0.24030558698722199</v>
      </c>
      <c r="O753">
        <v>52.781269641734703</v>
      </c>
      <c r="P753">
        <v>9.7241379310344804</v>
      </c>
      <c r="Q753">
        <v>-1.6203275195148002E-2</v>
      </c>
    </row>
    <row r="754" spans="1:17" hidden="1" x14ac:dyDescent="0.3">
      <c r="A754" t="s">
        <v>1649</v>
      </c>
      <c r="B754" t="s">
        <v>1650</v>
      </c>
      <c r="C754" t="s">
        <v>3123</v>
      </c>
      <c r="D754" t="s">
        <v>498</v>
      </c>
      <c r="E754">
        <v>5366.7359999999999</v>
      </c>
      <c r="F754">
        <v>268336.8</v>
      </c>
      <c r="G754">
        <v>8381476.0170248002</v>
      </c>
      <c r="H754">
        <v>8001598.2085015699</v>
      </c>
      <c r="I754">
        <v>7962412.0244121999</v>
      </c>
      <c r="J754">
        <v>-3.5584563783004302</v>
      </c>
      <c r="K754">
        <v>122125.89191137601</v>
      </c>
      <c r="L754">
        <v>37092.142168222301</v>
      </c>
      <c r="M754">
        <v>57.983398629021501</v>
      </c>
      <c r="N754">
        <v>5.9215757575757504</v>
      </c>
      <c r="O754">
        <v>23.8741574021901</v>
      </c>
      <c r="P754">
        <v>7962416.3204747699</v>
      </c>
    </row>
    <row r="755" spans="1:17" x14ac:dyDescent="0.3">
      <c r="A755" t="s">
        <v>1651</v>
      </c>
      <c r="B755" t="s">
        <v>1652</v>
      </c>
      <c r="C755" t="s">
        <v>3119</v>
      </c>
      <c r="D755" t="s">
        <v>270</v>
      </c>
      <c r="E755">
        <v>5362.3194990299999</v>
      </c>
      <c r="F755">
        <v>1743.3</v>
      </c>
      <c r="G755">
        <v>-45.802817839603101</v>
      </c>
      <c r="H755">
        <v>1.2615518096484799</v>
      </c>
      <c r="I755">
        <v>-21.688912099545298</v>
      </c>
      <c r="J755">
        <v>1.3140055728182001</v>
      </c>
      <c r="K755">
        <v>1682.98559000929</v>
      </c>
      <c r="L755">
        <v>1829.76155984821</v>
      </c>
      <c r="M755">
        <v>71.008663602743596</v>
      </c>
      <c r="N755">
        <v>1.30281478286319</v>
      </c>
      <c r="O755">
        <v>34.876383869672402</v>
      </c>
      <c r="P755">
        <v>16.577504346663002</v>
      </c>
      <c r="Q755">
        <v>-4.2798686045642999E-2</v>
      </c>
    </row>
    <row r="756" spans="1:17" x14ac:dyDescent="0.3">
      <c r="A756" t="s">
        <v>1653</v>
      </c>
      <c r="B756" t="s">
        <v>1654</v>
      </c>
      <c r="C756" t="s">
        <v>3120</v>
      </c>
      <c r="D756" t="s">
        <v>900</v>
      </c>
      <c r="E756">
        <v>5344.4745038880001</v>
      </c>
      <c r="F756">
        <v>30.16</v>
      </c>
      <c r="G756">
        <v>-43.687208531737198</v>
      </c>
      <c r="H756">
        <v>-2.3571998200997002</v>
      </c>
      <c r="I756">
        <v>-36.214798463863602</v>
      </c>
      <c r="J756">
        <v>-4.0810519023258296</v>
      </c>
      <c r="K756">
        <v>33.865944667531899</v>
      </c>
      <c r="L756">
        <v>39.263592868411997</v>
      </c>
      <c r="M756">
        <v>34.211616647028002</v>
      </c>
      <c r="N756">
        <v>0.26410459162906802</v>
      </c>
      <c r="O756">
        <v>79.045092838196297</v>
      </c>
      <c r="P756">
        <v>6.1598028863076397</v>
      </c>
      <c r="Q756">
        <v>-5.7539596065800001E-3</v>
      </c>
    </row>
    <row r="757" spans="1:17" x14ac:dyDescent="0.3">
      <c r="A757" t="s">
        <v>1655</v>
      </c>
      <c r="B757" t="s">
        <v>1656</v>
      </c>
      <c r="C757" t="s">
        <v>3106</v>
      </c>
      <c r="D757" t="s">
        <v>278</v>
      </c>
      <c r="E757">
        <v>5334.2559723300001</v>
      </c>
      <c r="F757">
        <v>1083.3</v>
      </c>
      <c r="G757">
        <v>54.281299436815303</v>
      </c>
      <c r="H757">
        <v>-11.0991989957271</v>
      </c>
      <c r="I757">
        <v>10.960879655680699</v>
      </c>
      <c r="J757">
        <v>-7.38323174116098</v>
      </c>
      <c r="K757">
        <v>1226.6653743295401</v>
      </c>
      <c r="L757">
        <v>1110.03374943522</v>
      </c>
      <c r="M757">
        <v>30.262647251167799</v>
      </c>
      <c r="N757">
        <v>0.636051755091535</v>
      </c>
      <c r="O757">
        <v>39.716606664820397</v>
      </c>
      <c r="P757">
        <v>76.966429796618399</v>
      </c>
      <c r="Q757">
        <v>6.9610702225538001E-2</v>
      </c>
    </row>
    <row r="758" spans="1:17" hidden="1" x14ac:dyDescent="0.3">
      <c r="A758" t="s">
        <v>1657</v>
      </c>
      <c r="B758" t="s">
        <v>1658</v>
      </c>
      <c r="C758" t="s">
        <v>3123</v>
      </c>
      <c r="D758" t="s">
        <v>51</v>
      </c>
      <c r="E758">
        <v>5331.9327595750001</v>
      </c>
      <c r="F758">
        <v>931.75</v>
      </c>
      <c r="G758">
        <v>60.392898319474803</v>
      </c>
      <c r="H758">
        <v>36.776643368308498</v>
      </c>
      <c r="I758">
        <v>80.758555104050302</v>
      </c>
      <c r="J758">
        <v>5.2881793209768002</v>
      </c>
      <c r="K758">
        <v>791.64610583285003</v>
      </c>
      <c r="L758">
        <v>615.98842566678297</v>
      </c>
      <c r="M758">
        <v>61.984519174851798</v>
      </c>
      <c r="N758">
        <v>2.0876862910980201</v>
      </c>
      <c r="O758">
        <v>9.3855647974242</v>
      </c>
      <c r="P758">
        <v>121.13444879553801</v>
      </c>
    </row>
    <row r="759" spans="1:17" x14ac:dyDescent="0.3">
      <c r="A759" t="s">
        <v>1659</v>
      </c>
      <c r="B759" t="s">
        <v>1660</v>
      </c>
      <c r="C759" t="s">
        <v>3118</v>
      </c>
      <c r="D759" t="s">
        <v>460</v>
      </c>
      <c r="E759">
        <v>5322.7478319359998</v>
      </c>
      <c r="F759">
        <v>54.16</v>
      </c>
      <c r="G759">
        <v>-41.890811642237701</v>
      </c>
      <c r="H759">
        <v>-6.56856627997354</v>
      </c>
      <c r="I759">
        <v>-28.068054127458499</v>
      </c>
      <c r="J759">
        <v>-1.7290550554499799</v>
      </c>
      <c r="K759">
        <v>59.416557947365199</v>
      </c>
      <c r="L759">
        <v>65.488687868575795</v>
      </c>
      <c r="M759">
        <v>40.0226885013074</v>
      </c>
      <c r="N759">
        <v>0.33697583763821998</v>
      </c>
      <c r="O759">
        <v>80.945347119645504</v>
      </c>
      <c r="P759">
        <v>3.5564053537284899</v>
      </c>
      <c r="Q759">
        <v>-3.2903452088411E-2</v>
      </c>
    </row>
    <row r="760" spans="1:17" x14ac:dyDescent="0.3">
      <c r="A760" t="s">
        <v>1661</v>
      </c>
      <c r="B760" t="s">
        <v>1662</v>
      </c>
      <c r="C760" t="s">
        <v>572</v>
      </c>
      <c r="D760" t="s">
        <v>436</v>
      </c>
      <c r="E760">
        <v>5314.1171079149999</v>
      </c>
      <c r="F760">
        <v>1767.15</v>
      </c>
      <c r="G760">
        <v>11.782561164193799</v>
      </c>
      <c r="H760">
        <v>-6.6787434303613198</v>
      </c>
      <c r="I760">
        <v>6.8804080160194898</v>
      </c>
      <c r="J760">
        <v>-4.5845906644980099</v>
      </c>
      <c r="K760">
        <v>1991.6226662614399</v>
      </c>
      <c r="L760">
        <v>1800.4743591384099</v>
      </c>
      <c r="M760">
        <v>23.425010477348899</v>
      </c>
      <c r="N760">
        <v>0.69219839304410402</v>
      </c>
      <c r="O760">
        <v>41.074611662846898</v>
      </c>
      <c r="P760">
        <v>64.884534639608106</v>
      </c>
      <c r="Q760">
        <v>-0.11021639042057201</v>
      </c>
    </row>
    <row r="761" spans="1:17" x14ac:dyDescent="0.3">
      <c r="A761" t="s">
        <v>1663</v>
      </c>
      <c r="B761" t="s">
        <v>1664</v>
      </c>
      <c r="C761" t="s">
        <v>3122</v>
      </c>
      <c r="D761" t="s">
        <v>414</v>
      </c>
      <c r="E761">
        <v>5295.7938279999998</v>
      </c>
      <c r="F761">
        <v>107.95</v>
      </c>
      <c r="G761">
        <v>36.609085619132301</v>
      </c>
      <c r="H761">
        <v>-2.77071128685599</v>
      </c>
      <c r="I761">
        <v>0.76476467839246798</v>
      </c>
      <c r="J761">
        <v>-7.8590208396839403</v>
      </c>
      <c r="K761">
        <v>117.923062234943</v>
      </c>
      <c r="L761">
        <v>114.93713731464</v>
      </c>
      <c r="M761">
        <v>37.518983403727802</v>
      </c>
      <c r="N761">
        <v>0.85380805478327404</v>
      </c>
      <c r="O761">
        <v>57.433997220935602</v>
      </c>
      <c r="P761">
        <v>58.633357825128599</v>
      </c>
      <c r="Q761">
        <v>7.8219496144016007E-2</v>
      </c>
    </row>
    <row r="762" spans="1:17" hidden="1" x14ac:dyDescent="0.3">
      <c r="A762" t="s">
        <v>1665</v>
      </c>
      <c r="B762" t="s">
        <v>1666</v>
      </c>
      <c r="C762" t="s">
        <v>3123</v>
      </c>
      <c r="D762" t="s">
        <v>402</v>
      </c>
      <c r="E762">
        <v>5291.1804733199997</v>
      </c>
      <c r="F762">
        <v>291.60000000000002</v>
      </c>
      <c r="G762">
        <v>-24.809209756410102</v>
      </c>
      <c r="H762">
        <v>1.8241508556175601</v>
      </c>
      <c r="I762">
        <v>-4.3646026681719299</v>
      </c>
      <c r="J762">
        <v>-2.4001023653078102</v>
      </c>
      <c r="K762">
        <v>290.60737434674297</v>
      </c>
      <c r="L762">
        <v>291.335861907881</v>
      </c>
      <c r="M762">
        <v>49.415094020150001</v>
      </c>
      <c r="N762">
        <v>0.66883373985151096</v>
      </c>
      <c r="O762">
        <v>33.041838134430698</v>
      </c>
      <c r="P762">
        <v>8.2204490629059297</v>
      </c>
      <c r="Q762">
        <v>8.5754974335319999E-3</v>
      </c>
    </row>
    <row r="763" spans="1:17" hidden="1" x14ac:dyDescent="0.3">
      <c r="A763" t="s">
        <v>1667</v>
      </c>
      <c r="B763" t="s">
        <v>1668</v>
      </c>
      <c r="C763" t="s">
        <v>3123</v>
      </c>
      <c r="D763" t="s">
        <v>1669</v>
      </c>
      <c r="E763">
        <v>5275.6978516199997</v>
      </c>
      <c r="F763">
        <v>296.10000000000002</v>
      </c>
      <c r="G763">
        <v>-18.465970719320399</v>
      </c>
      <c r="H763">
        <v>-5.0937262511233801</v>
      </c>
      <c r="I763">
        <v>1.6810312001535701</v>
      </c>
      <c r="J763">
        <v>-1.8892106966680899</v>
      </c>
      <c r="K763">
        <v>321.32670896512201</v>
      </c>
      <c r="L763">
        <v>308.45003773531897</v>
      </c>
      <c r="M763">
        <v>35.663647469012503</v>
      </c>
      <c r="N763">
        <v>0.25624531930255201</v>
      </c>
      <c r="O763">
        <v>36.406619385342701</v>
      </c>
      <c r="P763">
        <v>25.5725190839694</v>
      </c>
      <c r="Q763">
        <v>0.116451951964906</v>
      </c>
    </row>
    <row r="764" spans="1:17" x14ac:dyDescent="0.3">
      <c r="A764" t="s">
        <v>1670</v>
      </c>
      <c r="B764" t="s">
        <v>1671</v>
      </c>
      <c r="C764" t="s">
        <v>3112</v>
      </c>
      <c r="D764" t="s">
        <v>252</v>
      </c>
      <c r="E764">
        <v>5202.0948686350002</v>
      </c>
      <c r="F764">
        <v>605.95000000000005</v>
      </c>
      <c r="G764">
        <v>36.540019451467103</v>
      </c>
      <c r="H764">
        <v>0.768592651449299</v>
      </c>
      <c r="I764">
        <v>31.323901617578201</v>
      </c>
      <c r="J764">
        <v>-6.4512746458529696E-2</v>
      </c>
      <c r="K764">
        <v>597.101583560059</v>
      </c>
      <c r="L764">
        <v>497.70834825149802</v>
      </c>
      <c r="M764">
        <v>39.703249084215301</v>
      </c>
      <c r="N764">
        <v>0.81285918369342702</v>
      </c>
      <c r="O764">
        <v>14.3658717715983</v>
      </c>
      <c r="P764">
        <v>68.3194444444444</v>
      </c>
    </row>
    <row r="765" spans="1:17" x14ac:dyDescent="0.3">
      <c r="A765" t="s">
        <v>1672</v>
      </c>
      <c r="B765" t="s">
        <v>1673</v>
      </c>
      <c r="C765" t="s">
        <v>3119</v>
      </c>
      <c r="D765" t="s">
        <v>572</v>
      </c>
      <c r="E765">
        <v>5201.0905268249999</v>
      </c>
      <c r="F765">
        <v>296.35000000000002</v>
      </c>
      <c r="G765">
        <v>-25.077016178143399</v>
      </c>
      <c r="H765">
        <v>-12.9019365273766</v>
      </c>
      <c r="I765">
        <v>-4.5988380137633103</v>
      </c>
      <c r="J765">
        <v>-7.9506571446255796</v>
      </c>
      <c r="K765">
        <v>338.58592443253099</v>
      </c>
      <c r="L765">
        <v>333.88756129046499</v>
      </c>
      <c r="M765">
        <v>25.3756060173273</v>
      </c>
      <c r="N765">
        <v>0.45625516840916702</v>
      </c>
      <c r="O765">
        <v>47.899443225915299</v>
      </c>
      <c r="P765">
        <v>18.992170246938301</v>
      </c>
      <c r="Q765">
        <v>9.4021910439785999E-2</v>
      </c>
    </row>
    <row r="766" spans="1:17" x14ac:dyDescent="0.3">
      <c r="A766" t="s">
        <v>1674</v>
      </c>
      <c r="B766" t="s">
        <v>1675</v>
      </c>
      <c r="C766" t="s">
        <v>3108</v>
      </c>
      <c r="D766" t="s">
        <v>24</v>
      </c>
      <c r="E766">
        <v>5193.5953263350002</v>
      </c>
      <c r="F766">
        <v>307.14999999999998</v>
      </c>
      <c r="G766">
        <v>-36.5237308431579</v>
      </c>
      <c r="H766">
        <v>3.0094245365735399</v>
      </c>
      <c r="I766">
        <v>-13.771453082089</v>
      </c>
      <c r="J766">
        <v>-3.3239478900377901</v>
      </c>
      <c r="K766">
        <v>314.51387732754102</v>
      </c>
      <c r="L766">
        <v>333.27291967631197</v>
      </c>
      <c r="M766">
        <v>46.853759142326602</v>
      </c>
      <c r="N766">
        <v>0.597912636322525</v>
      </c>
      <c r="O766">
        <v>37.473547126810999</v>
      </c>
      <c r="P766">
        <v>5.1703475432288899</v>
      </c>
      <c r="Q766">
        <v>-1.6136179800355002E-2</v>
      </c>
    </row>
    <row r="767" spans="1:17" x14ac:dyDescent="0.3">
      <c r="A767" t="s">
        <v>1676</v>
      </c>
      <c r="B767" t="s">
        <v>1677</v>
      </c>
      <c r="C767" t="s">
        <v>3111</v>
      </c>
      <c r="D767" t="s">
        <v>48</v>
      </c>
      <c r="E767">
        <v>5170.9806800400002</v>
      </c>
      <c r="F767">
        <v>683.4</v>
      </c>
      <c r="G767">
        <v>38.436319297391101</v>
      </c>
      <c r="H767">
        <v>-2.1838069544063399</v>
      </c>
      <c r="I767">
        <v>-1.37437582522785</v>
      </c>
      <c r="J767">
        <v>-5.9526310286219299</v>
      </c>
      <c r="K767">
        <v>749.90772254000899</v>
      </c>
      <c r="L767">
        <v>710.48640042015097</v>
      </c>
      <c r="M767">
        <v>27.3850420447367</v>
      </c>
      <c r="N767">
        <v>0.616027496076481</v>
      </c>
      <c r="O767">
        <v>37.079309335674502</v>
      </c>
      <c r="P767">
        <v>67.356434431247607</v>
      </c>
      <c r="Q767">
        <v>0.16097106844862599</v>
      </c>
    </row>
    <row r="768" spans="1:17" hidden="1" x14ac:dyDescent="0.3">
      <c r="A768" t="s">
        <v>1678</v>
      </c>
      <c r="B768" t="s">
        <v>1679</v>
      </c>
      <c r="C768" t="s">
        <v>3123</v>
      </c>
      <c r="D768" t="s">
        <v>1680</v>
      </c>
      <c r="E768">
        <v>5168.879891351</v>
      </c>
      <c r="F768">
        <v>63.72</v>
      </c>
      <c r="G768">
        <v>2.8191813347457799</v>
      </c>
      <c r="H768">
        <v>2.12251904480605</v>
      </c>
      <c r="I768">
        <v>-2.55568256263573</v>
      </c>
      <c r="J768">
        <v>1.65787995443035</v>
      </c>
      <c r="K768">
        <v>63.742135992841902</v>
      </c>
      <c r="L768">
        <v>60.162263368348</v>
      </c>
      <c r="M768">
        <v>56.425916595309197</v>
      </c>
      <c r="N768">
        <v>1.2470471393191001</v>
      </c>
      <c r="O768">
        <v>6.0577526679221601</v>
      </c>
      <c r="P768">
        <v>24.3317073170731</v>
      </c>
      <c r="Q768">
        <v>-3.0196124243903E-2</v>
      </c>
    </row>
    <row r="769" spans="1:17" x14ac:dyDescent="0.3">
      <c r="A769" t="s">
        <v>1681</v>
      </c>
      <c r="B769" t="s">
        <v>1682</v>
      </c>
      <c r="C769" t="s">
        <v>3109</v>
      </c>
      <c r="D769" t="s">
        <v>947</v>
      </c>
      <c r="E769">
        <v>5145.4214566299997</v>
      </c>
      <c r="F769">
        <v>599.29999999999995</v>
      </c>
      <c r="G769">
        <v>67.6672954841614</v>
      </c>
      <c r="H769">
        <v>-11.2526174129365</v>
      </c>
      <c r="I769">
        <v>110.81520806669199</v>
      </c>
      <c r="J769">
        <v>-7.7768822959577504</v>
      </c>
      <c r="K769">
        <v>643.54779205782404</v>
      </c>
      <c r="L769">
        <v>484.76140985089501</v>
      </c>
      <c r="M769">
        <v>31.908024291319698</v>
      </c>
      <c r="N769">
        <v>0.16671214103644499</v>
      </c>
      <c r="O769">
        <v>45.803437343567403</v>
      </c>
      <c r="P769">
        <v>177.71084337349299</v>
      </c>
      <c r="Q769">
        <v>5.5226508954312997E-2</v>
      </c>
    </row>
    <row r="770" spans="1:17" x14ac:dyDescent="0.3">
      <c r="A770" t="s">
        <v>1683</v>
      </c>
      <c r="B770" t="s">
        <v>1684</v>
      </c>
      <c r="C770" t="s">
        <v>3117</v>
      </c>
      <c r="D770" t="s">
        <v>1604</v>
      </c>
      <c r="E770">
        <v>5115.9581121599904</v>
      </c>
      <c r="F770">
        <v>418.8</v>
      </c>
      <c r="G770">
        <v>8.9944794574591</v>
      </c>
      <c r="H770">
        <v>-0.75573949543199903</v>
      </c>
      <c r="I770">
        <v>12.1504826801128</v>
      </c>
      <c r="J770">
        <v>-11.3394069701923</v>
      </c>
      <c r="K770">
        <v>433.82396073745502</v>
      </c>
      <c r="L770">
        <v>391.02464828841403</v>
      </c>
      <c r="M770">
        <v>39.9429487465273</v>
      </c>
      <c r="N770">
        <v>2.51700813754085</v>
      </c>
      <c r="O770">
        <v>23.1852913085004</v>
      </c>
      <c r="P770">
        <v>46.8185801928133</v>
      </c>
      <c r="Q770">
        <v>4.6713685543496003E-2</v>
      </c>
    </row>
    <row r="771" spans="1:17" x14ac:dyDescent="0.3">
      <c r="A771" t="s">
        <v>1685</v>
      </c>
      <c r="B771" t="s">
        <v>1686</v>
      </c>
      <c r="C771" t="s">
        <v>3117</v>
      </c>
      <c r="D771" t="s">
        <v>287</v>
      </c>
      <c r="E771">
        <v>5107.8075594000002</v>
      </c>
      <c r="F771">
        <v>1878.5</v>
      </c>
      <c r="G771">
        <v>46.096682283965798</v>
      </c>
      <c r="H771">
        <v>-19.495505146959399</v>
      </c>
      <c r="I771">
        <v>45.349440494780097</v>
      </c>
      <c r="J771">
        <v>-0.30078890961947802</v>
      </c>
      <c r="K771">
        <v>2106.9588074850099</v>
      </c>
      <c r="L771">
        <v>1808.9485749692401</v>
      </c>
      <c r="M771">
        <v>31.697891401726999</v>
      </c>
      <c r="N771">
        <v>0.41269371879637101</v>
      </c>
      <c r="O771">
        <v>39.478307159967997</v>
      </c>
      <c r="P771">
        <v>97.456246386713602</v>
      </c>
      <c r="Q771">
        <v>-1.0203673221928E-2</v>
      </c>
    </row>
    <row r="772" spans="1:17" hidden="1" x14ac:dyDescent="0.3">
      <c r="A772" t="s">
        <v>1687</v>
      </c>
      <c r="B772" t="s">
        <v>1688</v>
      </c>
      <c r="C772" t="s">
        <v>3123</v>
      </c>
      <c r="D772" t="s">
        <v>252</v>
      </c>
      <c r="E772">
        <v>5102.0369949449996</v>
      </c>
      <c r="F772">
        <v>963.15</v>
      </c>
      <c r="G772">
        <v>60.720180961897597</v>
      </c>
      <c r="H772">
        <v>16.1380720155917</v>
      </c>
      <c r="I772">
        <v>47.404992712080897</v>
      </c>
      <c r="J772">
        <v>1.2615947933801499</v>
      </c>
      <c r="K772">
        <v>896.13755566611303</v>
      </c>
      <c r="L772">
        <v>761.989677936568</v>
      </c>
      <c r="M772">
        <v>53.157155299910201</v>
      </c>
      <c r="N772">
        <v>1.0566125222295999</v>
      </c>
      <c r="O772">
        <v>4.1945699008461901</v>
      </c>
      <c r="P772">
        <v>80.011213905242499</v>
      </c>
      <c r="Q772">
        <v>-4.1057277487585003E-2</v>
      </c>
    </row>
    <row r="773" spans="1:17" x14ac:dyDescent="0.3">
      <c r="A773" t="s">
        <v>1689</v>
      </c>
      <c r="B773" t="s">
        <v>1690</v>
      </c>
      <c r="C773" t="s">
        <v>3122</v>
      </c>
      <c r="D773" t="s">
        <v>485</v>
      </c>
      <c r="E773">
        <v>5091.53117363</v>
      </c>
      <c r="F773">
        <v>1890.25</v>
      </c>
      <c r="G773">
        <v>1.85972025843037</v>
      </c>
      <c r="H773">
        <v>-2.1084114137084899</v>
      </c>
      <c r="I773">
        <v>27.621726526814101</v>
      </c>
      <c r="J773">
        <v>-5.0075647827712597</v>
      </c>
      <c r="K773">
        <v>1981.5384792636</v>
      </c>
      <c r="L773">
        <v>1715.5818264567499</v>
      </c>
      <c r="M773">
        <v>38.098961192747197</v>
      </c>
      <c r="N773">
        <v>0.48778189506913</v>
      </c>
      <c r="O773">
        <v>26.438301811929598</v>
      </c>
      <c r="P773">
        <v>60.735544217687</v>
      </c>
      <c r="Q773">
        <v>2.5514426346176001E-2</v>
      </c>
    </row>
    <row r="774" spans="1:17" hidden="1" x14ac:dyDescent="0.3">
      <c r="A774" t="s">
        <v>1691</v>
      </c>
      <c r="B774" t="s">
        <v>1692</v>
      </c>
      <c r="C774" t="s">
        <v>3123</v>
      </c>
      <c r="D774" t="s">
        <v>270</v>
      </c>
      <c r="E774">
        <v>5080.5279691199903</v>
      </c>
      <c r="F774">
        <v>1105.5999999999999</v>
      </c>
      <c r="G774">
        <v>178.75254428123</v>
      </c>
      <c r="H774">
        <v>21.765024145068001</v>
      </c>
      <c r="I774">
        <v>61.027301913765498</v>
      </c>
      <c r="J774">
        <v>-1.2536814135232499</v>
      </c>
      <c r="K774">
        <v>1006.8641726749</v>
      </c>
      <c r="L774">
        <v>797.82122364811903</v>
      </c>
      <c r="M774">
        <v>56.982507157383402</v>
      </c>
      <c r="N774">
        <v>0.93879416879647604</v>
      </c>
      <c r="O774">
        <v>7.4484442836469</v>
      </c>
      <c r="P774">
        <v>256.99063609945102</v>
      </c>
      <c r="Q774">
        <v>0.112395642768273</v>
      </c>
    </row>
    <row r="775" spans="1:17" x14ac:dyDescent="0.3">
      <c r="A775" t="s">
        <v>1693</v>
      </c>
      <c r="B775" t="s">
        <v>1694</v>
      </c>
      <c r="C775" t="s">
        <v>3119</v>
      </c>
      <c r="D775" t="s">
        <v>270</v>
      </c>
      <c r="E775">
        <v>5049.8174456999996</v>
      </c>
      <c r="F775">
        <v>636.75</v>
      </c>
      <c r="G775">
        <v>-25.646055769874302</v>
      </c>
      <c r="H775">
        <v>-5.7790256169379397</v>
      </c>
      <c r="I775">
        <v>-10.511542357177801</v>
      </c>
      <c r="J775">
        <v>-2.81307419237391</v>
      </c>
      <c r="K775">
        <v>670.28710504326796</v>
      </c>
      <c r="L775">
        <v>690.17062618109401</v>
      </c>
      <c r="M775">
        <v>48.766597579323403</v>
      </c>
      <c r="N775">
        <v>0.677538362352338</v>
      </c>
      <c r="O775">
        <v>38.798586572438097</v>
      </c>
      <c r="P775">
        <v>9.6710299689975798</v>
      </c>
    </row>
    <row r="776" spans="1:17" hidden="1" x14ac:dyDescent="0.3">
      <c r="A776" t="s">
        <v>1695</v>
      </c>
      <c r="B776" t="s">
        <v>1696</v>
      </c>
      <c r="C776" t="s">
        <v>3123</v>
      </c>
      <c r="D776" t="s">
        <v>436</v>
      </c>
      <c r="E776">
        <v>5026.7640000499996</v>
      </c>
      <c r="F776">
        <v>1095.25</v>
      </c>
      <c r="G776">
        <v>46.926828792277199</v>
      </c>
      <c r="H776">
        <v>7.7822054579890398</v>
      </c>
      <c r="I776">
        <v>67.037531483318006</v>
      </c>
      <c r="J776">
        <v>3.24150865561676</v>
      </c>
      <c r="K776">
        <v>964.17452009872602</v>
      </c>
      <c r="L776">
        <v>805.16882845683097</v>
      </c>
      <c r="M776">
        <v>71.050780631992794</v>
      </c>
      <c r="N776">
        <v>1.28942988629472</v>
      </c>
      <c r="O776">
        <v>4.9075553526592097</v>
      </c>
      <c r="P776">
        <v>109.818007662835</v>
      </c>
      <c r="Q776">
        <v>0.162288127274861</v>
      </c>
    </row>
    <row r="777" spans="1:17" x14ac:dyDescent="0.3">
      <c r="A777" t="s">
        <v>1697</v>
      </c>
      <c r="B777" t="s">
        <v>1698</v>
      </c>
      <c r="C777" t="s">
        <v>3122</v>
      </c>
      <c r="D777" t="s">
        <v>278</v>
      </c>
      <c r="E777">
        <v>5018.2775306800004</v>
      </c>
      <c r="F777">
        <v>149.19999999999999</v>
      </c>
      <c r="G777">
        <v>-13.0031624221456</v>
      </c>
      <c r="H777">
        <v>-10.269634753388599</v>
      </c>
      <c r="I777">
        <v>-17.551876525704099</v>
      </c>
      <c r="J777">
        <v>-1.45732398068332</v>
      </c>
      <c r="K777">
        <v>163.67854579204601</v>
      </c>
      <c r="L777">
        <v>166.21786440649601</v>
      </c>
      <c r="M777">
        <v>32.982136573454298</v>
      </c>
      <c r="N777">
        <v>0.60733716727258102</v>
      </c>
      <c r="O777">
        <v>47.184986595174202</v>
      </c>
      <c r="P777">
        <v>14.7251057285659</v>
      </c>
      <c r="Q777">
        <v>-4.9380844834215003E-2</v>
      </c>
    </row>
    <row r="778" spans="1:17" x14ac:dyDescent="0.3">
      <c r="A778" t="s">
        <v>1699</v>
      </c>
      <c r="B778" t="s">
        <v>1700</v>
      </c>
      <c r="C778" t="s">
        <v>3113</v>
      </c>
      <c r="D778" t="s">
        <v>977</v>
      </c>
      <c r="E778">
        <v>5005.2046997890002</v>
      </c>
      <c r="F778">
        <v>169.09</v>
      </c>
      <c r="G778">
        <v>-14.6303871675587</v>
      </c>
      <c r="H778">
        <v>-4.2609713776959497</v>
      </c>
      <c r="I778">
        <v>-30.231235590174599</v>
      </c>
      <c r="J778">
        <v>-5.19159023590161</v>
      </c>
      <c r="K778">
        <v>189.608185331729</v>
      </c>
      <c r="L778">
        <v>195.33208757506</v>
      </c>
      <c r="M778">
        <v>34.347936906206598</v>
      </c>
      <c r="N778">
        <v>0.73337680632700097</v>
      </c>
      <c r="O778">
        <v>50.570701993021402</v>
      </c>
      <c r="P778">
        <v>10.7697346871929</v>
      </c>
      <c r="Q778">
        <v>3.8965819726077003E-2</v>
      </c>
    </row>
    <row r="779" spans="1:17" hidden="1" x14ac:dyDescent="0.3">
      <c r="A779" t="s">
        <v>1701</v>
      </c>
      <c r="B779" t="s">
        <v>1702</v>
      </c>
      <c r="C779" t="s">
        <v>3123</v>
      </c>
      <c r="D779" t="s">
        <v>211</v>
      </c>
      <c r="E779">
        <v>4933.26967074</v>
      </c>
      <c r="F779">
        <v>2237.6999999999998</v>
      </c>
      <c r="G779">
        <v>29.0820412229066</v>
      </c>
      <c r="H779">
        <v>6.5897420200075896</v>
      </c>
      <c r="I779">
        <v>37.223036845947497</v>
      </c>
      <c r="J779">
        <v>-3.4974243166988699</v>
      </c>
      <c r="K779">
        <v>2213.7914885773998</v>
      </c>
      <c r="L779">
        <v>1805.3323855113899</v>
      </c>
      <c r="M779">
        <v>40.593460051355798</v>
      </c>
      <c r="N779">
        <v>0.62162500347579397</v>
      </c>
      <c r="O779">
        <v>16.1907315547213</v>
      </c>
      <c r="P779">
        <v>85.870919511587303</v>
      </c>
    </row>
    <row r="780" spans="1:17" hidden="1" x14ac:dyDescent="0.3">
      <c r="A780" t="s">
        <v>1703</v>
      </c>
      <c r="B780" t="s">
        <v>1704</v>
      </c>
      <c r="C780" t="s">
        <v>3123</v>
      </c>
      <c r="D780" t="s">
        <v>900</v>
      </c>
      <c r="E780">
        <v>4922.3058659999997</v>
      </c>
      <c r="F780">
        <v>573.9</v>
      </c>
      <c r="G780">
        <v>19.500806686071702</v>
      </c>
      <c r="H780">
        <v>-7.4662064382863198</v>
      </c>
      <c r="I780">
        <v>-21.368528434508899</v>
      </c>
      <c r="J780">
        <v>-5.0778917573309297</v>
      </c>
      <c r="K780">
        <v>640.53707237608603</v>
      </c>
      <c r="L780">
        <v>654.24406066361598</v>
      </c>
      <c r="M780">
        <v>34.880656889987499</v>
      </c>
      <c r="N780">
        <v>0.83359208213856195</v>
      </c>
      <c r="O780">
        <v>62.188534587907299</v>
      </c>
      <c r="P780">
        <v>41.389504804138902</v>
      </c>
      <c r="Q780">
        <v>3.9147481034697999E-2</v>
      </c>
    </row>
    <row r="781" spans="1:17" x14ac:dyDescent="0.3">
      <c r="A781" t="s">
        <v>1705</v>
      </c>
      <c r="B781" t="s">
        <v>1706</v>
      </c>
      <c r="C781" t="s">
        <v>3119</v>
      </c>
      <c r="D781" t="s">
        <v>211</v>
      </c>
      <c r="E781">
        <v>4919.65339477</v>
      </c>
      <c r="F781">
        <v>7243.9</v>
      </c>
      <c r="G781">
        <v>53.007860903673198</v>
      </c>
      <c r="H781">
        <v>-6.9733014263738298</v>
      </c>
      <c r="I781">
        <v>-18.708199108246099</v>
      </c>
      <c r="J781">
        <v>-3.02103927026001</v>
      </c>
      <c r="K781">
        <v>7402.5299178877003</v>
      </c>
      <c r="L781">
        <v>7028.6869658001897</v>
      </c>
      <c r="M781">
        <v>52.899701098677198</v>
      </c>
      <c r="N781">
        <v>0.61987110598017303</v>
      </c>
      <c r="O781">
        <v>25.3868772346387</v>
      </c>
      <c r="P781">
        <v>84.323155216284903</v>
      </c>
      <c r="Q781">
        <v>0.124971726332651</v>
      </c>
    </row>
    <row r="782" spans="1:17" x14ac:dyDescent="0.3">
      <c r="A782" t="s">
        <v>1707</v>
      </c>
      <c r="B782" t="s">
        <v>1708</v>
      </c>
      <c r="C782" t="s">
        <v>3119</v>
      </c>
      <c r="D782" t="s">
        <v>470</v>
      </c>
      <c r="E782">
        <v>4881.2716378499999</v>
      </c>
      <c r="F782">
        <v>441.5</v>
      </c>
      <c r="G782">
        <v>-55.670651545330998</v>
      </c>
      <c r="H782">
        <v>-12.961464563760501</v>
      </c>
      <c r="I782">
        <v>-35.4568951909107</v>
      </c>
      <c r="J782">
        <v>-1.62988775554753</v>
      </c>
      <c r="K782">
        <v>516.38017631979301</v>
      </c>
      <c r="L782">
        <v>590.82275538497299</v>
      </c>
      <c r="M782">
        <v>23.213709518481</v>
      </c>
      <c r="N782">
        <v>1.5198740263966399</v>
      </c>
      <c r="O782">
        <v>75.764439411098493</v>
      </c>
      <c r="P782">
        <v>2.0691249566524101</v>
      </c>
      <c r="Q782">
        <v>-0.13461603876269199</v>
      </c>
    </row>
    <row r="783" spans="1:17" x14ac:dyDescent="0.3">
      <c r="A783" t="s">
        <v>1709</v>
      </c>
      <c r="B783" t="s">
        <v>1710</v>
      </c>
      <c r="C783" t="s">
        <v>3112</v>
      </c>
      <c r="D783" t="s">
        <v>51</v>
      </c>
      <c r="E783">
        <v>4861.8213280099999</v>
      </c>
      <c r="F783">
        <v>194.98</v>
      </c>
      <c r="G783">
        <v>61.312500437821001</v>
      </c>
      <c r="H783">
        <v>0.36581883819463801</v>
      </c>
      <c r="I783">
        <v>65.325512025435302</v>
      </c>
      <c r="J783">
        <v>-5.8178972849772901</v>
      </c>
      <c r="K783">
        <v>188.35218748415301</v>
      </c>
      <c r="L783">
        <v>153.63141339264101</v>
      </c>
      <c r="M783">
        <v>47.325276493720899</v>
      </c>
      <c r="N783">
        <v>0.13076844613174701</v>
      </c>
      <c r="O783">
        <v>23.4485588265463</v>
      </c>
      <c r="P783">
        <v>111.819663226507</v>
      </c>
      <c r="Q783">
        <v>2.5820185626396999E-2</v>
      </c>
    </row>
    <row r="784" spans="1:17" x14ac:dyDescent="0.3">
      <c r="A784" t="s">
        <v>1711</v>
      </c>
      <c r="B784" t="s">
        <v>1712</v>
      </c>
      <c r="C784" t="s">
        <v>3112</v>
      </c>
      <c r="D784" t="s">
        <v>51</v>
      </c>
      <c r="E784">
        <v>4845.7194749999999</v>
      </c>
      <c r="F784">
        <v>393</v>
      </c>
      <c r="G784">
        <v>28.200449630278001</v>
      </c>
      <c r="H784">
        <v>8.7344153818080699</v>
      </c>
      <c r="I784">
        <v>29.627944924802399</v>
      </c>
      <c r="J784">
        <v>7.8538617699090798</v>
      </c>
      <c r="K784">
        <v>368.30070876272498</v>
      </c>
      <c r="L784">
        <v>335.82593838907701</v>
      </c>
      <c r="M784">
        <v>59.008388923095197</v>
      </c>
      <c r="N784">
        <v>1.6592194468813799</v>
      </c>
      <c r="O784">
        <v>6.0941475826971896</v>
      </c>
      <c r="P784">
        <v>50.979638878217401</v>
      </c>
      <c r="Q784">
        <v>-3.4677360363750999E-2</v>
      </c>
    </row>
    <row r="785" spans="1:17" hidden="1" x14ac:dyDescent="0.3">
      <c r="A785" t="s">
        <v>1713</v>
      </c>
      <c r="B785" t="s">
        <v>1714</v>
      </c>
      <c r="C785" t="s">
        <v>3123</v>
      </c>
      <c r="D785" t="s">
        <v>270</v>
      </c>
      <c r="E785">
        <v>4844.7152939799998</v>
      </c>
      <c r="F785">
        <v>393.85</v>
      </c>
      <c r="G785">
        <v>388.29615317198</v>
      </c>
      <c r="H785">
        <v>4.4145203757507296</v>
      </c>
      <c r="I785">
        <v>208.09735404487699</v>
      </c>
      <c r="J785">
        <v>-5.1403038056690802</v>
      </c>
      <c r="K785">
        <v>359.07796242932801</v>
      </c>
      <c r="L785">
        <v>240.38724963954101</v>
      </c>
      <c r="M785">
        <v>56.686668484689797</v>
      </c>
      <c r="N785">
        <v>0.780079847774788</v>
      </c>
      <c r="O785">
        <v>12.7078837120731</v>
      </c>
      <c r="P785">
        <v>432.58958755916098</v>
      </c>
      <c r="Q785">
        <v>0.31087578135425797</v>
      </c>
    </row>
    <row r="786" spans="1:17" hidden="1" x14ac:dyDescent="0.3">
      <c r="A786" t="s">
        <v>1715</v>
      </c>
      <c r="B786" t="s">
        <v>1716</v>
      </c>
      <c r="C786" t="s">
        <v>3123</v>
      </c>
      <c r="D786" t="s">
        <v>208</v>
      </c>
      <c r="E786">
        <v>4839.5495867500003</v>
      </c>
      <c r="F786">
        <v>9422.5</v>
      </c>
      <c r="G786">
        <v>162.09715622937799</v>
      </c>
      <c r="H786">
        <v>30.434113857523499</v>
      </c>
      <c r="I786">
        <v>172.15329783149201</v>
      </c>
      <c r="J786">
        <v>19.018336494944201</v>
      </c>
      <c r="K786">
        <v>6213.1120710073101</v>
      </c>
      <c r="L786">
        <v>4599.9380592032703</v>
      </c>
      <c r="M786">
        <v>80.966483471107793</v>
      </c>
      <c r="N786">
        <v>1.7132849387475799</v>
      </c>
      <c r="O786">
        <v>5.85301140886176</v>
      </c>
      <c r="P786">
        <v>213.55551488327899</v>
      </c>
      <c r="Q786">
        <v>0.17440642909016399</v>
      </c>
    </row>
    <row r="787" spans="1:17" x14ac:dyDescent="0.3">
      <c r="A787" t="s">
        <v>1717</v>
      </c>
      <c r="B787" t="s">
        <v>1718</v>
      </c>
      <c r="C787" t="s">
        <v>3117</v>
      </c>
      <c r="D787" t="s">
        <v>287</v>
      </c>
      <c r="E787">
        <v>4839.351955219</v>
      </c>
      <c r="F787">
        <v>226.81</v>
      </c>
      <c r="G787">
        <v>-15.4711858234772</v>
      </c>
      <c r="H787">
        <v>2.7697991643115798</v>
      </c>
      <c r="I787">
        <v>-1.89877137582754</v>
      </c>
      <c r="J787">
        <v>-5.5244939510652404</v>
      </c>
      <c r="K787">
        <v>240.37721325179001</v>
      </c>
      <c r="L787">
        <v>241.087358478977</v>
      </c>
      <c r="M787">
        <v>35.610786842768498</v>
      </c>
      <c r="N787">
        <v>0.49390220810253899</v>
      </c>
      <c r="O787">
        <v>30.990697059212501</v>
      </c>
      <c r="P787">
        <v>20.005291005290999</v>
      </c>
      <c r="Q787">
        <v>-0.11370857233882201</v>
      </c>
    </row>
    <row r="788" spans="1:17" x14ac:dyDescent="0.3">
      <c r="A788" t="s">
        <v>1719</v>
      </c>
      <c r="B788" t="s">
        <v>1720</v>
      </c>
      <c r="C788" t="s">
        <v>3116</v>
      </c>
      <c r="D788" t="s">
        <v>75</v>
      </c>
      <c r="E788">
        <v>4804.6512854319999</v>
      </c>
      <c r="F788">
        <v>212.02</v>
      </c>
      <c r="G788">
        <v>-8.9980966513604894</v>
      </c>
      <c r="H788">
        <v>-3.3326114289162101</v>
      </c>
      <c r="I788">
        <v>0.35349320271016399</v>
      </c>
      <c r="J788">
        <v>-4.67703707227317</v>
      </c>
      <c r="K788">
        <v>224.50586022018501</v>
      </c>
      <c r="L788">
        <v>217.63056545092499</v>
      </c>
      <c r="M788">
        <v>27.156609305027001</v>
      </c>
      <c r="N788">
        <v>0.311003047259999</v>
      </c>
      <c r="O788">
        <v>21.686633336477598</v>
      </c>
      <c r="P788">
        <v>12.328476821192</v>
      </c>
      <c r="Q788">
        <v>-6.4339227148519001E-2</v>
      </c>
    </row>
    <row r="789" spans="1:17" hidden="1" x14ac:dyDescent="0.3">
      <c r="A789" t="s">
        <v>1721</v>
      </c>
      <c r="B789" t="s">
        <v>1722</v>
      </c>
      <c r="C789" t="s">
        <v>3123</v>
      </c>
      <c r="D789" t="s">
        <v>85</v>
      </c>
      <c r="E789">
        <v>4775.5006345893398</v>
      </c>
      <c r="F789">
        <v>3590.9</v>
      </c>
      <c r="G789">
        <v>264.37805614628098</v>
      </c>
      <c r="H789">
        <v>11.454745619166101</v>
      </c>
      <c r="I789">
        <v>184.419515317231</v>
      </c>
      <c r="J789">
        <v>2.7108860957301499</v>
      </c>
      <c r="K789">
        <v>3067.3931694877801</v>
      </c>
      <c r="L789">
        <v>2117.8385102669399</v>
      </c>
      <c r="M789">
        <v>45.523782113482497</v>
      </c>
      <c r="N789">
        <v>0.713093578344285</v>
      </c>
      <c r="O789">
        <v>2.6205129633239501</v>
      </c>
      <c r="P789">
        <v>333.919400640444</v>
      </c>
    </row>
    <row r="790" spans="1:17" hidden="1" x14ac:dyDescent="0.3">
      <c r="A790" t="s">
        <v>1723</v>
      </c>
      <c r="B790" t="s">
        <v>1724</v>
      </c>
      <c r="C790" t="s">
        <v>3123</v>
      </c>
      <c r="D790" t="s">
        <v>460</v>
      </c>
      <c r="E790">
        <v>4773.5931146250005</v>
      </c>
      <c r="F790">
        <v>545.75</v>
      </c>
      <c r="G790">
        <v>-40.027244454555401</v>
      </c>
      <c r="H790">
        <v>-2.76301491120023</v>
      </c>
      <c r="I790">
        <v>-10.7415926999264</v>
      </c>
      <c r="J790">
        <v>-3.0580242322092599</v>
      </c>
      <c r="K790">
        <v>556.53591392447697</v>
      </c>
      <c r="L790">
        <v>581.007680417909</v>
      </c>
      <c r="M790">
        <v>50.385564248045398</v>
      </c>
      <c r="N790">
        <v>0.611109589687445</v>
      </c>
      <c r="O790">
        <v>46.404031149793802</v>
      </c>
      <c r="P790">
        <v>10.408658709285801</v>
      </c>
      <c r="Q790">
        <v>4.6728582766390001E-3</v>
      </c>
    </row>
    <row r="791" spans="1:17" hidden="1" x14ac:dyDescent="0.3">
      <c r="A791" t="s">
        <v>1725</v>
      </c>
      <c r="B791" t="s">
        <v>1726</v>
      </c>
      <c r="C791" t="s">
        <v>3123</v>
      </c>
      <c r="D791" t="s">
        <v>51</v>
      </c>
      <c r="E791">
        <v>4768.9218071799996</v>
      </c>
      <c r="F791">
        <v>1918.3</v>
      </c>
      <c r="G791">
        <v>154.304181722002</v>
      </c>
      <c r="H791">
        <v>26.546162887828</v>
      </c>
      <c r="I791">
        <v>56.190844480406902</v>
      </c>
      <c r="J791">
        <v>6.5360234012089604</v>
      </c>
      <c r="K791">
        <v>1607.4114990415901</v>
      </c>
      <c r="L791">
        <v>1225.7227438847899</v>
      </c>
      <c r="M791">
        <v>70.525230223313997</v>
      </c>
      <c r="N791">
        <v>1.7178504267322401</v>
      </c>
      <c r="O791">
        <v>4.46749726320179</v>
      </c>
      <c r="P791">
        <v>238.92226148409799</v>
      </c>
      <c r="Q791">
        <v>0.25011182499137002</v>
      </c>
    </row>
    <row r="792" spans="1:17" hidden="1" x14ac:dyDescent="0.3">
      <c r="A792" t="s">
        <v>1727</v>
      </c>
      <c r="B792" t="s">
        <v>1728</v>
      </c>
      <c r="C792" t="s">
        <v>3123</v>
      </c>
      <c r="D792" t="s">
        <v>21</v>
      </c>
      <c r="E792">
        <v>4754.0543011999998</v>
      </c>
      <c r="F792">
        <v>81.349999999999994</v>
      </c>
      <c r="G792">
        <v>-30.581779682265601</v>
      </c>
      <c r="H792">
        <v>9.8871627451950097</v>
      </c>
      <c r="I792">
        <v>-33.606107758173401</v>
      </c>
      <c r="J792">
        <v>-2.62968875010709</v>
      </c>
      <c r="K792">
        <v>95.729598443866806</v>
      </c>
      <c r="L792">
        <v>105.027148259245</v>
      </c>
      <c r="M792">
        <v>42.652656706574298</v>
      </c>
      <c r="N792">
        <v>0.307812582797863</v>
      </c>
      <c r="O792">
        <v>76.0295021511985</v>
      </c>
      <c r="P792">
        <v>20.518518518518501</v>
      </c>
      <c r="Q792">
        <v>0.26997512391435602</v>
      </c>
    </row>
    <row r="793" spans="1:17" hidden="1" x14ac:dyDescent="0.3">
      <c r="A793" t="s">
        <v>1729</v>
      </c>
      <c r="B793" t="s">
        <v>1730</v>
      </c>
      <c r="C793" t="s">
        <v>3123</v>
      </c>
      <c r="D793" t="s">
        <v>425</v>
      </c>
      <c r="E793">
        <v>4747.9546448250003</v>
      </c>
      <c r="F793">
        <v>670.35</v>
      </c>
      <c r="G793">
        <v>43.681570752949398</v>
      </c>
      <c r="H793">
        <v>-3.9385601589868502</v>
      </c>
      <c r="I793">
        <v>58.323972993877803</v>
      </c>
      <c r="J793">
        <v>-11.226639808975801</v>
      </c>
      <c r="K793">
        <v>711.99061959322103</v>
      </c>
      <c r="M793">
        <v>29.634061796707499</v>
      </c>
      <c r="N793">
        <v>0.68898181468808095</v>
      </c>
      <c r="O793">
        <v>41.1203102856716</v>
      </c>
      <c r="P793">
        <v>80.492730210016106</v>
      </c>
    </row>
    <row r="794" spans="1:17" hidden="1" x14ac:dyDescent="0.3">
      <c r="A794" t="s">
        <v>1731</v>
      </c>
      <c r="B794" t="s">
        <v>1732</v>
      </c>
      <c r="C794" t="s">
        <v>3123</v>
      </c>
      <c r="D794" t="s">
        <v>498</v>
      </c>
      <c r="E794">
        <v>4740.7174614249998</v>
      </c>
      <c r="F794">
        <v>4553.45</v>
      </c>
      <c r="G794">
        <v>21.715156204045702</v>
      </c>
      <c r="H794">
        <v>-6.7917298776004396</v>
      </c>
      <c r="I794">
        <v>-32.859310717051898</v>
      </c>
      <c r="J794">
        <v>-9.2088891317435007</v>
      </c>
      <c r="K794">
        <v>5069.2075184513096</v>
      </c>
      <c r="L794">
        <v>5010.68229595514</v>
      </c>
      <c r="M794">
        <v>35.1781228093623</v>
      </c>
      <c r="N794">
        <v>0.99997935215315703</v>
      </c>
      <c r="O794">
        <v>47.117021159779902</v>
      </c>
      <c r="P794">
        <v>43.320953070410098</v>
      </c>
      <c r="Q794">
        <v>0.13492556987086701</v>
      </c>
    </row>
    <row r="795" spans="1:17" hidden="1" x14ac:dyDescent="0.3">
      <c r="A795" t="s">
        <v>1733</v>
      </c>
      <c r="B795" t="s">
        <v>1734</v>
      </c>
      <c r="C795" t="s">
        <v>3123</v>
      </c>
      <c r="D795" t="s">
        <v>414</v>
      </c>
      <c r="E795">
        <v>4715.5020081000002</v>
      </c>
      <c r="F795">
        <v>11348.25</v>
      </c>
      <c r="G795">
        <v>6.96314174641841</v>
      </c>
      <c r="H795">
        <v>5.3129727518968402</v>
      </c>
      <c r="I795">
        <v>14.0671442615755</v>
      </c>
      <c r="J795">
        <v>3.3674925509959999</v>
      </c>
      <c r="K795">
        <v>11467.5041454159</v>
      </c>
      <c r="L795">
        <v>10902.729240127201</v>
      </c>
      <c r="M795">
        <v>52.092819605555597</v>
      </c>
      <c r="N795">
        <v>0.77436192489372102</v>
      </c>
      <c r="O795">
        <v>25.874033441279401</v>
      </c>
      <c r="P795">
        <v>36.1885331973238</v>
      </c>
      <c r="Q795">
        <v>-4.1693674395530001E-3</v>
      </c>
    </row>
    <row r="796" spans="1:17" x14ac:dyDescent="0.3">
      <c r="A796" t="s">
        <v>1735</v>
      </c>
      <c r="B796" t="s">
        <v>1736</v>
      </c>
      <c r="C796" t="s">
        <v>3120</v>
      </c>
      <c r="D796" t="s">
        <v>1442</v>
      </c>
      <c r="E796">
        <v>4707.4658739899996</v>
      </c>
      <c r="F796">
        <v>832.1</v>
      </c>
      <c r="G796">
        <v>-31.890193957127199</v>
      </c>
      <c r="H796">
        <v>-0.222266269642766</v>
      </c>
      <c r="I796">
        <v>-7.7703390062973403</v>
      </c>
      <c r="J796">
        <v>1.35680381416009</v>
      </c>
      <c r="K796">
        <v>860.12767329170299</v>
      </c>
      <c r="L796">
        <v>856.43508272824704</v>
      </c>
      <c r="M796">
        <v>37.197539705459199</v>
      </c>
      <c r="N796">
        <v>1.0584156340801401</v>
      </c>
      <c r="O796">
        <v>32.904698954452599</v>
      </c>
      <c r="P796">
        <v>8.0579183169923994</v>
      </c>
      <c r="Q796">
        <v>0.159677957946639</v>
      </c>
    </row>
    <row r="797" spans="1:17" hidden="1" x14ac:dyDescent="0.3">
      <c r="A797" t="s">
        <v>1737</v>
      </c>
      <c r="B797" t="s">
        <v>1738</v>
      </c>
      <c r="C797" t="s">
        <v>3123</v>
      </c>
      <c r="D797" t="s">
        <v>270</v>
      </c>
      <c r="E797">
        <v>4671.9575357599997</v>
      </c>
      <c r="F797">
        <v>1317.35</v>
      </c>
      <c r="G797">
        <v>66.186957960249202</v>
      </c>
      <c r="H797">
        <v>6.4222440588193797</v>
      </c>
      <c r="I797">
        <v>47.393729586227302</v>
      </c>
      <c r="J797">
        <v>1.11245648873126</v>
      </c>
      <c r="K797">
        <v>1296.32859594046</v>
      </c>
      <c r="L797">
        <v>1082.9721918990899</v>
      </c>
      <c r="M797">
        <v>53.827730778603303</v>
      </c>
      <c r="N797">
        <v>0.90750934701762698</v>
      </c>
      <c r="O797">
        <v>10.646373401146199</v>
      </c>
      <c r="P797">
        <v>111.45264847512</v>
      </c>
      <c r="Q797">
        <v>0.19809836084792001</v>
      </c>
    </row>
    <row r="798" spans="1:17" hidden="1" x14ac:dyDescent="0.3">
      <c r="A798" t="s">
        <v>1739</v>
      </c>
      <c r="B798" t="s">
        <v>1740</v>
      </c>
      <c r="C798" t="s">
        <v>3123</v>
      </c>
      <c r="D798" t="s">
        <v>485</v>
      </c>
      <c r="E798">
        <v>4638.3996450000004</v>
      </c>
      <c r="F798">
        <v>102.15</v>
      </c>
      <c r="G798">
        <v>55.293114134224098</v>
      </c>
      <c r="H798">
        <v>-1.4372952894503701</v>
      </c>
      <c r="I798">
        <v>9.7997712265108792</v>
      </c>
      <c r="J798">
        <v>-3.3551849586987901</v>
      </c>
      <c r="K798">
        <v>104.96521590192999</v>
      </c>
      <c r="L798">
        <v>93.377214098861899</v>
      </c>
      <c r="M798">
        <v>36.427979175874697</v>
      </c>
      <c r="N798">
        <v>0.57514484359925699</v>
      </c>
      <c r="O798">
        <v>17.4743024963289</v>
      </c>
      <c r="P798">
        <v>76.577355229040606</v>
      </c>
      <c r="Q798">
        <v>0.13223455930543199</v>
      </c>
    </row>
    <row r="799" spans="1:17" x14ac:dyDescent="0.3">
      <c r="A799" t="s">
        <v>1741</v>
      </c>
      <c r="B799" t="s">
        <v>1742</v>
      </c>
      <c r="C799" t="s">
        <v>3118</v>
      </c>
      <c r="D799" t="s">
        <v>142</v>
      </c>
      <c r="E799">
        <v>4618.71</v>
      </c>
      <c r="F799">
        <v>162.06</v>
      </c>
      <c r="G799">
        <v>-3.9615226350669199</v>
      </c>
      <c r="H799">
        <v>-12.3577964714293</v>
      </c>
      <c r="I799">
        <v>-27.307939056776299</v>
      </c>
      <c r="J799">
        <v>-8.5740976684050203</v>
      </c>
      <c r="K799">
        <v>183.87440725951799</v>
      </c>
      <c r="L799">
        <v>186.66372420762801</v>
      </c>
      <c r="M799">
        <v>23.4313826489328</v>
      </c>
      <c r="N799">
        <v>0.66589971260469805</v>
      </c>
      <c r="O799">
        <v>63.488831297050403</v>
      </c>
      <c r="P799">
        <v>19.955588452997699</v>
      </c>
      <c r="Q799">
        <v>1.2032417334753E-2</v>
      </c>
    </row>
    <row r="800" spans="1:17" hidden="1" x14ac:dyDescent="0.3">
      <c r="A800" t="s">
        <v>1743</v>
      </c>
      <c r="B800" t="s">
        <v>1744</v>
      </c>
      <c r="C800" t="s">
        <v>3123</v>
      </c>
      <c r="D800" t="s">
        <v>239</v>
      </c>
      <c r="E800">
        <v>4581.5629859999999</v>
      </c>
      <c r="F800">
        <v>737.1</v>
      </c>
      <c r="G800">
        <v>36.442808814124398</v>
      </c>
      <c r="H800">
        <v>66.553297570439796</v>
      </c>
      <c r="I800">
        <v>49.654521191020599</v>
      </c>
      <c r="J800">
        <v>18.0150826994856</v>
      </c>
      <c r="M800">
        <v>86.774445992985704</v>
      </c>
      <c r="O800">
        <v>8.3638583638583501</v>
      </c>
      <c r="P800">
        <v>83.312608803780094</v>
      </c>
    </row>
    <row r="801" spans="1:17" x14ac:dyDescent="0.3">
      <c r="A801" t="s">
        <v>1745</v>
      </c>
      <c r="B801" t="s">
        <v>1746</v>
      </c>
      <c r="C801" t="s">
        <v>3118</v>
      </c>
      <c r="D801" t="s">
        <v>1195</v>
      </c>
      <c r="E801">
        <v>4575.7551645000003</v>
      </c>
      <c r="F801">
        <v>2729.7</v>
      </c>
      <c r="G801">
        <v>-10.5266930986202</v>
      </c>
      <c r="H801">
        <v>-5.9516856729906102</v>
      </c>
      <c r="I801">
        <v>-24.5665301949631</v>
      </c>
      <c r="J801">
        <v>-1.7586156020868999</v>
      </c>
      <c r="K801">
        <v>2902.7633038205199</v>
      </c>
      <c r="L801">
        <v>2964.8319718774401</v>
      </c>
      <c r="M801">
        <v>45.492129937457598</v>
      </c>
      <c r="N801">
        <v>1.7165315915407999</v>
      </c>
      <c r="O801">
        <v>35.5460306993442</v>
      </c>
      <c r="P801">
        <v>12.664836865674699</v>
      </c>
      <c r="Q801">
        <v>-6.6700831900799007E-2</v>
      </c>
    </row>
    <row r="802" spans="1:17" hidden="1" x14ac:dyDescent="0.3">
      <c r="A802" t="s">
        <v>1747</v>
      </c>
      <c r="B802" t="s">
        <v>1748</v>
      </c>
      <c r="C802" t="s">
        <v>3123</v>
      </c>
      <c r="D802" t="s">
        <v>355</v>
      </c>
      <c r="E802">
        <v>4564.2537797300001</v>
      </c>
      <c r="F802">
        <v>309.35000000000002</v>
      </c>
      <c r="G802">
        <v>131.28233004835701</v>
      </c>
      <c r="H802">
        <v>22.187598289553399</v>
      </c>
      <c r="I802">
        <v>112.867854591701</v>
      </c>
      <c r="J802">
        <v>6.2995509470124702</v>
      </c>
      <c r="K802">
        <v>272.71171301470298</v>
      </c>
      <c r="L802">
        <v>206.371560944115</v>
      </c>
      <c r="M802">
        <v>65.367321472016499</v>
      </c>
      <c r="N802">
        <v>0.68406445910062696</v>
      </c>
      <c r="O802">
        <v>10.554388233392499</v>
      </c>
      <c r="P802">
        <v>225.63157894736801</v>
      </c>
      <c r="Q802">
        <v>0.12978868494531101</v>
      </c>
    </row>
    <row r="803" spans="1:17" x14ac:dyDescent="0.3">
      <c r="A803" t="s">
        <v>1749</v>
      </c>
      <c r="B803" t="s">
        <v>1750</v>
      </c>
      <c r="C803" t="s">
        <v>3117</v>
      </c>
      <c r="D803" t="s">
        <v>436</v>
      </c>
      <c r="E803">
        <v>4514.1975806949904</v>
      </c>
      <c r="F803">
        <v>272.14999999999998</v>
      </c>
      <c r="G803">
        <v>-54.773989556151598</v>
      </c>
      <c r="H803">
        <v>-2.8532173009585202</v>
      </c>
      <c r="I803">
        <v>-32.630493118627903</v>
      </c>
      <c r="J803">
        <v>-3.82290700480924</v>
      </c>
      <c r="K803">
        <v>293.50025137046703</v>
      </c>
      <c r="L803">
        <v>333.83207126469898</v>
      </c>
      <c r="M803">
        <v>36.3120358825729</v>
      </c>
      <c r="N803">
        <v>0.43972115379278498</v>
      </c>
      <c r="O803">
        <v>99.301855594341305</v>
      </c>
      <c r="P803">
        <v>3.6169807728916701</v>
      </c>
      <c r="Q803">
        <v>-8.9525809287254995E-2</v>
      </c>
    </row>
    <row r="804" spans="1:17" hidden="1" x14ac:dyDescent="0.3">
      <c r="A804" t="s">
        <v>1751</v>
      </c>
      <c r="B804" t="s">
        <v>1752</v>
      </c>
      <c r="C804" t="s">
        <v>3123</v>
      </c>
      <c r="D804" t="s">
        <v>114</v>
      </c>
      <c r="E804">
        <v>4505.9418158999997</v>
      </c>
      <c r="F804">
        <v>430.5</v>
      </c>
      <c r="G804">
        <v>-11.4209822956617</v>
      </c>
      <c r="K804">
        <v>425.76520424318301</v>
      </c>
      <c r="L804">
        <v>384.46648021701702</v>
      </c>
      <c r="M804">
        <v>38.331602171758398</v>
      </c>
      <c r="N804">
        <v>1</v>
      </c>
      <c r="O804">
        <v>7.2938443670151001</v>
      </c>
      <c r="P804">
        <v>8.3973309832556993</v>
      </c>
      <c r="Q804">
        <v>9.3594908740256E-2</v>
      </c>
    </row>
    <row r="805" spans="1:17" x14ac:dyDescent="0.3">
      <c r="A805" t="s">
        <v>1753</v>
      </c>
      <c r="B805" t="s">
        <v>1754</v>
      </c>
      <c r="C805" t="s">
        <v>3115</v>
      </c>
      <c r="D805" t="s">
        <v>126</v>
      </c>
      <c r="E805">
        <v>4498.68</v>
      </c>
      <c r="F805">
        <v>7497.8</v>
      </c>
      <c r="G805">
        <v>-8.4361951674448008</v>
      </c>
      <c r="H805">
        <v>-8.9622665374171593</v>
      </c>
      <c r="I805">
        <v>23.515334731024701</v>
      </c>
      <c r="J805">
        <v>-4.9918523525741696</v>
      </c>
      <c r="K805">
        <v>8121.5594454605298</v>
      </c>
      <c r="L805">
        <v>7348.9212718095496</v>
      </c>
      <c r="M805">
        <v>31.044694691846701</v>
      </c>
      <c r="N805">
        <v>0.25667581921231603</v>
      </c>
      <c r="O805">
        <v>29.652031262503598</v>
      </c>
      <c r="P805">
        <v>58.380245244557997</v>
      </c>
      <c r="Q805">
        <v>0.121549309165351</v>
      </c>
    </row>
    <row r="806" spans="1:17" hidden="1" x14ac:dyDescent="0.3">
      <c r="A806" t="s">
        <v>1755</v>
      </c>
      <c r="B806" t="s">
        <v>1756</v>
      </c>
      <c r="C806" t="s">
        <v>3123</v>
      </c>
      <c r="D806" t="s">
        <v>1604</v>
      </c>
      <c r="E806">
        <v>4482.9038006999999</v>
      </c>
      <c r="F806">
        <v>8499.9500000000007</v>
      </c>
      <c r="G806">
        <v>-3.2725401111819199</v>
      </c>
      <c r="H806">
        <v>4.1729663278237199</v>
      </c>
      <c r="I806">
        <v>28.332256080896599</v>
      </c>
      <c r="J806">
        <v>0.80089658935756103</v>
      </c>
      <c r="K806">
        <v>8615.5786739004998</v>
      </c>
      <c r="L806">
        <v>7967.9659328396401</v>
      </c>
      <c r="M806">
        <v>32.582832013626799</v>
      </c>
      <c r="N806">
        <v>0.71284621187627895</v>
      </c>
      <c r="O806">
        <v>7.0476885158147802</v>
      </c>
      <c r="P806">
        <v>46.297364050223301</v>
      </c>
      <c r="Q806">
        <v>7.321929499692E-3</v>
      </c>
    </row>
    <row r="807" spans="1:17" hidden="1" x14ac:dyDescent="0.3">
      <c r="A807" t="s">
        <v>1757</v>
      </c>
      <c r="B807" t="s">
        <v>1758</v>
      </c>
      <c r="C807" t="s">
        <v>3123</v>
      </c>
      <c r="D807" t="s">
        <v>730</v>
      </c>
      <c r="E807">
        <v>4449.3999170859997</v>
      </c>
      <c r="F807">
        <v>263.07</v>
      </c>
      <c r="G807">
        <v>1.8206794242608499</v>
      </c>
      <c r="H807">
        <v>-0.14465554833865099</v>
      </c>
      <c r="I807">
        <v>1.0414884808794</v>
      </c>
      <c r="J807">
        <v>-1.3323538713405401</v>
      </c>
      <c r="K807">
        <v>273.53617372839199</v>
      </c>
      <c r="L807">
        <v>261.98063487197402</v>
      </c>
      <c r="M807">
        <v>58.987597709054498</v>
      </c>
      <c r="N807">
        <v>1.21651390817983</v>
      </c>
      <c r="O807">
        <v>11.753525677576301</v>
      </c>
      <c r="P807">
        <v>24.118895966029701</v>
      </c>
      <c r="Q807">
        <v>3.7892634135868998E-2</v>
      </c>
    </row>
    <row r="808" spans="1:17" x14ac:dyDescent="0.3">
      <c r="A808" t="s">
        <v>1759</v>
      </c>
      <c r="B808" t="s">
        <v>1760</v>
      </c>
      <c r="C808" t="s">
        <v>3119</v>
      </c>
      <c r="D808" t="s">
        <v>1761</v>
      </c>
      <c r="E808">
        <v>4425.3128562040001</v>
      </c>
      <c r="F808">
        <v>65.569999999999993</v>
      </c>
      <c r="G808">
        <v>-25.467331527328099</v>
      </c>
      <c r="H808">
        <v>9.4775551234371296</v>
      </c>
      <c r="I808">
        <v>-2.7158921616813401</v>
      </c>
      <c r="J808">
        <v>-2.9355125837215899</v>
      </c>
      <c r="K808">
        <v>64.818123298730001</v>
      </c>
      <c r="L808">
        <v>64.422921926493103</v>
      </c>
      <c r="M808">
        <v>53.5991277264636</v>
      </c>
      <c r="N808">
        <v>1.15957427809925</v>
      </c>
      <c r="O808">
        <v>28.397132835137999</v>
      </c>
      <c r="P808">
        <v>50.389908256880702</v>
      </c>
      <c r="Q808">
        <v>5.0363000879316999E-2</v>
      </c>
    </row>
    <row r="809" spans="1:17" hidden="1" x14ac:dyDescent="0.3">
      <c r="A809" t="s">
        <v>1762</v>
      </c>
      <c r="B809" t="s">
        <v>1763</v>
      </c>
      <c r="C809" t="s">
        <v>3123</v>
      </c>
      <c r="D809" t="s">
        <v>1764</v>
      </c>
      <c r="E809">
        <v>4413.3053250000003</v>
      </c>
      <c r="F809">
        <v>393.15</v>
      </c>
      <c r="G809">
        <v>-31.5778176638571</v>
      </c>
      <c r="H809">
        <v>0.482141399999923</v>
      </c>
      <c r="I809">
        <v>-11.231794611510299</v>
      </c>
      <c r="J809">
        <v>2.04703681515974</v>
      </c>
      <c r="K809">
        <v>411.81278388808897</v>
      </c>
      <c r="L809">
        <v>410.90928289376097</v>
      </c>
      <c r="M809">
        <v>41.364148361948502</v>
      </c>
      <c r="N809">
        <v>0.89855705676977404</v>
      </c>
      <c r="O809">
        <v>62.406206282589302</v>
      </c>
      <c r="P809">
        <v>10.544074230282501</v>
      </c>
      <c r="Q809">
        <v>0.29186341561781298</v>
      </c>
    </row>
    <row r="810" spans="1:17" hidden="1" x14ac:dyDescent="0.3">
      <c r="A810" t="s">
        <v>1765</v>
      </c>
      <c r="B810" t="s">
        <v>1766</v>
      </c>
      <c r="C810" t="s">
        <v>3123</v>
      </c>
      <c r="D810" t="s">
        <v>48</v>
      </c>
      <c r="E810">
        <v>4407.1064370000004</v>
      </c>
      <c r="F810">
        <v>2297.4499999999998</v>
      </c>
      <c r="G810">
        <v>585.73689793051597</v>
      </c>
      <c r="H810">
        <v>20.597864110581799</v>
      </c>
      <c r="I810">
        <v>-11.873100145632799</v>
      </c>
      <c r="J810">
        <v>-5.4090579074126603</v>
      </c>
      <c r="K810">
        <v>2212.4344476925498</v>
      </c>
      <c r="L810">
        <v>1758.6934057286701</v>
      </c>
      <c r="M810">
        <v>46.008686750115103</v>
      </c>
      <c r="N810">
        <v>1.56786119003432</v>
      </c>
      <c r="O810">
        <v>29.883131297743098</v>
      </c>
      <c r="P810">
        <v>585.80597014925297</v>
      </c>
    </row>
    <row r="811" spans="1:17" x14ac:dyDescent="0.3">
      <c r="A811" t="s">
        <v>1767</v>
      </c>
      <c r="B811" t="s">
        <v>1768</v>
      </c>
      <c r="C811" t="s">
        <v>3119</v>
      </c>
      <c r="D811" t="s">
        <v>270</v>
      </c>
      <c r="E811">
        <v>4374.2140247249999</v>
      </c>
      <c r="F811">
        <v>480.45</v>
      </c>
      <c r="G811">
        <v>3.92306184585073</v>
      </c>
      <c r="H811">
        <v>-0.931324564194417</v>
      </c>
      <c r="I811">
        <v>2.4858066151358198E-2</v>
      </c>
      <c r="J811">
        <v>-3.538145199688</v>
      </c>
      <c r="K811">
        <v>501.47099772325299</v>
      </c>
      <c r="L811">
        <v>485.56581605694299</v>
      </c>
      <c r="M811">
        <v>38.517557490960002</v>
      </c>
      <c r="N811">
        <v>1.11455832753686</v>
      </c>
      <c r="O811">
        <v>27.765636382558</v>
      </c>
      <c r="P811">
        <v>33.421271868925203</v>
      </c>
      <c r="Q811">
        <v>-3.6358039961638999E-2</v>
      </c>
    </row>
    <row r="812" spans="1:17" hidden="1" x14ac:dyDescent="0.3">
      <c r="A812" t="s">
        <v>1769</v>
      </c>
      <c r="B812" t="s">
        <v>1770</v>
      </c>
      <c r="C812" t="s">
        <v>3123</v>
      </c>
      <c r="D812" t="s">
        <v>178</v>
      </c>
      <c r="E812">
        <v>4373.9215000000004</v>
      </c>
      <c r="F812">
        <v>251.9</v>
      </c>
      <c r="G812">
        <v>3095.00092912624</v>
      </c>
      <c r="H812">
        <v>2.5563839721164001</v>
      </c>
      <c r="I812">
        <v>276.04517251762201</v>
      </c>
      <c r="J812">
        <v>-2.6449780817695698</v>
      </c>
      <c r="K812">
        <v>253.82988995705199</v>
      </c>
      <c r="L812">
        <v>139.50628214887999</v>
      </c>
      <c r="M812">
        <v>32.965229323510997</v>
      </c>
      <c r="N812">
        <v>0.62151659733779596</v>
      </c>
      <c r="O812">
        <v>41.3259229853116</v>
      </c>
      <c r="P812">
        <v>3331.8801089918202</v>
      </c>
      <c r="Q812">
        <v>0.243621087417904</v>
      </c>
    </row>
    <row r="813" spans="1:17" x14ac:dyDescent="0.3">
      <c r="A813" t="s">
        <v>1771</v>
      </c>
      <c r="B813" t="s">
        <v>1772</v>
      </c>
      <c r="C813" t="s">
        <v>3122</v>
      </c>
      <c r="D813" t="s">
        <v>278</v>
      </c>
      <c r="E813">
        <v>4368.6985889999996</v>
      </c>
      <c r="F813">
        <v>261.75</v>
      </c>
      <c r="G813">
        <v>-10.850690518473399</v>
      </c>
      <c r="H813">
        <v>-6.8540986164802096</v>
      </c>
      <c r="I813">
        <v>-5.5038376241123803</v>
      </c>
      <c r="J813">
        <v>-5.0910404703100598</v>
      </c>
      <c r="K813">
        <v>279.52576772373402</v>
      </c>
      <c r="L813">
        <v>274.67922178033899</v>
      </c>
      <c r="M813">
        <v>39.8595466763704</v>
      </c>
      <c r="N813">
        <v>0.61307317991383303</v>
      </c>
      <c r="O813">
        <v>28.366762177650401</v>
      </c>
      <c r="P813">
        <v>20.0963523743977</v>
      </c>
      <c r="Q813">
        <v>-1.1661761656575001E-2</v>
      </c>
    </row>
    <row r="814" spans="1:17" x14ac:dyDescent="0.3">
      <c r="A814" t="s">
        <v>1773</v>
      </c>
      <c r="B814" t="s">
        <v>1774</v>
      </c>
      <c r="C814" t="s">
        <v>3118</v>
      </c>
      <c r="D814" t="s">
        <v>69</v>
      </c>
      <c r="E814">
        <v>4345.4399999999996</v>
      </c>
      <c r="F814">
        <v>617.25</v>
      </c>
      <c r="G814">
        <v>22.141639129912999</v>
      </c>
      <c r="H814">
        <v>-3.6709172455796</v>
      </c>
      <c r="I814">
        <v>-42.663511398975601</v>
      </c>
      <c r="J814">
        <v>3.9465933574240899</v>
      </c>
      <c r="K814">
        <v>682.23320713282806</v>
      </c>
      <c r="L814">
        <v>741.78712939709999</v>
      </c>
      <c r="M814">
        <v>45.061370507371301</v>
      </c>
      <c r="N814">
        <v>0.99143503021235202</v>
      </c>
      <c r="O814">
        <v>88.740380720939598</v>
      </c>
      <c r="P814">
        <v>47.915168943206297</v>
      </c>
      <c r="Q814">
        <v>5.9974322767774001E-2</v>
      </c>
    </row>
    <row r="815" spans="1:17" hidden="1" x14ac:dyDescent="0.3">
      <c r="A815" t="s">
        <v>1775</v>
      </c>
      <c r="B815" t="s">
        <v>1776</v>
      </c>
      <c r="C815" t="s">
        <v>3108</v>
      </c>
      <c r="D815" t="s">
        <v>24</v>
      </c>
      <c r="E815">
        <v>4344.157072125</v>
      </c>
      <c r="F815">
        <v>415.35</v>
      </c>
      <c r="G815">
        <v>-7.6387228601359798</v>
      </c>
      <c r="H815">
        <v>-17.092851822834302</v>
      </c>
      <c r="I815">
        <v>-37.358109308718603</v>
      </c>
      <c r="J815">
        <v>-1.4301675868036401</v>
      </c>
      <c r="K815">
        <v>498.860979541159</v>
      </c>
      <c r="M815">
        <v>30.4434273956835</v>
      </c>
      <c r="N815">
        <v>0.48466316654047198</v>
      </c>
      <c r="O815">
        <v>83.194895870952195</v>
      </c>
      <c r="P815">
        <v>13.794520547945201</v>
      </c>
    </row>
    <row r="816" spans="1:17" x14ac:dyDescent="0.3">
      <c r="A816" t="s">
        <v>1777</v>
      </c>
      <c r="B816" t="s">
        <v>1778</v>
      </c>
      <c r="C816" t="s">
        <v>3110</v>
      </c>
      <c r="D816" t="s">
        <v>123</v>
      </c>
      <c r="E816">
        <v>4337.7490200000002</v>
      </c>
      <c r="F816">
        <v>467.45</v>
      </c>
      <c r="G816">
        <v>77.726130173389805</v>
      </c>
      <c r="H816">
        <v>-19.530595823546001</v>
      </c>
      <c r="I816">
        <v>25.786030095100099</v>
      </c>
      <c r="J816">
        <v>-3.3334418394327501</v>
      </c>
      <c r="K816">
        <v>547.10499519109601</v>
      </c>
      <c r="L816">
        <v>479.85474800270799</v>
      </c>
      <c r="M816">
        <v>14.020799367276</v>
      </c>
      <c r="N816">
        <v>0.66745588091340002</v>
      </c>
      <c r="O816">
        <v>55.599529361428999</v>
      </c>
      <c r="P816">
        <v>101.270182992465</v>
      </c>
      <c r="Q816">
        <v>7.1386300549951001E-2</v>
      </c>
    </row>
    <row r="817" spans="1:17" x14ac:dyDescent="0.3">
      <c r="A817" t="s">
        <v>1779</v>
      </c>
      <c r="B817" t="s">
        <v>1780</v>
      </c>
      <c r="C817" t="s">
        <v>3111</v>
      </c>
      <c r="D817" t="s">
        <v>48</v>
      </c>
      <c r="E817">
        <v>4304.4269681639998</v>
      </c>
      <c r="F817">
        <v>53.32</v>
      </c>
      <c r="G817">
        <v>-16.414192968483999</v>
      </c>
      <c r="H817">
        <v>0.64055931882869899</v>
      </c>
      <c r="I817">
        <v>-18.6414440983202</v>
      </c>
      <c r="J817">
        <v>5.8375045328069897</v>
      </c>
      <c r="K817">
        <v>53.561138153033902</v>
      </c>
      <c r="L817">
        <v>56.119297470110503</v>
      </c>
      <c r="M817">
        <v>63.302661036673598</v>
      </c>
      <c r="N817">
        <v>0.98509460075578903</v>
      </c>
      <c r="O817">
        <v>48.162040510127497</v>
      </c>
      <c r="P817">
        <v>15.2864864864864</v>
      </c>
      <c r="Q817">
        <v>9.7613405376944004E-2</v>
      </c>
    </row>
    <row r="818" spans="1:17" x14ac:dyDescent="0.3">
      <c r="A818" t="s">
        <v>1781</v>
      </c>
      <c r="B818" t="s">
        <v>1782</v>
      </c>
      <c r="C818" t="s">
        <v>3122</v>
      </c>
      <c r="D818" t="s">
        <v>485</v>
      </c>
      <c r="E818">
        <v>4299.5211802200001</v>
      </c>
      <c r="F818">
        <v>776.7</v>
      </c>
      <c r="G818">
        <v>-10.8557448692255</v>
      </c>
      <c r="H818">
        <v>-4.9166253721300501</v>
      </c>
      <c r="I818">
        <v>7.50759368228253</v>
      </c>
      <c r="J818">
        <v>-5.8737007080808699</v>
      </c>
      <c r="K818">
        <v>832.75113672397902</v>
      </c>
      <c r="L818">
        <v>816.84825566699703</v>
      </c>
      <c r="M818">
        <v>39.350888994726702</v>
      </c>
      <c r="N818">
        <v>0.50291341235669396</v>
      </c>
      <c r="O818">
        <v>25.234968456289401</v>
      </c>
      <c r="P818">
        <v>18.228175660248102</v>
      </c>
      <c r="Q818">
        <v>-0.132831577040847</v>
      </c>
    </row>
    <row r="819" spans="1:17" hidden="1" x14ac:dyDescent="0.3">
      <c r="A819" t="s">
        <v>1783</v>
      </c>
      <c r="B819" t="s">
        <v>1784</v>
      </c>
      <c r="C819" t="s">
        <v>3123</v>
      </c>
      <c r="D819" t="s">
        <v>278</v>
      </c>
      <c r="E819">
        <v>4282.8910406249997</v>
      </c>
      <c r="F819">
        <v>2435.4499999999998</v>
      </c>
      <c r="G819">
        <v>60.620646035825303</v>
      </c>
      <c r="H819">
        <v>0.80023797344817604</v>
      </c>
      <c r="I819">
        <v>33.678047276805501</v>
      </c>
      <c r="J819">
        <v>-1.9397383111353199</v>
      </c>
      <c r="K819">
        <v>2479.6151499273801</v>
      </c>
      <c r="L819">
        <v>2143.2282194724498</v>
      </c>
      <c r="M819">
        <v>44.256496562275501</v>
      </c>
      <c r="N819">
        <v>0.85303759102945997</v>
      </c>
      <c r="O819">
        <v>18.253300211459901</v>
      </c>
      <c r="P819">
        <v>89.381804043545799</v>
      </c>
      <c r="Q819">
        <v>5.5457743500029001E-2</v>
      </c>
    </row>
    <row r="820" spans="1:17" x14ac:dyDescent="0.3">
      <c r="A820" t="s">
        <v>1785</v>
      </c>
      <c r="B820" t="s">
        <v>1786</v>
      </c>
      <c r="C820" t="s">
        <v>3110</v>
      </c>
      <c r="D820" t="s">
        <v>1787</v>
      </c>
      <c r="E820">
        <v>4278.3218693600002</v>
      </c>
      <c r="F820">
        <v>836.6</v>
      </c>
      <c r="G820">
        <v>22.820056468863498</v>
      </c>
      <c r="H820">
        <v>-2.09670214420201</v>
      </c>
      <c r="I820">
        <v>-2.2281067374082602</v>
      </c>
      <c r="J820">
        <v>-7.91488739468807</v>
      </c>
      <c r="K820">
        <v>933.56428869843296</v>
      </c>
      <c r="L820">
        <v>886.81329180602597</v>
      </c>
      <c r="M820">
        <v>34.351850849912701</v>
      </c>
      <c r="N820">
        <v>0.59302917478933004</v>
      </c>
      <c r="O820">
        <v>43.5572555582118</v>
      </c>
      <c r="P820">
        <v>43.9435650378527</v>
      </c>
      <c r="Q820">
        <v>4.9171625661846997E-2</v>
      </c>
    </row>
    <row r="821" spans="1:17" hidden="1" x14ac:dyDescent="0.3">
      <c r="A821" t="s">
        <v>1788</v>
      </c>
      <c r="B821" t="s">
        <v>1789</v>
      </c>
      <c r="C821" t="s">
        <v>3123</v>
      </c>
      <c r="D821" t="s">
        <v>967</v>
      </c>
      <c r="E821">
        <v>4269.6424530000004</v>
      </c>
      <c r="F821">
        <v>3404.9</v>
      </c>
      <c r="G821">
        <v>14.174517124522101</v>
      </c>
      <c r="H821">
        <v>-3.5321313728358801</v>
      </c>
      <c r="I821">
        <v>32.444163527661701</v>
      </c>
      <c r="J821">
        <v>-0.17201326800417899</v>
      </c>
      <c r="K821">
        <v>3495.98487453089</v>
      </c>
      <c r="L821">
        <v>3117.3816702935801</v>
      </c>
      <c r="M821">
        <v>31.011193552744501</v>
      </c>
      <c r="N821">
        <v>0.500945512115748</v>
      </c>
      <c r="O821">
        <v>17.272166583453199</v>
      </c>
      <c r="P821">
        <v>55.531701078019303</v>
      </c>
      <c r="Q821">
        <v>4.3204232798439997E-2</v>
      </c>
    </row>
    <row r="822" spans="1:17" hidden="1" x14ac:dyDescent="0.3">
      <c r="A822" t="s">
        <v>1790</v>
      </c>
      <c r="B822" t="s">
        <v>1791</v>
      </c>
      <c r="C822" t="s">
        <v>3123</v>
      </c>
      <c r="D822" t="s">
        <v>618</v>
      </c>
      <c r="E822">
        <v>4269.5241331199904</v>
      </c>
      <c r="F822">
        <v>1682.7</v>
      </c>
      <c r="G822">
        <v>108442.351857767</v>
      </c>
      <c r="H822">
        <v>54.1108166862616</v>
      </c>
      <c r="I822">
        <v>1077.7903441717201</v>
      </c>
      <c r="J822">
        <v>9.9696577939370297</v>
      </c>
      <c r="K822">
        <v>1136.9481956427101</v>
      </c>
      <c r="L822">
        <v>564.99394434210001</v>
      </c>
      <c r="M822">
        <v>99.999999973547403</v>
      </c>
      <c r="N822">
        <v>0.98336084612800001</v>
      </c>
      <c r="O822">
        <v>0</v>
      </c>
      <c r="P822">
        <v>112080</v>
      </c>
      <c r="Q822">
        <v>0.37678695340066298</v>
      </c>
    </row>
    <row r="823" spans="1:17" x14ac:dyDescent="0.3">
      <c r="A823" t="s">
        <v>1792</v>
      </c>
      <c r="B823" t="s">
        <v>1793</v>
      </c>
      <c r="C823" t="s">
        <v>572</v>
      </c>
      <c r="D823" t="s">
        <v>572</v>
      </c>
      <c r="E823">
        <v>4269.2829179</v>
      </c>
      <c r="F823">
        <v>204.75</v>
      </c>
      <c r="G823">
        <v>7.7240777170134596</v>
      </c>
      <c r="H823">
        <v>-12.9335220209613</v>
      </c>
      <c r="I823">
        <v>4.9330651951888402</v>
      </c>
      <c r="J823">
        <v>-6.1788904564779399</v>
      </c>
      <c r="K823">
        <v>221.256193453767</v>
      </c>
      <c r="L823">
        <v>197.37049548821699</v>
      </c>
      <c r="M823">
        <v>31.018319680644399</v>
      </c>
      <c r="N823">
        <v>0.57351057155067697</v>
      </c>
      <c r="O823">
        <v>25.2258852258852</v>
      </c>
      <c r="P823">
        <v>52.684563758389203</v>
      </c>
      <c r="Q823">
        <v>9.2385436991853004E-2</v>
      </c>
    </row>
    <row r="824" spans="1:17" hidden="1" x14ac:dyDescent="0.3">
      <c r="A824" t="s">
        <v>1794</v>
      </c>
      <c r="B824" t="s">
        <v>1795</v>
      </c>
      <c r="C824" t="s">
        <v>3123</v>
      </c>
      <c r="D824" t="s">
        <v>142</v>
      </c>
      <c r="E824">
        <v>4263.8992343999998</v>
      </c>
      <c r="F824">
        <v>936</v>
      </c>
      <c r="G824">
        <v>115.304778430098</v>
      </c>
      <c r="H824">
        <v>9.2275913263724192</v>
      </c>
      <c r="I824">
        <v>36.6041331225004</v>
      </c>
      <c r="J824">
        <v>-3.8979347350721301</v>
      </c>
      <c r="K824">
        <v>842.67898746341905</v>
      </c>
      <c r="L824">
        <v>705.76526842134103</v>
      </c>
      <c r="M824">
        <v>62.4148055726316</v>
      </c>
      <c r="N824">
        <v>0.58023916185310498</v>
      </c>
      <c r="O824">
        <v>4.38568376068375</v>
      </c>
      <c r="P824">
        <v>157.284222100054</v>
      </c>
      <c r="Q824">
        <v>0.16299534427576801</v>
      </c>
    </row>
    <row r="825" spans="1:17" x14ac:dyDescent="0.3">
      <c r="A825" t="s">
        <v>1796</v>
      </c>
      <c r="B825" t="s">
        <v>1797</v>
      </c>
      <c r="C825" t="s">
        <v>3119</v>
      </c>
      <c r="D825" t="s">
        <v>178</v>
      </c>
      <c r="E825">
        <v>4263.8289999999997</v>
      </c>
      <c r="F825">
        <v>3773.3</v>
      </c>
      <c r="G825">
        <v>79.379184820294796</v>
      </c>
      <c r="H825">
        <v>-19.499955032940999</v>
      </c>
      <c r="I825">
        <v>-23.3552242694143</v>
      </c>
      <c r="J825">
        <v>-4.0380714209248101</v>
      </c>
      <c r="K825">
        <v>4485.8237028042504</v>
      </c>
      <c r="L825">
        <v>4064.8111491384302</v>
      </c>
      <c r="M825">
        <v>33.965617622970299</v>
      </c>
      <c r="N825">
        <v>1.9083580517110501</v>
      </c>
      <c r="O825">
        <v>50.787109426761702</v>
      </c>
      <c r="P825">
        <v>108.144746459255</v>
      </c>
      <c r="Q825">
        <v>0.15555742796480801</v>
      </c>
    </row>
    <row r="826" spans="1:17" hidden="1" x14ac:dyDescent="0.3">
      <c r="A826" t="s">
        <v>1798</v>
      </c>
      <c r="B826" t="s">
        <v>1799</v>
      </c>
      <c r="C826" t="s">
        <v>3123</v>
      </c>
      <c r="D826" t="s">
        <v>255</v>
      </c>
      <c r="E826">
        <v>4246.9949878650004</v>
      </c>
      <c r="F826">
        <v>223.65</v>
      </c>
      <c r="G826">
        <v>146.38088470370701</v>
      </c>
      <c r="H826">
        <v>2.5586488284315601</v>
      </c>
      <c r="I826">
        <v>57.8866785445354</v>
      </c>
      <c r="J826">
        <v>-3.2032771782547802</v>
      </c>
      <c r="K826">
        <v>234.38953745887699</v>
      </c>
      <c r="L826">
        <v>199.66999352886901</v>
      </c>
      <c r="M826">
        <v>40.807143567036299</v>
      </c>
      <c r="N826">
        <v>1.03253655707085</v>
      </c>
      <c r="O826">
        <v>46.1211714732841</v>
      </c>
      <c r="P826">
        <v>168.13331734803899</v>
      </c>
      <c r="Q826">
        <v>0.132820908303008</v>
      </c>
    </row>
    <row r="827" spans="1:17" hidden="1" x14ac:dyDescent="0.3">
      <c r="A827" t="s">
        <v>1800</v>
      </c>
      <c r="B827" t="s">
        <v>1801</v>
      </c>
      <c r="C827" t="s">
        <v>3123</v>
      </c>
      <c r="D827" t="s">
        <v>51</v>
      </c>
      <c r="E827">
        <v>4242.7412788599904</v>
      </c>
      <c r="F827">
        <v>423.1</v>
      </c>
      <c r="G827">
        <v>17.950349654370701</v>
      </c>
      <c r="H827">
        <v>-1.52833206166692</v>
      </c>
      <c r="I827">
        <v>18.040210378485298</v>
      </c>
      <c r="J827">
        <v>-7.6315127928695503</v>
      </c>
      <c r="K827">
        <v>421.25467844555698</v>
      </c>
      <c r="L827">
        <v>366.408814139816</v>
      </c>
      <c r="M827">
        <v>40.012791084518199</v>
      </c>
      <c r="N827">
        <v>0.92184179811727995</v>
      </c>
      <c r="O827">
        <v>19.179862916568101</v>
      </c>
      <c r="P827">
        <v>52.386097604898197</v>
      </c>
      <c r="Q827">
        <v>9.3013892143277002E-2</v>
      </c>
    </row>
    <row r="828" spans="1:17" x14ac:dyDescent="0.3">
      <c r="A828" t="s">
        <v>1802</v>
      </c>
      <c r="B828" t="s">
        <v>1803</v>
      </c>
      <c r="C828" t="s">
        <v>3112</v>
      </c>
      <c r="D828" t="s">
        <v>485</v>
      </c>
      <c r="E828">
        <v>4226.8509569999997</v>
      </c>
      <c r="F828">
        <v>377.8</v>
      </c>
      <c r="G828">
        <v>-0.29095583297871003</v>
      </c>
      <c r="H828">
        <v>-15.199862650694101</v>
      </c>
      <c r="I828">
        <v>-2.5591566882788199</v>
      </c>
      <c r="J828">
        <v>-8.0485029960649701</v>
      </c>
      <c r="K828">
        <v>454.02393671896198</v>
      </c>
      <c r="L828">
        <v>417.70453921493998</v>
      </c>
      <c r="M828">
        <v>19.579233772921501</v>
      </c>
      <c r="N828">
        <v>0.74110780128881604</v>
      </c>
      <c r="O828">
        <v>51.1381683430386</v>
      </c>
      <c r="P828">
        <v>20.702875399361002</v>
      </c>
      <c r="Q828">
        <v>-5.8682755048269997E-3</v>
      </c>
    </row>
    <row r="829" spans="1:17" hidden="1" x14ac:dyDescent="0.3">
      <c r="A829" t="s">
        <v>1804</v>
      </c>
      <c r="B829" t="s">
        <v>1805</v>
      </c>
      <c r="C829" t="s">
        <v>3123</v>
      </c>
      <c r="D829" t="s">
        <v>436</v>
      </c>
      <c r="E829">
        <v>4224.7449999999999</v>
      </c>
      <c r="F829">
        <v>635.29999999999995</v>
      </c>
      <c r="G829">
        <v>169.52399049078801</v>
      </c>
      <c r="H829">
        <v>23.7016251638486</v>
      </c>
      <c r="I829">
        <v>184.21438247773801</v>
      </c>
      <c r="J829">
        <v>-4.8122100840848496</v>
      </c>
      <c r="K829">
        <v>524.75689663936703</v>
      </c>
      <c r="L829">
        <v>357.65620412799501</v>
      </c>
      <c r="M829">
        <v>62.903496242996503</v>
      </c>
      <c r="N829">
        <v>0.52401540730372798</v>
      </c>
      <c r="O829">
        <v>6.8314182276090198</v>
      </c>
      <c r="P829">
        <v>258.926553672316</v>
      </c>
      <c r="Q829">
        <v>0.12982468953060899</v>
      </c>
    </row>
    <row r="830" spans="1:17" hidden="1" x14ac:dyDescent="0.3">
      <c r="A830" t="s">
        <v>1806</v>
      </c>
      <c r="B830" t="s">
        <v>1807</v>
      </c>
      <c r="C830" t="s">
        <v>3123</v>
      </c>
      <c r="D830" t="s">
        <v>51</v>
      </c>
      <c r="E830">
        <v>4223.9587393649999</v>
      </c>
      <c r="F830">
        <v>761.45</v>
      </c>
      <c r="G830">
        <v>121.961364271874</v>
      </c>
      <c r="H830">
        <v>-3.1658842930820099</v>
      </c>
      <c r="I830">
        <v>51.946883975439803</v>
      </c>
      <c r="J830">
        <v>-2.69236120874438</v>
      </c>
      <c r="K830">
        <v>753.50629835291898</v>
      </c>
      <c r="L830">
        <v>603.16799827151397</v>
      </c>
      <c r="M830">
        <v>45.911166374506699</v>
      </c>
      <c r="N830">
        <v>1.20008494882837</v>
      </c>
      <c r="O830">
        <v>11.714492087464601</v>
      </c>
      <c r="P830">
        <v>160.216208045771</v>
      </c>
      <c r="Q830">
        <v>-1.5912151228847999E-2</v>
      </c>
    </row>
    <row r="831" spans="1:17" x14ac:dyDescent="0.3">
      <c r="A831" t="s">
        <v>1808</v>
      </c>
      <c r="B831" t="s">
        <v>1809</v>
      </c>
      <c r="C831" t="s">
        <v>3112</v>
      </c>
      <c r="D831" t="s">
        <v>51</v>
      </c>
      <c r="E831">
        <v>4197.0509499999998</v>
      </c>
      <c r="F831">
        <v>459.85</v>
      </c>
      <c r="G831">
        <v>-22.083515828185799</v>
      </c>
      <c r="H831">
        <v>-2.4012742054715499</v>
      </c>
      <c r="I831">
        <v>-11.2278577553771</v>
      </c>
      <c r="J831">
        <v>-2.52628234681473</v>
      </c>
      <c r="K831">
        <v>498.500554523375</v>
      </c>
      <c r="L831">
        <v>507.51757356181997</v>
      </c>
      <c r="M831">
        <v>20.9934765245713</v>
      </c>
      <c r="N831">
        <v>0.35706664025162999</v>
      </c>
      <c r="O831">
        <v>38.088507121887503</v>
      </c>
      <c r="P831">
        <v>6.6813594710590296</v>
      </c>
      <c r="Q831">
        <v>-3.3493546011261997E-2</v>
      </c>
    </row>
    <row r="832" spans="1:17" x14ac:dyDescent="0.3">
      <c r="A832" t="s">
        <v>1810</v>
      </c>
      <c r="B832" t="s">
        <v>1811</v>
      </c>
      <c r="C832" t="s">
        <v>3118</v>
      </c>
      <c r="D832" t="s">
        <v>460</v>
      </c>
      <c r="E832">
        <v>4165.5306607319999</v>
      </c>
      <c r="F832">
        <v>83.37</v>
      </c>
      <c r="G832">
        <v>-40.424446121555398</v>
      </c>
      <c r="H832">
        <v>2.5383912657904699</v>
      </c>
      <c r="I832">
        <v>-26.307288016556299</v>
      </c>
      <c r="J832">
        <v>-4.3345509628674401</v>
      </c>
      <c r="K832">
        <v>89.535711039573997</v>
      </c>
      <c r="L832">
        <v>96.240398773231902</v>
      </c>
      <c r="M832">
        <v>34.670502249442002</v>
      </c>
      <c r="N832">
        <v>0.64999901521055903</v>
      </c>
      <c r="O832">
        <v>45.795849826076498</v>
      </c>
      <c r="P832">
        <v>2.9132205900506101</v>
      </c>
      <c r="Q832">
        <v>-7.1099904056619997E-3</v>
      </c>
    </row>
    <row r="833" spans="1:17" hidden="1" x14ac:dyDescent="0.3">
      <c r="A833" t="s">
        <v>1812</v>
      </c>
      <c r="B833" t="s">
        <v>1813</v>
      </c>
      <c r="C833" t="s">
        <v>3123</v>
      </c>
      <c r="D833" t="s">
        <v>51</v>
      </c>
      <c r="E833">
        <v>4160.612436507</v>
      </c>
      <c r="F833">
        <v>75.930000000000007</v>
      </c>
      <c r="G833">
        <v>68.072884493287006</v>
      </c>
      <c r="H833">
        <v>-8.3052695550678202</v>
      </c>
      <c r="I833">
        <v>55.220744150473202</v>
      </c>
      <c r="J833">
        <v>-6.7992750699742297</v>
      </c>
      <c r="K833">
        <v>80.032630583805101</v>
      </c>
      <c r="L833">
        <v>65.262667442187904</v>
      </c>
      <c r="M833">
        <v>37.522014946482003</v>
      </c>
      <c r="N833">
        <v>0.43743060669405698</v>
      </c>
      <c r="O833">
        <v>32.885552482549699</v>
      </c>
      <c r="P833">
        <v>96.964980544747107</v>
      </c>
      <c r="Q833">
        <v>4.2830077799209998E-2</v>
      </c>
    </row>
    <row r="834" spans="1:17" hidden="1" x14ac:dyDescent="0.3">
      <c r="A834" t="s">
        <v>1814</v>
      </c>
      <c r="B834" t="s">
        <v>1815</v>
      </c>
      <c r="C834" t="s">
        <v>3123</v>
      </c>
      <c r="D834" t="s">
        <v>48</v>
      </c>
      <c r="E834">
        <v>4143.4311643049996</v>
      </c>
      <c r="F834">
        <v>746.15</v>
      </c>
      <c r="G834">
        <v>64.445441000668097</v>
      </c>
      <c r="H834">
        <v>-8.4230994072539307</v>
      </c>
      <c r="I834">
        <v>59.530921729024698</v>
      </c>
      <c r="J834">
        <v>-1.36118427144916</v>
      </c>
      <c r="K834">
        <v>782.23167581918096</v>
      </c>
      <c r="L834">
        <v>652.46842905704796</v>
      </c>
      <c r="M834">
        <v>35.637896931967802</v>
      </c>
      <c r="N834">
        <v>0.665136887708213</v>
      </c>
      <c r="O834">
        <v>25.3099242779601</v>
      </c>
      <c r="P834">
        <v>109.504422293977</v>
      </c>
    </row>
    <row r="835" spans="1:17" x14ac:dyDescent="0.3">
      <c r="A835" t="s">
        <v>1816</v>
      </c>
      <c r="B835" t="s">
        <v>1817</v>
      </c>
      <c r="C835" t="s">
        <v>3120</v>
      </c>
      <c r="D835" t="s">
        <v>223</v>
      </c>
      <c r="E835">
        <v>4137.2096094360004</v>
      </c>
      <c r="F835">
        <v>188.01</v>
      </c>
      <c r="G835">
        <v>3.1063258392413</v>
      </c>
      <c r="H835">
        <v>-5.7287222914689204</v>
      </c>
      <c r="I835">
        <v>-11.428687911805801</v>
      </c>
      <c r="J835">
        <v>-3.9976411107775802</v>
      </c>
      <c r="K835">
        <v>191.81061176044599</v>
      </c>
      <c r="L835">
        <v>190.12058285985799</v>
      </c>
      <c r="M835">
        <v>56.202622914012203</v>
      </c>
      <c r="N835">
        <v>1.6464609828960699</v>
      </c>
      <c r="O835">
        <v>26.509228232540799</v>
      </c>
      <c r="P835">
        <v>28.334470989761002</v>
      </c>
    </row>
    <row r="836" spans="1:17" x14ac:dyDescent="0.3">
      <c r="A836" t="s">
        <v>1818</v>
      </c>
      <c r="B836" t="s">
        <v>1819</v>
      </c>
      <c r="C836" t="s">
        <v>3117</v>
      </c>
      <c r="D836" t="s">
        <v>891</v>
      </c>
      <c r="E836">
        <v>4124.5724308250001</v>
      </c>
      <c r="F836">
        <v>336.35</v>
      </c>
      <c r="G836">
        <v>-16.557512432191899</v>
      </c>
      <c r="H836">
        <v>-9.5146669293309092</v>
      </c>
      <c r="I836">
        <v>5.9464808561683196</v>
      </c>
      <c r="J836">
        <v>-6.5865250702650604</v>
      </c>
      <c r="K836">
        <v>374.247954894462</v>
      </c>
      <c r="L836">
        <v>359.22703539452198</v>
      </c>
      <c r="M836">
        <v>21.731537879772901</v>
      </c>
      <c r="N836">
        <v>0.41020152360648099</v>
      </c>
      <c r="O836">
        <v>33.759476735543302</v>
      </c>
      <c r="P836">
        <v>25.5271505877962</v>
      </c>
      <c r="Q836">
        <v>-3.5440489429784998E-2</v>
      </c>
    </row>
    <row r="837" spans="1:17" hidden="1" x14ac:dyDescent="0.3">
      <c r="A837" t="s">
        <v>1820</v>
      </c>
      <c r="B837" t="s">
        <v>1821</v>
      </c>
      <c r="C837" t="s">
        <v>3123</v>
      </c>
      <c r="D837" t="s">
        <v>1071</v>
      </c>
      <c r="E837">
        <v>4120.0136068800002</v>
      </c>
      <c r="F837">
        <v>147.47999999999999</v>
      </c>
      <c r="G837">
        <v>4.98168037741834</v>
      </c>
      <c r="H837">
        <v>-12.9164174611159</v>
      </c>
      <c r="I837">
        <v>21.917031137668602</v>
      </c>
      <c r="J837">
        <v>-8.0010867448628904</v>
      </c>
      <c r="K837">
        <v>168.980968213502</v>
      </c>
      <c r="L837">
        <v>151.821315954932</v>
      </c>
      <c r="M837">
        <v>43.642237295710601</v>
      </c>
      <c r="N837">
        <v>0.97551020154699797</v>
      </c>
      <c r="O837">
        <v>51.7493897477624</v>
      </c>
      <c r="P837">
        <v>71.388727484020905</v>
      </c>
    </row>
    <row r="838" spans="1:17" x14ac:dyDescent="0.3">
      <c r="A838" t="s">
        <v>1822</v>
      </c>
      <c r="B838" t="s">
        <v>1823</v>
      </c>
      <c r="C838" t="s">
        <v>3115</v>
      </c>
      <c r="D838" t="s">
        <v>114</v>
      </c>
      <c r="E838">
        <v>4101.3213675899997</v>
      </c>
      <c r="F838">
        <v>760.15</v>
      </c>
      <c r="G838">
        <v>37.826241069208599</v>
      </c>
      <c r="H838">
        <v>17.914953820631599</v>
      </c>
      <c r="I838">
        <v>-0.97269706997305305</v>
      </c>
      <c r="J838">
        <v>2.3484178233935298</v>
      </c>
      <c r="K838">
        <v>702.24693279898895</v>
      </c>
      <c r="L838">
        <v>657.25120544974595</v>
      </c>
      <c r="M838">
        <v>61.493579597261402</v>
      </c>
      <c r="N838">
        <v>2.8121005387525502</v>
      </c>
      <c r="O838">
        <v>15.766625008222</v>
      </c>
      <c r="P838">
        <v>61.185326547921903</v>
      </c>
      <c r="Q838">
        <v>7.2748527882185998E-2</v>
      </c>
    </row>
    <row r="839" spans="1:17" hidden="1" x14ac:dyDescent="0.3">
      <c r="A839" t="s">
        <v>1824</v>
      </c>
      <c r="B839" t="s">
        <v>1825</v>
      </c>
      <c r="C839" t="s">
        <v>3123</v>
      </c>
      <c r="D839" t="s">
        <v>117</v>
      </c>
      <c r="E839">
        <v>4076.3538368499999</v>
      </c>
      <c r="F839">
        <v>1178.5</v>
      </c>
      <c r="G839">
        <v>394.56916045918598</v>
      </c>
      <c r="H839">
        <v>-8.1336913380833806</v>
      </c>
      <c r="I839">
        <v>136.730627273371</v>
      </c>
      <c r="J839">
        <v>-2.2978022821867099</v>
      </c>
      <c r="K839">
        <v>1184.75321982781</v>
      </c>
      <c r="L839">
        <v>848.87256985891599</v>
      </c>
      <c r="M839">
        <v>50.440688431342402</v>
      </c>
      <c r="N839">
        <v>0.75813692222846096</v>
      </c>
      <c r="O839">
        <v>25.922783198981701</v>
      </c>
      <c r="P839">
        <v>426.11607142857099</v>
      </c>
      <c r="Q839">
        <v>0.174899305969581</v>
      </c>
    </row>
    <row r="840" spans="1:17" x14ac:dyDescent="0.3">
      <c r="A840" t="s">
        <v>1826</v>
      </c>
      <c r="B840" t="s">
        <v>1827</v>
      </c>
      <c r="C840" t="s">
        <v>3114</v>
      </c>
      <c r="D840" t="s">
        <v>211</v>
      </c>
      <c r="E840">
        <v>4068.4877280000001</v>
      </c>
      <c r="F840">
        <v>160</v>
      </c>
      <c r="G840">
        <v>1.23964279353476</v>
      </c>
      <c r="H840">
        <v>-2.9035093174392901</v>
      </c>
      <c r="I840">
        <v>-8.7451518525979992</v>
      </c>
      <c r="J840">
        <v>-3.56168745346783</v>
      </c>
      <c r="K840">
        <v>171.53493816627201</v>
      </c>
      <c r="L840">
        <v>171.102136010283</v>
      </c>
      <c r="M840">
        <v>22.954332965640099</v>
      </c>
      <c r="N840">
        <v>0.51604253267647004</v>
      </c>
      <c r="O840">
        <v>41.0625</v>
      </c>
      <c r="P840">
        <v>21.304018195602701</v>
      </c>
      <c r="Q840">
        <v>5.4626456460642001E-2</v>
      </c>
    </row>
    <row r="841" spans="1:17" hidden="1" x14ac:dyDescent="0.3">
      <c r="A841" t="s">
        <v>1828</v>
      </c>
      <c r="B841" t="s">
        <v>1829</v>
      </c>
      <c r="C841" t="s">
        <v>3123</v>
      </c>
      <c r="D841" t="s">
        <v>1031</v>
      </c>
      <c r="E841">
        <v>4060.8879999999999</v>
      </c>
      <c r="F841">
        <v>118</v>
      </c>
      <c r="G841">
        <v>-17.214326882109699</v>
      </c>
      <c r="K841">
        <v>104.378999999999</v>
      </c>
      <c r="M841">
        <v>99.990560428137201</v>
      </c>
      <c r="N841">
        <v>1</v>
      </c>
      <c r="O841">
        <v>0</v>
      </c>
      <c r="P841">
        <v>5.3571428571428603</v>
      </c>
    </row>
    <row r="842" spans="1:17" x14ac:dyDescent="0.3">
      <c r="A842" t="s">
        <v>1830</v>
      </c>
      <c r="B842" t="s">
        <v>1831</v>
      </c>
      <c r="C842" t="s">
        <v>3119</v>
      </c>
      <c r="D842" t="s">
        <v>270</v>
      </c>
      <c r="E842">
        <v>4057.7336020439998</v>
      </c>
      <c r="F842">
        <v>174.54</v>
      </c>
      <c r="G842">
        <v>9.8473047150846504</v>
      </c>
      <c r="H842">
        <v>-9.8552111881270505</v>
      </c>
      <c r="I842">
        <v>27.681253117765198</v>
      </c>
      <c r="J842">
        <v>-8.3741031079887396</v>
      </c>
      <c r="K842">
        <v>176.82832851021701</v>
      </c>
      <c r="L842">
        <v>160.666323588376</v>
      </c>
      <c r="M842">
        <v>47.2421826681216</v>
      </c>
      <c r="N842">
        <v>0.92375003330819505</v>
      </c>
      <c r="O842">
        <v>14.266070814712901</v>
      </c>
      <c r="P842">
        <v>55.769745649263697</v>
      </c>
      <c r="Q842">
        <v>1.7029160163505998E-2</v>
      </c>
    </row>
    <row r="843" spans="1:17" hidden="1" x14ac:dyDescent="0.3">
      <c r="A843" t="s">
        <v>1832</v>
      </c>
      <c r="B843" t="s">
        <v>1833</v>
      </c>
      <c r="C843" t="s">
        <v>3123</v>
      </c>
      <c r="D843" t="s">
        <v>414</v>
      </c>
      <c r="E843">
        <v>4046.6255495999999</v>
      </c>
      <c r="F843">
        <v>325.2</v>
      </c>
      <c r="G843">
        <v>85.802303909114599</v>
      </c>
      <c r="H843">
        <v>-3.68531859365345</v>
      </c>
      <c r="I843">
        <v>76.069994000163504</v>
      </c>
      <c r="J843">
        <v>-0.84504421331998203</v>
      </c>
      <c r="K843">
        <v>344.631744088228</v>
      </c>
      <c r="L843">
        <v>283.897221979378</v>
      </c>
      <c r="M843">
        <v>39.9264412886711</v>
      </c>
      <c r="N843">
        <v>0.40040832943218002</v>
      </c>
      <c r="O843">
        <v>37.669126691266897</v>
      </c>
      <c r="P843">
        <v>136.17415301935401</v>
      </c>
      <c r="Q843">
        <v>0.154948901745113</v>
      </c>
    </row>
    <row r="844" spans="1:17" hidden="1" x14ac:dyDescent="0.3">
      <c r="A844" t="s">
        <v>1834</v>
      </c>
      <c r="B844" t="s">
        <v>1835</v>
      </c>
      <c r="C844" t="s">
        <v>3123</v>
      </c>
      <c r="D844" t="s">
        <v>1337</v>
      </c>
      <c r="E844">
        <v>4041.3158139900002</v>
      </c>
      <c r="F844">
        <v>559.65</v>
      </c>
      <c r="G844">
        <v>3.1092944279417498</v>
      </c>
      <c r="H844">
        <v>-8.4183670267018904</v>
      </c>
      <c r="I844">
        <v>23.419592379860799</v>
      </c>
      <c r="J844">
        <v>-6.7509193316573297</v>
      </c>
      <c r="K844">
        <v>628.68412909317897</v>
      </c>
      <c r="L844">
        <v>574.08700495725395</v>
      </c>
      <c r="M844">
        <v>29.798863928404799</v>
      </c>
      <c r="N844">
        <v>0.38114073756025602</v>
      </c>
      <c r="O844">
        <v>53.631734119538898</v>
      </c>
      <c r="P844">
        <v>49.239999999999903</v>
      </c>
      <c r="Q844">
        <v>4.34079559646E-3</v>
      </c>
    </row>
    <row r="845" spans="1:17" x14ac:dyDescent="0.3">
      <c r="A845" t="s">
        <v>1836</v>
      </c>
      <c r="B845" t="s">
        <v>1837</v>
      </c>
      <c r="C845" t="s">
        <v>3117</v>
      </c>
      <c r="D845" t="s">
        <v>891</v>
      </c>
      <c r="E845">
        <v>4024.3953654000002</v>
      </c>
      <c r="F845">
        <v>325.2</v>
      </c>
      <c r="G845">
        <v>35.112291653424698</v>
      </c>
      <c r="H845">
        <v>-13.686834369564901</v>
      </c>
      <c r="I845">
        <v>23.308410647325001</v>
      </c>
      <c r="J845">
        <v>-7.1930436859417002</v>
      </c>
      <c r="K845">
        <v>358.97510617511199</v>
      </c>
      <c r="L845">
        <v>315.99138987302598</v>
      </c>
      <c r="M845">
        <v>38.5817593168236</v>
      </c>
      <c r="N845">
        <v>0.95256057867658195</v>
      </c>
      <c r="O845">
        <v>26.675891758917501</v>
      </c>
      <c r="P845">
        <v>67.542503863987605</v>
      </c>
      <c r="Q845">
        <v>4.4739330379592997E-2</v>
      </c>
    </row>
    <row r="846" spans="1:17" hidden="1" x14ac:dyDescent="0.3">
      <c r="A846" t="s">
        <v>1838</v>
      </c>
      <c r="B846" t="s">
        <v>1839</v>
      </c>
      <c r="C846" t="s">
        <v>3123</v>
      </c>
      <c r="D846" t="s">
        <v>374</v>
      </c>
      <c r="E846">
        <v>4022.7264715000001</v>
      </c>
      <c r="F846">
        <v>1345</v>
      </c>
      <c r="G846">
        <v>32.978856020424303</v>
      </c>
      <c r="H846">
        <v>14.3107107569575</v>
      </c>
      <c r="I846">
        <v>17.716002561362401</v>
      </c>
      <c r="J846">
        <v>-5.7260261745127101</v>
      </c>
      <c r="K846">
        <v>1275.40450871952</v>
      </c>
      <c r="L846">
        <v>1101.3940353437599</v>
      </c>
      <c r="M846">
        <v>34.094467432540903</v>
      </c>
      <c r="N846">
        <v>0.58517441772063306</v>
      </c>
      <c r="O846">
        <v>16.8029739776951</v>
      </c>
      <c r="P846">
        <v>57.558718444327297</v>
      </c>
      <c r="Q846">
        <v>8.6328531340470999E-2</v>
      </c>
    </row>
    <row r="847" spans="1:17" x14ac:dyDescent="0.3">
      <c r="A847" t="s">
        <v>1840</v>
      </c>
      <c r="B847" t="s">
        <v>1841</v>
      </c>
      <c r="C847" t="s">
        <v>3108</v>
      </c>
      <c r="D847" t="s">
        <v>498</v>
      </c>
      <c r="E847">
        <v>4021.8028185500002</v>
      </c>
      <c r="F847">
        <v>69.05</v>
      </c>
      <c r="G847">
        <v>41.363042724544101</v>
      </c>
      <c r="H847">
        <v>3.2319844433495599</v>
      </c>
      <c r="I847">
        <v>42.618831044805397</v>
      </c>
      <c r="J847">
        <v>-7.8951698847585199</v>
      </c>
      <c r="K847">
        <v>59.990768995590301</v>
      </c>
      <c r="L847">
        <v>52.318817637248799</v>
      </c>
      <c r="M847">
        <v>66.772010815738199</v>
      </c>
      <c r="N847">
        <v>1.2251564161564901</v>
      </c>
      <c r="O847">
        <v>4.1274438812454797</v>
      </c>
      <c r="P847">
        <v>107.66917293233</v>
      </c>
      <c r="Q847">
        <v>-2.4290359830651E-2</v>
      </c>
    </row>
    <row r="848" spans="1:17" x14ac:dyDescent="0.3">
      <c r="A848" t="s">
        <v>1842</v>
      </c>
      <c r="B848" t="s">
        <v>1843</v>
      </c>
      <c r="C848" t="s">
        <v>3114</v>
      </c>
      <c r="D848" t="s">
        <v>211</v>
      </c>
      <c r="E848">
        <v>3997.951955085</v>
      </c>
      <c r="F848">
        <v>100.21</v>
      </c>
      <c r="G848">
        <v>-26.414676865704301</v>
      </c>
      <c r="H848">
        <v>-8.1200576437771197</v>
      </c>
      <c r="I848">
        <v>-29.484565745041401</v>
      </c>
      <c r="J848">
        <v>-4.5421273543951104</v>
      </c>
      <c r="K848">
        <v>114.341878105597</v>
      </c>
      <c r="L848">
        <v>120.44271425338999</v>
      </c>
      <c r="M848">
        <v>20.3820878054484</v>
      </c>
      <c r="N848">
        <v>0.48902442911641902</v>
      </c>
      <c r="O848">
        <v>49.346372617503199</v>
      </c>
      <c r="P848">
        <v>1.06908724155319</v>
      </c>
      <c r="Q848">
        <v>-3.7939182910531E-2</v>
      </c>
    </row>
    <row r="849" spans="1:17" hidden="1" x14ac:dyDescent="0.3">
      <c r="A849" t="s">
        <v>1844</v>
      </c>
      <c r="B849" t="s">
        <v>1845</v>
      </c>
      <c r="C849" t="s">
        <v>3123</v>
      </c>
      <c r="D849" t="s">
        <v>425</v>
      </c>
      <c r="E849">
        <v>3979.4570699999999</v>
      </c>
      <c r="F849">
        <v>289.2</v>
      </c>
      <c r="G849">
        <v>46.722582214362298</v>
      </c>
      <c r="H849">
        <v>6.8395345907549601</v>
      </c>
      <c r="I849">
        <v>54.3870649998006</v>
      </c>
      <c r="J849">
        <v>2.2931111228652798</v>
      </c>
      <c r="K849">
        <v>273.71873945834102</v>
      </c>
      <c r="L849">
        <v>227.86073951200399</v>
      </c>
      <c r="M849">
        <v>62.488228201551998</v>
      </c>
      <c r="N849">
        <v>0.97176531191884197</v>
      </c>
      <c r="O849">
        <v>5.3596127247579499</v>
      </c>
      <c r="P849">
        <v>104.670912951167</v>
      </c>
      <c r="Q849">
        <v>0.251305451789745</v>
      </c>
    </row>
    <row r="850" spans="1:17" x14ac:dyDescent="0.3">
      <c r="A850" t="s">
        <v>1846</v>
      </c>
      <c r="B850" t="s">
        <v>1847</v>
      </c>
      <c r="C850" t="s">
        <v>3114</v>
      </c>
      <c r="D850" t="s">
        <v>211</v>
      </c>
      <c r="E850">
        <v>3978.4022137500001</v>
      </c>
      <c r="F850">
        <v>609.85</v>
      </c>
      <c r="G850">
        <v>30.315083889743601</v>
      </c>
      <c r="H850">
        <v>-5.2023352779646297</v>
      </c>
      <c r="I850">
        <v>-8.0520793006936593</v>
      </c>
      <c r="J850">
        <v>-4.6200309867195601</v>
      </c>
      <c r="K850">
        <v>671.83837136754505</v>
      </c>
      <c r="L850">
        <v>641.10951852507401</v>
      </c>
      <c r="M850">
        <v>33.574584039016699</v>
      </c>
      <c r="N850">
        <v>0.51294924166767797</v>
      </c>
      <c r="O850">
        <v>35.672706403213802</v>
      </c>
      <c r="P850">
        <v>52.139204191093903</v>
      </c>
      <c r="Q850">
        <v>5.9279225544195999E-2</v>
      </c>
    </row>
    <row r="851" spans="1:17" x14ac:dyDescent="0.3">
      <c r="A851" t="s">
        <v>1848</v>
      </c>
      <c r="B851" t="s">
        <v>1849</v>
      </c>
      <c r="C851" t="s">
        <v>3110</v>
      </c>
      <c r="D851" t="s">
        <v>967</v>
      </c>
      <c r="E851">
        <v>3970.8803594460001</v>
      </c>
      <c r="F851">
        <v>31.13</v>
      </c>
      <c r="G851">
        <v>-25.473419220439101</v>
      </c>
      <c r="H851">
        <v>-12.6876223327993</v>
      </c>
      <c r="I851">
        <v>-9.09728581380603</v>
      </c>
      <c r="J851">
        <v>-5.8100443649889604</v>
      </c>
      <c r="K851">
        <v>35.9537115531067</v>
      </c>
      <c r="L851">
        <v>35.3691535272499</v>
      </c>
      <c r="M851">
        <v>33.139690312184101</v>
      </c>
      <c r="N851">
        <v>0.631425989776496</v>
      </c>
      <c r="O851">
        <v>48.088660456151601</v>
      </c>
      <c r="P851">
        <v>25.7777777777777</v>
      </c>
      <c r="Q851">
        <v>8.4383128014251005E-2</v>
      </c>
    </row>
    <row r="852" spans="1:17" hidden="1" x14ac:dyDescent="0.3">
      <c r="A852" t="s">
        <v>1850</v>
      </c>
      <c r="B852" t="s">
        <v>1851</v>
      </c>
      <c r="C852" t="s">
        <v>3123</v>
      </c>
      <c r="D852" t="s">
        <v>239</v>
      </c>
      <c r="E852">
        <v>3963.96828744</v>
      </c>
      <c r="F852">
        <v>177.8</v>
      </c>
      <c r="G852">
        <v>115.626178986328</v>
      </c>
      <c r="H852">
        <v>-2.3614563734251499</v>
      </c>
      <c r="I852">
        <v>103.535614809432</v>
      </c>
      <c r="J852">
        <v>-8.4283924593108797</v>
      </c>
      <c r="K852">
        <v>173.01348305294101</v>
      </c>
      <c r="L852">
        <v>129.708313473918</v>
      </c>
      <c r="M852">
        <v>46.327216280209399</v>
      </c>
      <c r="N852">
        <v>0.50371969066719702</v>
      </c>
      <c r="O852">
        <v>15.5230596175478</v>
      </c>
      <c r="P852">
        <v>143.561643835616</v>
      </c>
      <c r="Q852">
        <v>0.28223954498413401</v>
      </c>
    </row>
    <row r="853" spans="1:17" hidden="1" x14ac:dyDescent="0.3">
      <c r="A853" t="s">
        <v>1852</v>
      </c>
      <c r="B853" t="s">
        <v>1853</v>
      </c>
      <c r="C853" t="s">
        <v>3123</v>
      </c>
      <c r="D853" t="s">
        <v>40</v>
      </c>
      <c r="E853">
        <v>3951.73052379</v>
      </c>
      <c r="F853">
        <v>560.54999999999995</v>
      </c>
      <c r="G853">
        <v>1.84369420430884</v>
      </c>
      <c r="H853">
        <v>-7.62190365134256</v>
      </c>
      <c r="I853">
        <v>4.9090806189005001</v>
      </c>
      <c r="J853">
        <v>-7.3277693248128699</v>
      </c>
      <c r="K853">
        <v>617.63168188768702</v>
      </c>
      <c r="L853">
        <v>552.72692522697298</v>
      </c>
      <c r="M853">
        <v>17.9420082119596</v>
      </c>
      <c r="N853">
        <v>0.40464225932812897</v>
      </c>
      <c r="O853">
        <v>27.758451520827698</v>
      </c>
      <c r="P853">
        <v>30.1939379862965</v>
      </c>
    </row>
    <row r="854" spans="1:17" hidden="1" x14ac:dyDescent="0.3">
      <c r="A854" t="s">
        <v>1854</v>
      </c>
      <c r="B854" t="s">
        <v>1855</v>
      </c>
      <c r="C854" t="s">
        <v>3123</v>
      </c>
      <c r="D854" t="s">
        <v>287</v>
      </c>
      <c r="E854">
        <v>3946.6728551249998</v>
      </c>
      <c r="F854">
        <v>411.25</v>
      </c>
      <c r="G854">
        <v>82.145350215757404</v>
      </c>
      <c r="H854">
        <v>8.6989406656057895</v>
      </c>
      <c r="I854">
        <v>124.239641790107</v>
      </c>
      <c r="J854">
        <v>-12.842938463128201</v>
      </c>
      <c r="K854">
        <v>400.14779637138901</v>
      </c>
      <c r="L854">
        <v>258.81679203980002</v>
      </c>
      <c r="M854">
        <v>31.060067387309001</v>
      </c>
      <c r="N854">
        <v>0.283240910686475</v>
      </c>
      <c r="O854">
        <v>25.227963525835801</v>
      </c>
      <c r="P854">
        <v>173.074369189907</v>
      </c>
    </row>
    <row r="855" spans="1:17" x14ac:dyDescent="0.3">
      <c r="A855" t="s">
        <v>1856</v>
      </c>
      <c r="B855" t="s">
        <v>1857</v>
      </c>
      <c r="C855" t="s">
        <v>3119</v>
      </c>
      <c r="D855" t="s">
        <v>91</v>
      </c>
      <c r="E855">
        <v>3938.9072220749999</v>
      </c>
      <c r="F855">
        <v>977.55</v>
      </c>
      <c r="G855">
        <v>15.8615915090184</v>
      </c>
      <c r="H855">
        <v>-3.7206730062876998</v>
      </c>
      <c r="I855">
        <v>20.5586535654685</v>
      </c>
      <c r="J855">
        <v>-3.8502268492946699</v>
      </c>
      <c r="K855">
        <v>1058.4345312973801</v>
      </c>
      <c r="L855">
        <v>1012.18897252031</v>
      </c>
      <c r="M855">
        <v>44.691312743310903</v>
      </c>
      <c r="N855">
        <v>1.1028023692304201</v>
      </c>
      <c r="O855">
        <v>62.927727481970201</v>
      </c>
      <c r="P855">
        <v>60.254098360655703</v>
      </c>
      <c r="Q855">
        <v>1.6729328105898E-2</v>
      </c>
    </row>
    <row r="856" spans="1:17" hidden="1" x14ac:dyDescent="0.3">
      <c r="A856" t="s">
        <v>1858</v>
      </c>
      <c r="B856" t="s">
        <v>1859</v>
      </c>
      <c r="C856" t="s">
        <v>3123</v>
      </c>
      <c r="D856" t="s">
        <v>270</v>
      </c>
      <c r="E856">
        <v>3928.18887871999</v>
      </c>
      <c r="F856">
        <v>1231.7</v>
      </c>
      <c r="G856">
        <v>-12.703587523133899</v>
      </c>
      <c r="H856">
        <v>-0.233820894368161</v>
      </c>
      <c r="I856">
        <v>-8.1483712252738307</v>
      </c>
      <c r="J856">
        <v>-1.9986127411202299</v>
      </c>
      <c r="K856">
        <v>1318.3649322776</v>
      </c>
      <c r="L856">
        <v>1287.6663819049299</v>
      </c>
      <c r="M856">
        <v>32.440393648473702</v>
      </c>
      <c r="N856">
        <v>0.44983328830052499</v>
      </c>
      <c r="O856">
        <v>27.855809044410101</v>
      </c>
      <c r="P856">
        <v>11.8659461423187</v>
      </c>
      <c r="Q856">
        <v>0.110318245278882</v>
      </c>
    </row>
    <row r="857" spans="1:17" x14ac:dyDescent="0.3">
      <c r="A857" t="s">
        <v>1860</v>
      </c>
      <c r="B857" t="s">
        <v>1861</v>
      </c>
      <c r="C857" t="s">
        <v>3120</v>
      </c>
      <c r="D857" t="s">
        <v>515</v>
      </c>
      <c r="E857">
        <v>3926.8148118919999</v>
      </c>
      <c r="F857">
        <v>78.819999999999993</v>
      </c>
      <c r="G857">
        <v>-47.583795808321803</v>
      </c>
      <c r="H857">
        <v>-15.8739357822706</v>
      </c>
      <c r="I857">
        <v>-28.5440202848539</v>
      </c>
      <c r="J857">
        <v>-7.8110688262061103</v>
      </c>
      <c r="K857">
        <v>97.540549813943898</v>
      </c>
      <c r="L857">
        <v>105.095551321</v>
      </c>
      <c r="M857">
        <v>11.1031714060522</v>
      </c>
      <c r="N857">
        <v>0.58116816441080299</v>
      </c>
      <c r="O857">
        <v>69.626998223800996</v>
      </c>
      <c r="P857">
        <v>0.90897452310842997</v>
      </c>
      <c r="Q857">
        <v>-0.127489537509859</v>
      </c>
    </row>
    <row r="858" spans="1:17" x14ac:dyDescent="0.3">
      <c r="A858" t="s">
        <v>1862</v>
      </c>
      <c r="B858" t="s">
        <v>1863</v>
      </c>
      <c r="C858" t="s">
        <v>3114</v>
      </c>
      <c r="D858" t="s">
        <v>211</v>
      </c>
      <c r="E858">
        <v>3923.7349128000001</v>
      </c>
      <c r="F858">
        <v>1490.8</v>
      </c>
      <c r="G858">
        <v>42.721102771909898</v>
      </c>
      <c r="H858">
        <v>-2.2670871821841998</v>
      </c>
      <c r="I858">
        <v>18.859658204322798</v>
      </c>
      <c r="J858">
        <v>-2.7518465285254901</v>
      </c>
      <c r="K858">
        <v>1565.49090907903</v>
      </c>
      <c r="L858">
        <v>1376.8000294651999</v>
      </c>
      <c r="M858">
        <v>34.9944065612437</v>
      </c>
      <c r="N858">
        <v>0.46122929668187301</v>
      </c>
      <c r="O858">
        <v>20.0697612020391</v>
      </c>
      <c r="P858">
        <v>61.591198547543499</v>
      </c>
      <c r="Q858">
        <v>0.114507773423608</v>
      </c>
    </row>
    <row r="859" spans="1:17" x14ac:dyDescent="0.3">
      <c r="A859" t="s">
        <v>1864</v>
      </c>
      <c r="B859" t="s">
        <v>1865</v>
      </c>
      <c r="C859" t="s">
        <v>3108</v>
      </c>
      <c r="D859" t="s">
        <v>54</v>
      </c>
      <c r="E859">
        <v>3896.6128292199901</v>
      </c>
      <c r="F859">
        <v>43.39</v>
      </c>
      <c r="G859">
        <v>-13.426269691192999</v>
      </c>
      <c r="H859">
        <v>-9.6856087957066297</v>
      </c>
      <c r="I859">
        <v>-41.503009026629698</v>
      </c>
      <c r="J859">
        <v>-1.9160030866487801</v>
      </c>
      <c r="K859">
        <v>51.100451041385398</v>
      </c>
      <c r="L859">
        <v>57.995357350349003</v>
      </c>
      <c r="M859">
        <v>40.115625411876003</v>
      </c>
      <c r="N859">
        <v>0.48712229775893001</v>
      </c>
      <c r="O859">
        <v>129.61511869094201</v>
      </c>
      <c r="P859">
        <v>8.0024891101431397</v>
      </c>
      <c r="Q859">
        <v>-4.7025207070699998E-4</v>
      </c>
    </row>
    <row r="860" spans="1:17" x14ac:dyDescent="0.3">
      <c r="A860" t="s">
        <v>1866</v>
      </c>
      <c r="B860" t="s">
        <v>1867</v>
      </c>
      <c r="C860" t="s">
        <v>3108</v>
      </c>
      <c r="D860" t="s">
        <v>402</v>
      </c>
      <c r="E860">
        <v>3895.8827837849999</v>
      </c>
      <c r="F860">
        <v>35.369999999999997</v>
      </c>
      <c r="G860">
        <v>-48.259998736448097</v>
      </c>
      <c r="H860">
        <v>-11.500355596507699</v>
      </c>
      <c r="I860">
        <v>-37.180313046599103</v>
      </c>
      <c r="J860">
        <v>-7.5287788755347398</v>
      </c>
      <c r="K860">
        <v>42.638221341374397</v>
      </c>
      <c r="L860">
        <v>48.1167253091213</v>
      </c>
      <c r="M860">
        <v>24.516934289666299</v>
      </c>
      <c r="N860">
        <v>1.2546979963437299</v>
      </c>
      <c r="O860">
        <v>93.101498445009895</v>
      </c>
      <c r="P860">
        <v>1.3176740189057601</v>
      </c>
    </row>
    <row r="861" spans="1:17" hidden="1" x14ac:dyDescent="0.3">
      <c r="A861" t="s">
        <v>1868</v>
      </c>
      <c r="B861" t="s">
        <v>1869</v>
      </c>
      <c r="C861" t="s">
        <v>3123</v>
      </c>
      <c r="D861" t="s">
        <v>211</v>
      </c>
      <c r="E861">
        <v>3878.3699484150002</v>
      </c>
      <c r="F861">
        <v>505.55</v>
      </c>
      <c r="G861">
        <v>-9.3113387773832592</v>
      </c>
      <c r="H861">
        <v>-11.0581793907742</v>
      </c>
      <c r="I861">
        <v>-14.4125173681976</v>
      </c>
      <c r="J861">
        <v>-6.0157354174143904</v>
      </c>
      <c r="K861">
        <v>572.64737429906495</v>
      </c>
      <c r="L861">
        <v>566.88393043110398</v>
      </c>
      <c r="M861">
        <v>25.795600598742599</v>
      </c>
      <c r="N861">
        <v>0.72011508395563095</v>
      </c>
      <c r="O861">
        <v>39.056473148056497</v>
      </c>
      <c r="P861">
        <v>12.020828717039601</v>
      </c>
      <c r="Q861">
        <v>0.143253881756468</v>
      </c>
    </row>
    <row r="862" spans="1:17" hidden="1" x14ac:dyDescent="0.3">
      <c r="A862" t="s">
        <v>1870</v>
      </c>
      <c r="B862" t="s">
        <v>1871</v>
      </c>
      <c r="C862" t="s">
        <v>3123</v>
      </c>
      <c r="D862" t="s">
        <v>527</v>
      </c>
      <c r="E862">
        <v>3874.52592451999</v>
      </c>
      <c r="F862">
        <v>4484.6499999999996</v>
      </c>
      <c r="G862">
        <v>-7.3883317384981098</v>
      </c>
      <c r="H862">
        <v>2.2067295736163102</v>
      </c>
      <c r="I862">
        <v>28.969419419939101</v>
      </c>
      <c r="J862">
        <v>-1.4273191890211301</v>
      </c>
      <c r="K862">
        <v>4458.12783121549</v>
      </c>
      <c r="L862">
        <v>3997.4835579254</v>
      </c>
      <c r="M862">
        <v>38.837173794875</v>
      </c>
      <c r="N862">
        <v>0.744305122898265</v>
      </c>
      <c r="O862">
        <v>8.9795190260109692</v>
      </c>
      <c r="P862">
        <v>49.667934855159501</v>
      </c>
      <c r="Q862">
        <v>3.4646184310962003E-2</v>
      </c>
    </row>
    <row r="863" spans="1:17" x14ac:dyDescent="0.3">
      <c r="A863" t="s">
        <v>1872</v>
      </c>
      <c r="B863" t="s">
        <v>1873</v>
      </c>
      <c r="C863" t="s">
        <v>3111</v>
      </c>
      <c r="D863" t="s">
        <v>48</v>
      </c>
      <c r="E863">
        <v>3859.5067930250002</v>
      </c>
      <c r="F863">
        <v>557.75</v>
      </c>
      <c r="G863">
        <v>-43.643156004504299</v>
      </c>
      <c r="H863">
        <v>-12.673196524724201</v>
      </c>
      <c r="I863">
        <v>13.1868231571154</v>
      </c>
      <c r="J863">
        <v>-5.92258462411447</v>
      </c>
      <c r="K863">
        <v>626.44395812353798</v>
      </c>
      <c r="L863">
        <v>622.98086193230802</v>
      </c>
      <c r="M863">
        <v>32.219459728051</v>
      </c>
      <c r="N863">
        <v>0.79100729845203499</v>
      </c>
      <c r="O863">
        <v>80.914388166741304</v>
      </c>
      <c r="P863">
        <v>30.6971294669009</v>
      </c>
      <c r="Q863">
        <v>0.120677733456987</v>
      </c>
    </row>
    <row r="864" spans="1:17" hidden="1" x14ac:dyDescent="0.3">
      <c r="A864" t="s">
        <v>1874</v>
      </c>
      <c r="B864" t="s">
        <v>1875</v>
      </c>
      <c r="C864" t="s">
        <v>3123</v>
      </c>
      <c r="D864" t="s">
        <v>402</v>
      </c>
      <c r="E864">
        <v>3836.24307176</v>
      </c>
      <c r="F864">
        <v>237.85</v>
      </c>
      <c r="G864">
        <v>-45.871056031449697</v>
      </c>
      <c r="H864">
        <v>-6.2544175433494198</v>
      </c>
      <c r="I864">
        <v>-30.749371168381501</v>
      </c>
      <c r="J864">
        <v>-4.2511084397907997</v>
      </c>
      <c r="M864">
        <v>34.035804460050002</v>
      </c>
      <c r="O864">
        <v>47.1515661130965</v>
      </c>
      <c r="P864">
        <v>4.9415398191043396</v>
      </c>
    </row>
    <row r="865" spans="1:17" x14ac:dyDescent="0.3">
      <c r="A865" t="s">
        <v>1876</v>
      </c>
      <c r="B865" t="s">
        <v>1877</v>
      </c>
      <c r="C865" t="s">
        <v>3122</v>
      </c>
      <c r="D865" t="s">
        <v>485</v>
      </c>
      <c r="E865">
        <v>3831.96388505</v>
      </c>
      <c r="F865">
        <v>334.45</v>
      </c>
      <c r="G865">
        <v>-15.180473233540299</v>
      </c>
      <c r="H865">
        <v>-12.2981896725823</v>
      </c>
      <c r="I865">
        <v>-10.217300265605401</v>
      </c>
      <c r="J865">
        <v>-8.7918807260805902</v>
      </c>
      <c r="K865">
        <v>376.42003093083298</v>
      </c>
      <c r="L865">
        <v>369.05909184465702</v>
      </c>
      <c r="M865">
        <v>21.6405079655527</v>
      </c>
      <c r="N865">
        <v>0.41060198119802599</v>
      </c>
      <c r="O865">
        <v>37.195395425325103</v>
      </c>
      <c r="P865">
        <v>10.0888742593811</v>
      </c>
      <c r="Q865">
        <v>0.11587156794247699</v>
      </c>
    </row>
    <row r="866" spans="1:17" x14ac:dyDescent="0.3">
      <c r="A866" t="s">
        <v>1878</v>
      </c>
      <c r="B866" t="s">
        <v>1879</v>
      </c>
      <c r="C866" t="s">
        <v>3107</v>
      </c>
      <c r="D866" t="s">
        <v>255</v>
      </c>
      <c r="E866">
        <v>3823.1037633599999</v>
      </c>
      <c r="F866">
        <v>1400.4</v>
      </c>
      <c r="G866">
        <v>0.96499528520012801</v>
      </c>
      <c r="H866">
        <v>0.63474181009793595</v>
      </c>
      <c r="I866">
        <v>2.5557610200320302</v>
      </c>
      <c r="J866">
        <v>-4.33475681981934</v>
      </c>
      <c r="K866">
        <v>1395.4686817093</v>
      </c>
      <c r="L866">
        <v>1292.3578026553701</v>
      </c>
      <c r="M866">
        <v>51.673254481315901</v>
      </c>
      <c r="N866">
        <v>0.81105817377669198</v>
      </c>
      <c r="O866">
        <v>10.882604970008501</v>
      </c>
      <c r="P866">
        <v>48.646640484024999</v>
      </c>
      <c r="Q866">
        <v>9.7216060831686005E-2</v>
      </c>
    </row>
    <row r="867" spans="1:17" x14ac:dyDescent="0.3">
      <c r="A867" t="s">
        <v>1880</v>
      </c>
      <c r="B867" t="s">
        <v>1881</v>
      </c>
      <c r="C867" t="s">
        <v>3120</v>
      </c>
      <c r="D867" t="s">
        <v>1442</v>
      </c>
      <c r="E867">
        <v>3820.1682302039999</v>
      </c>
      <c r="F867">
        <v>70.44</v>
      </c>
      <c r="G867">
        <v>18.8846644385563</v>
      </c>
      <c r="H867">
        <v>-6.1087097267220196</v>
      </c>
      <c r="I867">
        <v>-14.9051996280533</v>
      </c>
      <c r="J867">
        <v>-2.7617583377492401</v>
      </c>
      <c r="K867">
        <v>78.619689187690895</v>
      </c>
      <c r="L867">
        <v>77.272155944103801</v>
      </c>
      <c r="M867">
        <v>26.164582532040701</v>
      </c>
      <c r="N867">
        <v>0.39251307316380502</v>
      </c>
      <c r="O867">
        <v>46.578648495173098</v>
      </c>
      <c r="P867">
        <v>42.591093117408803</v>
      </c>
      <c r="Q867">
        <v>0.15243863678929101</v>
      </c>
    </row>
    <row r="868" spans="1:17" x14ac:dyDescent="0.3">
      <c r="A868" t="s">
        <v>1882</v>
      </c>
      <c r="B868" t="s">
        <v>1883</v>
      </c>
      <c r="C868" t="s">
        <v>3117</v>
      </c>
      <c r="D868" t="s">
        <v>48</v>
      </c>
      <c r="E868">
        <v>3818.9063597999998</v>
      </c>
      <c r="F868">
        <v>2253.3000000000002</v>
      </c>
      <c r="G868">
        <v>5.8048019956137296</v>
      </c>
      <c r="H868">
        <v>0.17649425093214299</v>
      </c>
      <c r="I868">
        <v>36.477997965690598</v>
      </c>
      <c r="J868">
        <v>0.46337190219824997</v>
      </c>
      <c r="K868">
        <v>2190.2940224373501</v>
      </c>
      <c r="L868">
        <v>1926.2238925786301</v>
      </c>
      <c r="M868">
        <v>50.252151300190199</v>
      </c>
      <c r="N868">
        <v>0.65236223915842995</v>
      </c>
      <c r="O868">
        <v>21.377535170638598</v>
      </c>
      <c r="P868">
        <v>59.356435643564303</v>
      </c>
      <c r="Q868">
        <v>8.4019063142280997E-2</v>
      </c>
    </row>
    <row r="869" spans="1:17" hidden="1" x14ac:dyDescent="0.3">
      <c r="A869" t="s">
        <v>1884</v>
      </c>
      <c r="B869" t="s">
        <v>1885</v>
      </c>
      <c r="C869" t="s">
        <v>3123</v>
      </c>
      <c r="D869" t="s">
        <v>252</v>
      </c>
      <c r="E869">
        <v>3806.721325</v>
      </c>
      <c r="F869">
        <v>412.85</v>
      </c>
      <c r="G869">
        <v>77.984979021818702</v>
      </c>
      <c r="H869">
        <v>2.2601233353950301</v>
      </c>
      <c r="I869">
        <v>62.5794426824325</v>
      </c>
      <c r="J869">
        <v>-10.609514026269199</v>
      </c>
      <c r="K869">
        <v>416.481058820979</v>
      </c>
      <c r="L869">
        <v>318.00901571626798</v>
      </c>
      <c r="M869">
        <v>41.625803330737902</v>
      </c>
      <c r="N869">
        <v>0.95779013590578999</v>
      </c>
      <c r="O869">
        <v>18.566065156836601</v>
      </c>
      <c r="P869">
        <v>167.216828478964</v>
      </c>
      <c r="Q869">
        <v>0.16258246232356399</v>
      </c>
    </row>
    <row r="870" spans="1:17" hidden="1" x14ac:dyDescent="0.3">
      <c r="A870" t="s">
        <v>1886</v>
      </c>
      <c r="B870" t="s">
        <v>1887</v>
      </c>
      <c r="C870" t="s">
        <v>3123</v>
      </c>
      <c r="D870" t="s">
        <v>572</v>
      </c>
      <c r="E870">
        <v>3787.4290394</v>
      </c>
      <c r="F870">
        <v>44.62</v>
      </c>
      <c r="G870">
        <v>69.969240521318</v>
      </c>
      <c r="H870">
        <v>-58.482699211929599</v>
      </c>
      <c r="I870">
        <v>84.611642762246404</v>
      </c>
      <c r="J870">
        <v>-12.5074155428659</v>
      </c>
      <c r="K870">
        <v>96.123592293123906</v>
      </c>
      <c r="M870">
        <v>2.7436420397060002</v>
      </c>
      <c r="N870">
        <v>0.58003506555081596</v>
      </c>
      <c r="O870">
        <v>499.50694755714898</v>
      </c>
      <c r="P870">
        <v>98.311111111111103</v>
      </c>
    </row>
    <row r="871" spans="1:17" hidden="1" x14ac:dyDescent="0.3">
      <c r="A871" t="s">
        <v>1888</v>
      </c>
      <c r="B871" t="s">
        <v>1889</v>
      </c>
      <c r="C871" t="s">
        <v>3123</v>
      </c>
      <c r="D871" t="s">
        <v>1890</v>
      </c>
      <c r="E871">
        <v>3775.0361059839902</v>
      </c>
      <c r="F871">
        <v>125.84</v>
      </c>
      <c r="G871">
        <v>-2.6353224841239302</v>
      </c>
      <c r="H871">
        <v>-18.366178360101301</v>
      </c>
      <c r="I871">
        <v>23.5251664780635</v>
      </c>
      <c r="J871">
        <v>-3.52137076568417</v>
      </c>
      <c r="K871">
        <v>137.383205456881</v>
      </c>
      <c r="L871">
        <v>126.582315879826</v>
      </c>
      <c r="M871">
        <v>34.9311710815455</v>
      </c>
      <c r="N871">
        <v>0.61514747467516195</v>
      </c>
      <c r="O871">
        <v>31.031468531468501</v>
      </c>
      <c r="P871">
        <v>49.631391200951199</v>
      </c>
      <c r="Q871">
        <v>6.0513183644943999E-2</v>
      </c>
    </row>
    <row r="872" spans="1:17" hidden="1" x14ac:dyDescent="0.3">
      <c r="A872" t="s">
        <v>1891</v>
      </c>
      <c r="B872" t="s">
        <v>1892</v>
      </c>
      <c r="C872" t="s">
        <v>3123</v>
      </c>
      <c r="D872" t="s">
        <v>485</v>
      </c>
      <c r="E872">
        <v>3767.8142032199999</v>
      </c>
      <c r="F872">
        <v>272.2</v>
      </c>
      <c r="G872">
        <v>54.6566820578646</v>
      </c>
      <c r="H872">
        <v>-8.7635416094847898</v>
      </c>
      <c r="I872">
        <v>33.248151677405197</v>
      </c>
      <c r="J872">
        <v>-7.2676259398511398</v>
      </c>
      <c r="K872">
        <v>283.417047405532</v>
      </c>
      <c r="L872">
        <v>231.35616202633199</v>
      </c>
      <c r="M872">
        <v>31.850989299641999</v>
      </c>
      <c r="N872">
        <v>0.315421990689916</v>
      </c>
      <c r="O872">
        <v>23.530492285084499</v>
      </c>
      <c r="P872">
        <v>100</v>
      </c>
      <c r="Q872">
        <v>5.6498316582644002E-2</v>
      </c>
    </row>
    <row r="873" spans="1:17" hidden="1" x14ac:dyDescent="0.3">
      <c r="A873" t="s">
        <v>1893</v>
      </c>
      <c r="B873" t="s">
        <v>1894</v>
      </c>
      <c r="C873" t="s">
        <v>3123</v>
      </c>
      <c r="D873" t="s">
        <v>114</v>
      </c>
      <c r="E873">
        <v>3759.7052007679999</v>
      </c>
      <c r="F873">
        <v>38.72</v>
      </c>
      <c r="G873">
        <v>-37.336778827896602</v>
      </c>
      <c r="H873">
        <v>-7.4714157058844703</v>
      </c>
      <c r="I873">
        <v>-24.625280679211599</v>
      </c>
      <c r="J873">
        <v>-4.0880032429415198</v>
      </c>
      <c r="K873">
        <v>44.804892566174203</v>
      </c>
      <c r="L873">
        <v>46.107640671256199</v>
      </c>
      <c r="M873">
        <v>19.331843806372799</v>
      </c>
      <c r="N873">
        <v>0.31791315023032002</v>
      </c>
      <c r="O873">
        <v>68.904958677685897</v>
      </c>
      <c r="P873">
        <v>2.8419654714475402</v>
      </c>
      <c r="Q873">
        <v>4.5431275280525998E-2</v>
      </c>
    </row>
    <row r="874" spans="1:17" hidden="1" x14ac:dyDescent="0.3">
      <c r="A874" t="s">
        <v>1895</v>
      </c>
      <c r="B874" t="s">
        <v>1896</v>
      </c>
      <c r="C874" t="s">
        <v>3123</v>
      </c>
      <c r="D874" t="s">
        <v>120</v>
      </c>
      <c r="E874">
        <v>3742.30935</v>
      </c>
      <c r="F874">
        <v>578.65</v>
      </c>
      <c r="G874">
        <v>170.338964519272</v>
      </c>
      <c r="H874">
        <v>5.64527370171814</v>
      </c>
      <c r="I874">
        <v>27.695269544572501</v>
      </c>
      <c r="J874">
        <v>3.7452838468061098</v>
      </c>
      <c r="K874">
        <v>519.48485134842201</v>
      </c>
      <c r="L874">
        <v>416.01690406090802</v>
      </c>
      <c r="N874">
        <v>1.2167027739909699</v>
      </c>
      <c r="O874">
        <v>13.540136524669499</v>
      </c>
      <c r="P874">
        <v>230.65714285714199</v>
      </c>
    </row>
    <row r="875" spans="1:17" hidden="1" x14ac:dyDescent="0.3">
      <c r="A875" t="s">
        <v>1897</v>
      </c>
      <c r="B875" t="s">
        <v>1898</v>
      </c>
      <c r="C875" t="s">
        <v>3123</v>
      </c>
      <c r="D875" t="s">
        <v>436</v>
      </c>
      <c r="E875">
        <v>3742.189359125</v>
      </c>
      <c r="F875">
        <v>607.25</v>
      </c>
      <c r="G875">
        <v>-42.338023312040498</v>
      </c>
      <c r="H875">
        <v>-1.0132564858765201</v>
      </c>
      <c r="I875">
        <v>-12.246646170821201</v>
      </c>
      <c r="J875">
        <v>-0.149620701221366</v>
      </c>
      <c r="K875">
        <v>634.16585949542105</v>
      </c>
      <c r="L875">
        <v>662.447537720632</v>
      </c>
      <c r="M875">
        <v>39.445909615645803</v>
      </c>
      <c r="N875">
        <v>0.91676894548316701</v>
      </c>
      <c r="O875">
        <v>34.697406340057597</v>
      </c>
      <c r="P875">
        <v>3.5644239788522101</v>
      </c>
      <c r="Q875">
        <v>0.103275933678075</v>
      </c>
    </row>
    <row r="876" spans="1:17" x14ac:dyDescent="0.3">
      <c r="A876" t="s">
        <v>1899</v>
      </c>
      <c r="B876" t="s">
        <v>1900</v>
      </c>
      <c r="C876" t="s">
        <v>3119</v>
      </c>
      <c r="D876" t="s">
        <v>278</v>
      </c>
      <c r="E876">
        <v>3737.4295634099999</v>
      </c>
      <c r="F876">
        <v>1190.55</v>
      </c>
      <c r="G876">
        <v>-1.4413729170605101</v>
      </c>
      <c r="H876">
        <v>10.2457886794227</v>
      </c>
      <c r="I876">
        <v>32.156659490821397</v>
      </c>
      <c r="J876">
        <v>0.70773477524839001</v>
      </c>
      <c r="K876">
        <v>1166.8340326093701</v>
      </c>
      <c r="L876">
        <v>1101.8701812111501</v>
      </c>
      <c r="M876">
        <v>50.476957237948398</v>
      </c>
      <c r="N876">
        <v>1.2380320311174999</v>
      </c>
      <c r="O876">
        <v>15.4928394439544</v>
      </c>
      <c r="P876">
        <v>58.391538615046798</v>
      </c>
      <c r="Q876">
        <v>-5.1252814139008E-2</v>
      </c>
    </row>
    <row r="877" spans="1:17" hidden="1" x14ac:dyDescent="0.3">
      <c r="A877" t="s">
        <v>1901</v>
      </c>
      <c r="B877" t="s">
        <v>1902</v>
      </c>
      <c r="C877" t="s">
        <v>3123</v>
      </c>
      <c r="D877" t="s">
        <v>1031</v>
      </c>
      <c r="E877">
        <v>3730.8735000000001</v>
      </c>
      <c r="F877">
        <v>58.09</v>
      </c>
      <c r="G877">
        <v>-36.153799001543803</v>
      </c>
      <c r="H877">
        <v>0.81750307334731498</v>
      </c>
      <c r="I877">
        <v>-16.280911057064198</v>
      </c>
      <c r="J877">
        <v>-1.2213295399674999</v>
      </c>
      <c r="K877">
        <v>61.258459670457299</v>
      </c>
      <c r="L877">
        <v>64.468483378053506</v>
      </c>
      <c r="M877">
        <v>80.428401478298795</v>
      </c>
      <c r="N877">
        <v>1.0449235100023999</v>
      </c>
      <c r="O877">
        <v>22.998794973317199</v>
      </c>
      <c r="P877">
        <v>1.8944044904402899</v>
      </c>
      <c r="Q877">
        <v>-6.679688381315E-3</v>
      </c>
    </row>
    <row r="878" spans="1:17" hidden="1" x14ac:dyDescent="0.3">
      <c r="A878" t="s">
        <v>1903</v>
      </c>
      <c r="B878" t="s">
        <v>1904</v>
      </c>
      <c r="C878" t="s">
        <v>3123</v>
      </c>
      <c r="D878" t="s">
        <v>730</v>
      </c>
      <c r="E878">
        <v>3724.7253936799998</v>
      </c>
      <c r="F878">
        <v>169.29</v>
      </c>
      <c r="G878">
        <v>12.8644816363062</v>
      </c>
      <c r="H878">
        <v>7.8548747050858099</v>
      </c>
      <c r="I878">
        <v>8.0471586103444093</v>
      </c>
      <c r="J878">
        <v>-1.4203168750473201</v>
      </c>
      <c r="K878">
        <v>165.88619117102101</v>
      </c>
      <c r="L878">
        <v>154.38023820660899</v>
      </c>
      <c r="M878">
        <v>58.331342908403499</v>
      </c>
      <c r="N878">
        <v>1.39093651479902</v>
      </c>
      <c r="O878">
        <v>5.0859471912103604</v>
      </c>
      <c r="P878">
        <v>32.964184731385402</v>
      </c>
      <c r="Q878">
        <v>8.2626113561340003E-3</v>
      </c>
    </row>
    <row r="879" spans="1:17" x14ac:dyDescent="0.3">
      <c r="A879" t="s">
        <v>1905</v>
      </c>
      <c r="B879" t="s">
        <v>1906</v>
      </c>
      <c r="C879" t="s">
        <v>3119</v>
      </c>
      <c r="D879" t="s">
        <v>114</v>
      </c>
      <c r="E879">
        <v>3708.72517905</v>
      </c>
      <c r="F879">
        <v>94.35</v>
      </c>
      <c r="G879">
        <v>-28.9000032746827</v>
      </c>
      <c r="H879">
        <v>-50.463618019840197</v>
      </c>
      <c r="I879">
        <v>-18.756624675570201</v>
      </c>
      <c r="J879">
        <v>-51.2907806906993</v>
      </c>
      <c r="K879">
        <v>103.964138607788</v>
      </c>
      <c r="L879">
        <v>107.818710316655</v>
      </c>
      <c r="M879">
        <v>40.547095757683103</v>
      </c>
      <c r="N879">
        <v>0.36511285995167703</v>
      </c>
      <c r="O879">
        <v>47.323794382617898</v>
      </c>
      <c r="P879">
        <v>13.061713600958599</v>
      </c>
      <c r="Q879">
        <v>5.0967916927401997E-2</v>
      </c>
    </row>
    <row r="880" spans="1:17" hidden="1" x14ac:dyDescent="0.3">
      <c r="A880" t="s">
        <v>1907</v>
      </c>
      <c r="B880" t="s">
        <v>1908</v>
      </c>
      <c r="C880" t="s">
        <v>3123</v>
      </c>
      <c r="D880" t="s">
        <v>436</v>
      </c>
      <c r="E880">
        <v>3697.1991902699901</v>
      </c>
      <c r="F880">
        <v>583.95000000000005</v>
      </c>
      <c r="G880">
        <v>46.5802426698489</v>
      </c>
      <c r="I880">
        <v>14.7316585855501</v>
      </c>
      <c r="K880">
        <v>555.13151102030702</v>
      </c>
      <c r="L880">
        <v>481.76224515429197</v>
      </c>
      <c r="M880">
        <v>64.780785260819798</v>
      </c>
      <c r="N880">
        <v>1.4159799853066699</v>
      </c>
      <c r="O880">
        <v>5.9851014641664397</v>
      </c>
      <c r="P880">
        <v>77.492401215805501</v>
      </c>
      <c r="Q880">
        <v>-3.9150349227047E-2</v>
      </c>
    </row>
    <row r="881" spans="1:17" hidden="1" x14ac:dyDescent="0.3">
      <c r="A881" t="s">
        <v>1909</v>
      </c>
      <c r="B881" t="s">
        <v>1910</v>
      </c>
      <c r="C881" t="s">
        <v>3123</v>
      </c>
      <c r="D881" t="s">
        <v>142</v>
      </c>
      <c r="E881">
        <v>3695.7408203999998</v>
      </c>
      <c r="F881">
        <v>410</v>
      </c>
      <c r="G881">
        <v>-19.181773815577301</v>
      </c>
      <c r="H881">
        <v>4.9577753883314202</v>
      </c>
      <c r="I881">
        <v>-9.3996385472187001</v>
      </c>
      <c r="J881">
        <v>-0.33487041086131297</v>
      </c>
      <c r="K881">
        <v>418.56352321206703</v>
      </c>
      <c r="L881">
        <v>421.74514146257798</v>
      </c>
      <c r="M881">
        <v>32.878710805587701</v>
      </c>
      <c r="N881">
        <v>6.4741216370411497E-2</v>
      </c>
      <c r="O881">
        <v>16.829268292682901</v>
      </c>
      <c r="P881">
        <v>4.4186934929326398</v>
      </c>
      <c r="Q881">
        <v>-3.7464865678722002E-2</v>
      </c>
    </row>
    <row r="882" spans="1:17" hidden="1" x14ac:dyDescent="0.3">
      <c r="A882" t="s">
        <v>1911</v>
      </c>
      <c r="B882" t="s">
        <v>1912</v>
      </c>
      <c r="C882" t="s">
        <v>3123</v>
      </c>
      <c r="D882" t="s">
        <v>208</v>
      </c>
      <c r="E882">
        <v>3694.5590719949901</v>
      </c>
      <c r="F882">
        <v>3388.95</v>
      </c>
      <c r="G882">
        <v>144.875173673544</v>
      </c>
      <c r="H882">
        <v>21.623615814495899</v>
      </c>
      <c r="I882">
        <v>129.27159999368899</v>
      </c>
      <c r="J882">
        <v>-2.9254011411118199</v>
      </c>
      <c r="K882">
        <v>2777.9504929639402</v>
      </c>
      <c r="L882">
        <v>2057.1023095744899</v>
      </c>
      <c r="M882">
        <v>64.596927360025603</v>
      </c>
      <c r="N882">
        <v>1.87641445096615</v>
      </c>
      <c r="O882">
        <v>7.2898685433541299</v>
      </c>
      <c r="P882">
        <v>199.920350457984</v>
      </c>
      <c r="Q882">
        <v>0.187297069804576</v>
      </c>
    </row>
    <row r="883" spans="1:17" x14ac:dyDescent="0.3">
      <c r="A883" t="s">
        <v>1913</v>
      </c>
      <c r="B883" t="s">
        <v>1914</v>
      </c>
      <c r="C883" t="s">
        <v>3124</v>
      </c>
      <c r="D883" t="s">
        <v>108</v>
      </c>
      <c r="E883">
        <v>3693.5120697540001</v>
      </c>
      <c r="F883">
        <v>215.99</v>
      </c>
      <c r="G883">
        <v>18.413162500193302</v>
      </c>
      <c r="H883">
        <v>-10.874040700853801</v>
      </c>
      <c r="I883">
        <v>-34.135269978420098</v>
      </c>
      <c r="J883">
        <v>-4.2560166374235697</v>
      </c>
      <c r="K883">
        <v>245.18938827998701</v>
      </c>
      <c r="L883">
        <v>248.06605268402899</v>
      </c>
      <c r="M883">
        <v>27.610878460806401</v>
      </c>
      <c r="N883">
        <v>0.62811178326876205</v>
      </c>
      <c r="O883">
        <v>48.363350155099702</v>
      </c>
      <c r="P883">
        <v>40.847733941962801</v>
      </c>
      <c r="Q883">
        <v>6.3751218138350996E-2</v>
      </c>
    </row>
    <row r="884" spans="1:17" hidden="1" x14ac:dyDescent="0.3">
      <c r="A884" t="s">
        <v>1915</v>
      </c>
      <c r="B884" t="s">
        <v>1916</v>
      </c>
      <c r="C884" t="s">
        <v>3123</v>
      </c>
      <c r="E884">
        <v>3690.2682297449901</v>
      </c>
      <c r="F884">
        <v>1951.65</v>
      </c>
      <c r="G884">
        <v>2798.32610917788</v>
      </c>
      <c r="H884">
        <v>-24.403456207628299</v>
      </c>
      <c r="I884">
        <v>164.32275237513801</v>
      </c>
      <c r="J884">
        <v>-4.9058325978455999</v>
      </c>
      <c r="K884">
        <v>2057.9126712504399</v>
      </c>
      <c r="L884">
        <v>1223.2604805783701</v>
      </c>
      <c r="M884">
        <v>39.044150116560203</v>
      </c>
      <c r="N884">
        <v>0.35231009087183501</v>
      </c>
      <c r="O884">
        <v>62.375425921656003</v>
      </c>
      <c r="P884">
        <v>2817.2645739910299</v>
      </c>
    </row>
    <row r="885" spans="1:17" x14ac:dyDescent="0.3">
      <c r="A885" t="s">
        <v>1917</v>
      </c>
      <c r="B885" t="s">
        <v>1918</v>
      </c>
      <c r="C885" t="s">
        <v>3126</v>
      </c>
      <c r="D885" t="s">
        <v>1467</v>
      </c>
      <c r="E885">
        <v>3675.6217302</v>
      </c>
      <c r="F885">
        <v>556.5</v>
      </c>
      <c r="G885">
        <v>-42.427632430019997</v>
      </c>
      <c r="H885">
        <v>-5.40450046208906</v>
      </c>
      <c r="I885">
        <v>-18.016992804773899</v>
      </c>
      <c r="J885">
        <v>-0.840574325821138</v>
      </c>
      <c r="K885">
        <v>582.48949710085606</v>
      </c>
      <c r="L885">
        <v>616.29008025093003</v>
      </c>
      <c r="M885">
        <v>50.966362857404697</v>
      </c>
      <c r="N885">
        <v>0.86991188559763499</v>
      </c>
      <c r="O885">
        <v>46.451033243486002</v>
      </c>
      <c r="P885">
        <v>6.1820263308528904</v>
      </c>
      <c r="Q885">
        <v>8.6753056102425993E-2</v>
      </c>
    </row>
    <row r="886" spans="1:17" hidden="1" x14ac:dyDescent="0.3">
      <c r="A886" t="s">
        <v>1919</v>
      </c>
      <c r="B886" t="s">
        <v>1920</v>
      </c>
      <c r="C886" t="s">
        <v>3123</v>
      </c>
      <c r="D886" t="s">
        <v>402</v>
      </c>
      <c r="E886">
        <v>3627.6999060620001</v>
      </c>
      <c r="F886">
        <v>97.54</v>
      </c>
      <c r="G886">
        <v>-49.212974617065797</v>
      </c>
      <c r="H886">
        <v>-6.9495408622589396</v>
      </c>
      <c r="I886">
        <v>-25.156103140167101</v>
      </c>
      <c r="J886">
        <v>-4.3429654660174499</v>
      </c>
      <c r="K886">
        <v>109.12884343909199</v>
      </c>
      <c r="L886">
        <v>120.278244716816</v>
      </c>
      <c r="M886">
        <v>25.4672700972074</v>
      </c>
      <c r="N886">
        <v>0.49142044279191499</v>
      </c>
      <c r="O886">
        <v>57.473856879228997</v>
      </c>
      <c r="P886">
        <v>0.55670103092784196</v>
      </c>
    </row>
    <row r="887" spans="1:17" x14ac:dyDescent="0.3">
      <c r="A887" t="s">
        <v>1921</v>
      </c>
      <c r="B887" t="s">
        <v>1922</v>
      </c>
      <c r="C887" t="s">
        <v>3108</v>
      </c>
      <c r="D887" t="s">
        <v>24</v>
      </c>
      <c r="E887">
        <v>3617.3583230239901</v>
      </c>
      <c r="F887">
        <v>115.27</v>
      </c>
      <c r="G887">
        <v>-18.929626987249399</v>
      </c>
      <c r="H887">
        <v>4.3950043281680102</v>
      </c>
      <c r="I887">
        <v>-16.904098963421202</v>
      </c>
      <c r="J887">
        <v>-3.6480572240481202</v>
      </c>
      <c r="K887">
        <v>118.86729465320001</v>
      </c>
      <c r="L887">
        <v>123.773182096165</v>
      </c>
      <c r="M887">
        <v>41.623971497696402</v>
      </c>
      <c r="N887">
        <v>0.77876775514195695</v>
      </c>
      <c r="O887">
        <v>41.797518868742898</v>
      </c>
      <c r="P887">
        <v>6.0539148035697803</v>
      </c>
      <c r="Q887">
        <v>1.7854439616950001E-2</v>
      </c>
    </row>
    <row r="888" spans="1:17" hidden="1" x14ac:dyDescent="0.3">
      <c r="A888" t="s">
        <v>1923</v>
      </c>
      <c r="B888" t="s">
        <v>1924</v>
      </c>
      <c r="C888" t="s">
        <v>3123</v>
      </c>
      <c r="D888" t="s">
        <v>54</v>
      </c>
      <c r="E888">
        <v>3614.2660752000002</v>
      </c>
      <c r="F888">
        <v>257.39999999999998</v>
      </c>
      <c r="G888">
        <v>37.726173044433303</v>
      </c>
      <c r="H888">
        <v>1.08414474723844</v>
      </c>
      <c r="I888">
        <v>1.30393742778418</v>
      </c>
      <c r="J888">
        <v>-1.2229140354742201</v>
      </c>
      <c r="K888">
        <v>274.12988283861199</v>
      </c>
      <c r="L888">
        <v>246.87796304263199</v>
      </c>
      <c r="M888">
        <v>45.060885062558803</v>
      </c>
      <c r="N888">
        <v>0.338642133455412</v>
      </c>
      <c r="O888">
        <v>33.255633255633199</v>
      </c>
      <c r="P888">
        <v>60.874999999999901</v>
      </c>
      <c r="Q888">
        <v>9.8271140165079995E-3</v>
      </c>
    </row>
    <row r="889" spans="1:17" hidden="1" x14ac:dyDescent="0.3">
      <c r="A889" t="s">
        <v>1925</v>
      </c>
      <c r="B889" t="s">
        <v>1926</v>
      </c>
      <c r="C889" t="s">
        <v>3123</v>
      </c>
      <c r="D889" t="s">
        <v>142</v>
      </c>
      <c r="E889">
        <v>3597.24177116999</v>
      </c>
      <c r="F889">
        <v>278.10000000000002</v>
      </c>
      <c r="G889">
        <v>274.413727548949</v>
      </c>
      <c r="H889">
        <v>4.3836759649485</v>
      </c>
      <c r="I889">
        <v>86.837958046340901</v>
      </c>
      <c r="J889">
        <v>-0.51300247212166505</v>
      </c>
      <c r="K889">
        <v>272.06477091252998</v>
      </c>
      <c r="L889">
        <v>207.189372992888</v>
      </c>
      <c r="M889">
        <v>48.883624786926298</v>
      </c>
      <c r="N889">
        <v>0.61801332885493998</v>
      </c>
      <c r="O889">
        <v>23.804386911182998</v>
      </c>
      <c r="P889">
        <v>308.07043286867201</v>
      </c>
      <c r="Q889">
        <v>0.164145817513005</v>
      </c>
    </row>
    <row r="890" spans="1:17" hidden="1" x14ac:dyDescent="0.3">
      <c r="A890" t="s">
        <v>1927</v>
      </c>
      <c r="B890" t="s">
        <v>1928</v>
      </c>
      <c r="C890" t="s">
        <v>3123</v>
      </c>
      <c r="D890" t="s">
        <v>278</v>
      </c>
      <c r="E890">
        <v>3589.6718770000002</v>
      </c>
      <c r="F890">
        <v>1606.3</v>
      </c>
      <c r="G890">
        <v>99.627673122709297</v>
      </c>
      <c r="H890">
        <v>25.951865542453</v>
      </c>
      <c r="I890">
        <v>127.694116515017</v>
      </c>
      <c r="J890">
        <v>-1.87504086565689</v>
      </c>
      <c r="K890">
        <v>1314.08187152811</v>
      </c>
      <c r="L890">
        <v>982.547557639263</v>
      </c>
      <c r="M890">
        <v>60.720552369032298</v>
      </c>
      <c r="N890">
        <v>2.0119908384085901</v>
      </c>
      <c r="O890">
        <v>10.751416298325299</v>
      </c>
      <c r="P890">
        <v>201.93609022556299</v>
      </c>
    </row>
    <row r="891" spans="1:17" hidden="1" x14ac:dyDescent="0.3">
      <c r="A891" t="s">
        <v>1929</v>
      </c>
      <c r="B891" t="s">
        <v>1930</v>
      </c>
      <c r="C891" t="s">
        <v>3123</v>
      </c>
      <c r="D891" t="s">
        <v>48</v>
      </c>
      <c r="E891">
        <v>3579.2172501539999</v>
      </c>
      <c r="F891">
        <v>22.89</v>
      </c>
      <c r="G891">
        <v>-14.1324169942718</v>
      </c>
      <c r="H891">
        <v>-13.285239370044801</v>
      </c>
      <c r="I891">
        <v>20.658966361374699</v>
      </c>
      <c r="J891">
        <v>-8.5158077700321009</v>
      </c>
      <c r="K891">
        <v>25.9655111890015</v>
      </c>
      <c r="L891">
        <v>22.5795717938217</v>
      </c>
      <c r="M891">
        <v>28.708948622800801</v>
      </c>
      <c r="N891">
        <v>0.30072258854026401</v>
      </c>
      <c r="O891">
        <v>46.133682830930503</v>
      </c>
      <c r="P891">
        <v>53.170680628272201</v>
      </c>
      <c r="Q891">
        <v>0.110105576019236</v>
      </c>
    </row>
    <row r="892" spans="1:17" hidden="1" x14ac:dyDescent="0.3">
      <c r="A892" t="s">
        <v>1931</v>
      </c>
      <c r="B892" t="s">
        <v>1932</v>
      </c>
      <c r="C892" t="s">
        <v>3123</v>
      </c>
      <c r="D892" t="s">
        <v>1669</v>
      </c>
      <c r="E892">
        <v>3574.46942175</v>
      </c>
      <c r="F892">
        <v>2107.5</v>
      </c>
      <c r="G892">
        <v>-3.0526185577829898</v>
      </c>
      <c r="H892">
        <v>-2.77815167510988E-2</v>
      </c>
      <c r="I892">
        <v>25.081757495926201</v>
      </c>
      <c r="J892">
        <v>-1.0477751966045401</v>
      </c>
      <c r="K892">
        <v>2114.55136228422</v>
      </c>
      <c r="L892">
        <v>1940.17675738096</v>
      </c>
      <c r="M892">
        <v>53.178099464989998</v>
      </c>
      <c r="N892">
        <v>0.44258362926914802</v>
      </c>
      <c r="O892">
        <v>17.153024911031999</v>
      </c>
      <c r="P892">
        <v>48.829490484093</v>
      </c>
      <c r="Q892">
        <v>0.110334615876168</v>
      </c>
    </row>
    <row r="893" spans="1:17" hidden="1" x14ac:dyDescent="0.3">
      <c r="A893" t="s">
        <v>1933</v>
      </c>
      <c r="B893" t="s">
        <v>1934</v>
      </c>
      <c r="C893" t="s">
        <v>3123</v>
      </c>
      <c r="D893" t="s">
        <v>51</v>
      </c>
      <c r="E893">
        <v>3573.515865675</v>
      </c>
      <c r="F893">
        <v>327.95</v>
      </c>
      <c r="G893">
        <v>132.40842908460101</v>
      </c>
      <c r="H893">
        <v>0.29115632750760301</v>
      </c>
      <c r="I893">
        <v>18.839106388985702</v>
      </c>
      <c r="J893">
        <v>-3.8981167620333599</v>
      </c>
      <c r="K893">
        <v>322.049016805799</v>
      </c>
      <c r="L893">
        <v>289.68636496833199</v>
      </c>
      <c r="M893">
        <v>61.296854499386498</v>
      </c>
      <c r="N893">
        <v>1.3966949789313901</v>
      </c>
      <c r="O893">
        <v>18.920567159628</v>
      </c>
      <c r="P893">
        <v>203.09611829944501</v>
      </c>
      <c r="Q893">
        <v>0.150664117033983</v>
      </c>
    </row>
    <row r="894" spans="1:17" x14ac:dyDescent="0.3">
      <c r="A894" t="s">
        <v>1935</v>
      </c>
      <c r="B894" t="s">
        <v>1936</v>
      </c>
      <c r="C894" t="s">
        <v>3115</v>
      </c>
      <c r="D894" t="s">
        <v>114</v>
      </c>
      <c r="E894">
        <v>3566.9033148160001</v>
      </c>
      <c r="F894">
        <v>197.92</v>
      </c>
      <c r="G894">
        <v>-13.521687183317299</v>
      </c>
      <c r="H894">
        <v>-4.5622718076300401</v>
      </c>
      <c r="I894">
        <v>-15.4231393571282</v>
      </c>
      <c r="J894">
        <v>-6.0212159801856098</v>
      </c>
      <c r="K894">
        <v>213.053635782165</v>
      </c>
      <c r="L894">
        <v>214.058546615067</v>
      </c>
      <c r="M894">
        <v>31.441733744122502</v>
      </c>
      <c r="N894">
        <v>0.69945420803649305</v>
      </c>
      <c r="O894">
        <v>38.9197655618431</v>
      </c>
      <c r="P894">
        <v>13.097142857142799</v>
      </c>
      <c r="Q894">
        <v>9.4904413195406004E-2</v>
      </c>
    </row>
    <row r="895" spans="1:17" hidden="1" x14ac:dyDescent="0.3">
      <c r="A895" t="s">
        <v>1937</v>
      </c>
      <c r="B895" t="s">
        <v>1938</v>
      </c>
      <c r="C895" t="s">
        <v>3123</v>
      </c>
      <c r="D895" t="s">
        <v>1604</v>
      </c>
      <c r="E895">
        <v>3550.335</v>
      </c>
      <c r="F895">
        <v>319.85000000000002</v>
      </c>
      <c r="G895">
        <v>-36.262827602638303</v>
      </c>
      <c r="H895">
        <v>-3.2328775162123802</v>
      </c>
      <c r="I895">
        <v>-4.7628433408481303</v>
      </c>
      <c r="J895">
        <v>-1.03490935419875</v>
      </c>
      <c r="K895">
        <v>339.42000513194699</v>
      </c>
      <c r="L895">
        <v>343.12048205231002</v>
      </c>
      <c r="M895">
        <v>27.350314848557598</v>
      </c>
      <c r="N895">
        <v>0.34103700976799001</v>
      </c>
      <c r="O895">
        <v>26.918868219477801</v>
      </c>
      <c r="P895">
        <v>10.1411845730027</v>
      </c>
      <c r="Q895">
        <v>-2.9232171006464001E-2</v>
      </c>
    </row>
    <row r="896" spans="1:17" hidden="1" x14ac:dyDescent="0.3">
      <c r="A896" t="s">
        <v>1939</v>
      </c>
      <c r="B896" t="s">
        <v>1940</v>
      </c>
      <c r="C896" t="s">
        <v>3123</v>
      </c>
      <c r="D896" t="s">
        <v>527</v>
      </c>
      <c r="E896">
        <v>3542.807657025</v>
      </c>
      <c r="F896">
        <v>2916.55</v>
      </c>
      <c r="G896">
        <v>15.9964168635079</v>
      </c>
      <c r="H896">
        <v>-1.86996959080445</v>
      </c>
      <c r="I896">
        <v>11.7670517578411</v>
      </c>
      <c r="J896">
        <v>-4.9597261689965499</v>
      </c>
      <c r="K896">
        <v>3031.17183848782</v>
      </c>
      <c r="L896">
        <v>2798.80985378382</v>
      </c>
      <c r="M896">
        <v>43.246288149045597</v>
      </c>
      <c r="N896">
        <v>0.67207826778656699</v>
      </c>
      <c r="O896">
        <v>18.976187618933299</v>
      </c>
      <c r="P896">
        <v>36.284198967313799</v>
      </c>
      <c r="Q896">
        <v>5.8481749362095999E-2</v>
      </c>
    </row>
    <row r="897" spans="1:17" hidden="1" x14ac:dyDescent="0.3">
      <c r="A897" t="s">
        <v>1941</v>
      </c>
      <c r="B897" t="s">
        <v>1942</v>
      </c>
      <c r="C897" t="s">
        <v>3123</v>
      </c>
      <c r="D897" t="s">
        <v>120</v>
      </c>
      <c r="E897">
        <v>3540.757032</v>
      </c>
      <c r="F897">
        <v>940</v>
      </c>
      <c r="G897">
        <v>22.013069201973501</v>
      </c>
      <c r="H897">
        <v>-2.6306925390273999</v>
      </c>
      <c r="I897">
        <v>-0.112078088979452</v>
      </c>
      <c r="J897">
        <v>2.3768036762029898</v>
      </c>
      <c r="K897">
        <v>910.915824360334</v>
      </c>
      <c r="L897">
        <v>823.77848192182103</v>
      </c>
      <c r="M897">
        <v>54.7437988388386</v>
      </c>
      <c r="N897">
        <v>0.13772668303055499</v>
      </c>
      <c r="O897">
        <v>20.1170212765957</v>
      </c>
      <c r="P897">
        <v>68.670375022429496</v>
      </c>
      <c r="Q897">
        <v>9.0791739216567996E-2</v>
      </c>
    </row>
    <row r="898" spans="1:17" x14ac:dyDescent="0.3">
      <c r="A898" t="s">
        <v>1943</v>
      </c>
      <c r="B898" t="s">
        <v>1944</v>
      </c>
      <c r="C898" t="s">
        <v>3122</v>
      </c>
      <c r="D898" t="s">
        <v>278</v>
      </c>
      <c r="E898">
        <v>3538.8994499999999</v>
      </c>
      <c r="F898">
        <v>1142.8</v>
      </c>
      <c r="G898">
        <v>40.381206175284497</v>
      </c>
      <c r="H898">
        <v>-11.868717813715101</v>
      </c>
      <c r="I898">
        <v>40.307252624544901</v>
      </c>
      <c r="J898">
        <v>-1.00386737134764</v>
      </c>
      <c r="K898">
        <v>1245.93828015041</v>
      </c>
      <c r="L898">
        <v>1070.1726389073599</v>
      </c>
      <c r="M898">
        <v>37.197248588294002</v>
      </c>
      <c r="N898">
        <v>0.74170459075955397</v>
      </c>
      <c r="O898">
        <v>35.539901995099697</v>
      </c>
      <c r="P898">
        <v>68.4179500405276</v>
      </c>
      <c r="Q898">
        <v>2.7390652769057999E-2</v>
      </c>
    </row>
    <row r="899" spans="1:17" hidden="1" x14ac:dyDescent="0.3">
      <c r="A899" t="s">
        <v>1945</v>
      </c>
      <c r="B899" t="s">
        <v>1946</v>
      </c>
      <c r="C899" t="s">
        <v>3123</v>
      </c>
      <c r="D899" t="s">
        <v>85</v>
      </c>
      <c r="E899">
        <v>3530.3559942000002</v>
      </c>
      <c r="F899">
        <v>1561.35</v>
      </c>
      <c r="G899">
        <v>149.63394779233101</v>
      </c>
      <c r="H899">
        <v>-8.9216733694819208</v>
      </c>
      <c r="I899">
        <v>9.5838105177517292</v>
      </c>
      <c r="J899">
        <v>-8.3729519258880796</v>
      </c>
      <c r="K899">
        <v>1657.45861115346</v>
      </c>
      <c r="L899">
        <v>1305.81433344075</v>
      </c>
      <c r="M899">
        <v>27.854726964862301</v>
      </c>
      <c r="N899">
        <v>0.38854178219993302</v>
      </c>
      <c r="O899">
        <v>23.418836263489901</v>
      </c>
      <c r="P899">
        <v>189.138888888888</v>
      </c>
      <c r="Q899">
        <v>0.16550892069054901</v>
      </c>
    </row>
    <row r="900" spans="1:17" x14ac:dyDescent="0.3">
      <c r="A900" t="s">
        <v>1947</v>
      </c>
      <c r="B900" t="s">
        <v>1948</v>
      </c>
      <c r="C900" t="s">
        <v>3124</v>
      </c>
      <c r="D900" t="s">
        <v>460</v>
      </c>
      <c r="E900">
        <v>3518.6814759599902</v>
      </c>
      <c r="F900">
        <v>23.45</v>
      </c>
      <c r="G900">
        <v>-33.354523207304801</v>
      </c>
      <c r="H900">
        <v>2.11572740912165</v>
      </c>
      <c r="I900">
        <v>-2.1174133347430302</v>
      </c>
      <c r="J900">
        <v>5.4976201074699</v>
      </c>
      <c r="K900">
        <v>22.868342956012</v>
      </c>
      <c r="L900">
        <v>23.6241008896903</v>
      </c>
      <c r="M900">
        <v>51.791348547891801</v>
      </c>
      <c r="N900">
        <v>0.25883984614653299</v>
      </c>
      <c r="O900">
        <v>92.537313432835802</v>
      </c>
      <c r="P900">
        <v>40.419161676646603</v>
      </c>
    </row>
    <row r="901" spans="1:17" hidden="1" x14ac:dyDescent="0.3">
      <c r="A901" t="s">
        <v>1949</v>
      </c>
      <c r="B901" t="s">
        <v>1950</v>
      </c>
      <c r="C901" t="s">
        <v>3123</v>
      </c>
      <c r="D901" t="s">
        <v>1337</v>
      </c>
      <c r="E901">
        <v>3518.4572166150001</v>
      </c>
      <c r="F901">
        <v>803.55</v>
      </c>
      <c r="G901">
        <v>8.8627280297980597</v>
      </c>
      <c r="H901">
        <v>8.1558796265633706</v>
      </c>
      <c r="I901">
        <v>50.784512550818</v>
      </c>
      <c r="J901">
        <v>4.0044576982406301</v>
      </c>
      <c r="K901">
        <v>777.84179138952197</v>
      </c>
      <c r="L901">
        <v>716.32400359196902</v>
      </c>
      <c r="M901">
        <v>56.617755564045702</v>
      </c>
      <c r="N901">
        <v>0.89141069020263897</v>
      </c>
      <c r="O901">
        <v>22.3321510795843</v>
      </c>
      <c r="P901">
        <v>78.884683882457693</v>
      </c>
      <c r="Q901">
        <v>-3.7175009246858001E-2</v>
      </c>
    </row>
    <row r="902" spans="1:17" x14ac:dyDescent="0.3">
      <c r="A902" t="s">
        <v>1951</v>
      </c>
      <c r="B902" t="s">
        <v>1952</v>
      </c>
      <c r="C902" t="s">
        <v>3119</v>
      </c>
      <c r="D902" t="s">
        <v>556</v>
      </c>
      <c r="E902">
        <v>3509.78631476999</v>
      </c>
      <c r="F902">
        <v>315.10000000000002</v>
      </c>
      <c r="G902">
        <v>-20.276986213922399</v>
      </c>
      <c r="H902">
        <v>7.58552740522601</v>
      </c>
      <c r="I902">
        <v>-9.1858905227138408</v>
      </c>
      <c r="J902">
        <v>-7.1858556325361898</v>
      </c>
      <c r="K902">
        <v>329.01069683477101</v>
      </c>
      <c r="L902">
        <v>330.25112594438002</v>
      </c>
      <c r="M902">
        <v>41.874357182726598</v>
      </c>
      <c r="N902">
        <v>1.1910861966399999</v>
      </c>
      <c r="O902">
        <v>43.414788955886998</v>
      </c>
      <c r="P902">
        <v>33.914152146196301</v>
      </c>
      <c r="Q902">
        <v>6.273237669554E-3</v>
      </c>
    </row>
    <row r="903" spans="1:17" hidden="1" x14ac:dyDescent="0.3">
      <c r="A903" t="s">
        <v>1953</v>
      </c>
      <c r="B903" t="s">
        <v>1954</v>
      </c>
      <c r="C903" t="s">
        <v>3123</v>
      </c>
      <c r="D903" t="s">
        <v>278</v>
      </c>
      <c r="E903">
        <v>3486.0567511549998</v>
      </c>
      <c r="F903">
        <v>2878.55</v>
      </c>
      <c r="G903">
        <v>8.5494664504192102</v>
      </c>
      <c r="H903">
        <v>-5.6603387230968796</v>
      </c>
      <c r="I903">
        <v>42.842741833948701</v>
      </c>
      <c r="J903">
        <v>-2.4583873283728899</v>
      </c>
      <c r="K903">
        <v>3089.0750248077602</v>
      </c>
      <c r="L903">
        <v>2676.8595262231602</v>
      </c>
      <c r="M903">
        <v>26.980189327233902</v>
      </c>
      <c r="N903">
        <v>0.20086790453050099</v>
      </c>
      <c r="O903">
        <v>29.733720102134701</v>
      </c>
      <c r="P903">
        <v>90.803035826732497</v>
      </c>
      <c r="Q903">
        <v>0.112436223944453</v>
      </c>
    </row>
    <row r="904" spans="1:17" hidden="1" x14ac:dyDescent="0.3">
      <c r="A904" t="s">
        <v>1955</v>
      </c>
      <c r="B904" t="s">
        <v>1956</v>
      </c>
      <c r="C904" t="s">
        <v>3123</v>
      </c>
      <c r="D904" t="s">
        <v>211</v>
      </c>
      <c r="E904">
        <v>3480.5776809599902</v>
      </c>
      <c r="F904">
        <v>1112.4000000000001</v>
      </c>
      <c r="G904">
        <v>60.462704028421598</v>
      </c>
      <c r="H904">
        <v>7.2297200159959303</v>
      </c>
      <c r="I904">
        <v>56.350915548948102</v>
      </c>
      <c r="J904">
        <v>-4.8536877752393197</v>
      </c>
      <c r="K904">
        <v>1073.1792277505599</v>
      </c>
      <c r="L904">
        <v>873.15501712098796</v>
      </c>
      <c r="M904">
        <v>37.196658315024997</v>
      </c>
      <c r="N904">
        <v>0.90421297944499601</v>
      </c>
      <c r="O904">
        <v>14.7024451636102</v>
      </c>
      <c r="P904">
        <v>101.503487002988</v>
      </c>
      <c r="Q904">
        <v>9.4095299599561005E-2</v>
      </c>
    </row>
    <row r="905" spans="1:17" hidden="1" x14ac:dyDescent="0.3">
      <c r="A905" t="s">
        <v>1957</v>
      </c>
      <c r="B905" t="s">
        <v>1958</v>
      </c>
      <c r="C905" t="s">
        <v>3123</v>
      </c>
      <c r="D905" t="s">
        <v>48</v>
      </c>
      <c r="E905">
        <v>3471.6056102500002</v>
      </c>
      <c r="F905">
        <v>554.9</v>
      </c>
      <c r="G905">
        <v>69.267069977507703</v>
      </c>
      <c r="H905">
        <v>0.81840464084415299</v>
      </c>
      <c r="I905">
        <v>10.8379734473708</v>
      </c>
      <c r="J905">
        <v>3.5231839900720998</v>
      </c>
      <c r="K905">
        <v>473.70398825966203</v>
      </c>
      <c r="L905">
        <v>419.18432947076099</v>
      </c>
      <c r="M905">
        <v>77.583829189372395</v>
      </c>
      <c r="N905">
        <v>1.55968118808241</v>
      </c>
      <c r="O905">
        <v>4.6765182915840802</v>
      </c>
      <c r="P905">
        <v>115.002518501297</v>
      </c>
      <c r="Q905">
        <v>0.18929695516290701</v>
      </c>
    </row>
    <row r="906" spans="1:17" hidden="1" x14ac:dyDescent="0.3">
      <c r="A906" t="s">
        <v>1959</v>
      </c>
      <c r="B906" t="s">
        <v>1960</v>
      </c>
      <c r="C906" t="s">
        <v>3123</v>
      </c>
      <c r="D906" t="s">
        <v>211</v>
      </c>
      <c r="E906">
        <v>3470.2495500750001</v>
      </c>
      <c r="F906">
        <v>509.15</v>
      </c>
      <c r="G906">
        <v>15.8083117387632</v>
      </c>
      <c r="H906">
        <v>-3.2495887461588899</v>
      </c>
      <c r="I906">
        <v>1.9317696831566</v>
      </c>
      <c r="J906">
        <v>2.99742373635398E-2</v>
      </c>
      <c r="K906">
        <v>530.20630733837095</v>
      </c>
      <c r="L906">
        <v>501.65001080460002</v>
      </c>
      <c r="M906">
        <v>47.069941417851702</v>
      </c>
      <c r="N906">
        <v>0.829130818986203</v>
      </c>
      <c r="O906">
        <v>19.7977020524403</v>
      </c>
      <c r="P906">
        <v>40.4551724137931</v>
      </c>
      <c r="Q906">
        <v>0.13950748316091199</v>
      </c>
    </row>
    <row r="907" spans="1:17" x14ac:dyDescent="0.3">
      <c r="A907" t="s">
        <v>1961</v>
      </c>
      <c r="B907" t="s">
        <v>1962</v>
      </c>
      <c r="C907" t="s">
        <v>3112</v>
      </c>
      <c r="D907" t="s">
        <v>158</v>
      </c>
      <c r="E907">
        <v>3449.3848730949999</v>
      </c>
      <c r="F907">
        <v>220.01</v>
      </c>
      <c r="G907">
        <v>13.190492491531799</v>
      </c>
      <c r="H907">
        <v>20.186457041701701</v>
      </c>
      <c r="I907">
        <v>8.5585155247321296</v>
      </c>
      <c r="J907">
        <v>23.529233251593102</v>
      </c>
      <c r="K907">
        <v>189.97502122277001</v>
      </c>
      <c r="L907">
        <v>186.81554484931399</v>
      </c>
      <c r="M907">
        <v>67.056360251489593</v>
      </c>
      <c r="N907">
        <v>2.2497682917361201</v>
      </c>
      <c r="O907">
        <v>28.630516794691101</v>
      </c>
      <c r="P907">
        <v>65.421052631578902</v>
      </c>
      <c r="Q907">
        <v>-1.0937197008429999E-3</v>
      </c>
    </row>
    <row r="908" spans="1:17" hidden="1" x14ac:dyDescent="0.3">
      <c r="A908" t="s">
        <v>1963</v>
      </c>
      <c r="B908" t="s">
        <v>1964</v>
      </c>
      <c r="C908" t="s">
        <v>3123</v>
      </c>
      <c r="D908" t="s">
        <v>85</v>
      </c>
      <c r="E908">
        <v>3429.3467460000002</v>
      </c>
      <c r="F908">
        <v>2788.25</v>
      </c>
      <c r="G908">
        <v>-22.9458323100888</v>
      </c>
      <c r="H908">
        <v>1.18779383856309</v>
      </c>
      <c r="I908">
        <v>5.1930601796886897</v>
      </c>
      <c r="J908">
        <v>1.31718416175519</v>
      </c>
      <c r="K908">
        <v>2824.4026520365301</v>
      </c>
      <c r="L908">
        <v>2783.89436870707</v>
      </c>
      <c r="M908">
        <v>58.123190965456899</v>
      </c>
      <c r="N908">
        <v>0.59405565523798598</v>
      </c>
      <c r="O908">
        <v>36.8331390657222</v>
      </c>
      <c r="P908">
        <v>33.278363327836303</v>
      </c>
      <c r="Q908">
        <v>0.14980280715352001</v>
      </c>
    </row>
    <row r="909" spans="1:17" hidden="1" x14ac:dyDescent="0.3">
      <c r="A909" t="s">
        <v>1965</v>
      </c>
      <c r="B909" t="s">
        <v>1966</v>
      </c>
      <c r="C909" t="s">
        <v>3123</v>
      </c>
      <c r="D909" t="s">
        <v>48</v>
      </c>
      <c r="E909">
        <v>3401.0797554750002</v>
      </c>
      <c r="F909">
        <v>609.65</v>
      </c>
      <c r="G909">
        <v>-32.681175921055797</v>
      </c>
      <c r="H909">
        <v>-8.66883059119351</v>
      </c>
      <c r="I909">
        <v>-7.7101943846366003</v>
      </c>
      <c r="J909">
        <v>-3.0094470862727198</v>
      </c>
      <c r="K909">
        <v>659.56134181654795</v>
      </c>
      <c r="M909">
        <v>39.4778413791745</v>
      </c>
      <c r="N909">
        <v>0.69912037024753604</v>
      </c>
      <c r="O909">
        <v>47.174608381858398</v>
      </c>
      <c r="P909">
        <v>10.845454545454499</v>
      </c>
    </row>
    <row r="910" spans="1:17" hidden="1" x14ac:dyDescent="0.3">
      <c r="A910" t="s">
        <v>1967</v>
      </c>
      <c r="B910" t="s">
        <v>1968</v>
      </c>
      <c r="C910" t="s">
        <v>3123</v>
      </c>
      <c r="D910" t="s">
        <v>48</v>
      </c>
      <c r="E910">
        <v>3398.4186599999998</v>
      </c>
      <c r="F910">
        <v>272.64999999999998</v>
      </c>
      <c r="G910">
        <v>9.1263543507824405</v>
      </c>
      <c r="H910">
        <v>-8.8519823753663101</v>
      </c>
      <c r="I910">
        <v>74.843227835142898</v>
      </c>
      <c r="J910">
        <v>-5.1301763256992698</v>
      </c>
      <c r="K910">
        <v>273.33607049364201</v>
      </c>
      <c r="L910">
        <v>232.01050071434199</v>
      </c>
      <c r="M910">
        <v>34.409639335016699</v>
      </c>
      <c r="N910">
        <v>1.0754651954374701</v>
      </c>
      <c r="O910">
        <v>23.2349165596919</v>
      </c>
      <c r="P910">
        <v>93.368794326241101</v>
      </c>
    </row>
    <row r="911" spans="1:17" hidden="1" x14ac:dyDescent="0.3">
      <c r="A911" t="s">
        <v>1969</v>
      </c>
      <c r="B911" t="s">
        <v>1970</v>
      </c>
      <c r="C911" t="s">
        <v>3123</v>
      </c>
      <c r="D911" t="s">
        <v>51</v>
      </c>
      <c r="E911">
        <v>3383.8824690000001</v>
      </c>
      <c r="F911">
        <v>2046</v>
      </c>
      <c r="G911">
        <v>24.811974307209798</v>
      </c>
      <c r="H911">
        <v>-19.1558303816775</v>
      </c>
      <c r="I911">
        <v>33.881826264145303</v>
      </c>
      <c r="J911">
        <v>-8.2593557300540308</v>
      </c>
      <c r="K911">
        <v>2386.0221671472</v>
      </c>
      <c r="L911">
        <v>1952.80620932957</v>
      </c>
      <c r="M911">
        <v>18.424758398474701</v>
      </c>
      <c r="N911">
        <v>0.69103339435427702</v>
      </c>
      <c r="O911">
        <v>45.403225806451502</v>
      </c>
      <c r="P911">
        <v>58.3591331269349</v>
      </c>
      <c r="Q911">
        <v>0.13390006859798101</v>
      </c>
    </row>
    <row r="912" spans="1:17" hidden="1" x14ac:dyDescent="0.3">
      <c r="A912" t="s">
        <v>1971</v>
      </c>
      <c r="B912" t="s">
        <v>1972</v>
      </c>
      <c r="C912" t="s">
        <v>3123</v>
      </c>
      <c r="D912" t="s">
        <v>470</v>
      </c>
      <c r="E912">
        <v>3367.729337454</v>
      </c>
      <c r="F912">
        <v>165.81</v>
      </c>
      <c r="G912">
        <v>24.140459731521801</v>
      </c>
      <c r="H912">
        <v>-6.9552215825384103</v>
      </c>
      <c r="I912">
        <v>27.770843043076901</v>
      </c>
      <c r="J912">
        <v>-4.6103053080674297</v>
      </c>
      <c r="K912">
        <v>180.655520938167</v>
      </c>
      <c r="L912">
        <v>156.20228786905801</v>
      </c>
      <c r="M912">
        <v>29.296426965889999</v>
      </c>
      <c r="N912">
        <v>0.59413028606656804</v>
      </c>
      <c r="O912">
        <v>27.163621012001599</v>
      </c>
      <c r="P912">
        <v>69.800307219662002</v>
      </c>
      <c r="Q912">
        <v>0.107459193156223</v>
      </c>
    </row>
    <row r="913" spans="1:17" hidden="1" x14ac:dyDescent="0.3">
      <c r="A913" t="s">
        <v>1973</v>
      </c>
      <c r="B913" t="s">
        <v>1974</v>
      </c>
      <c r="C913" t="s">
        <v>3123</v>
      </c>
      <c r="D913" t="s">
        <v>85</v>
      </c>
      <c r="E913">
        <v>3351.76490397</v>
      </c>
      <c r="F913">
        <v>313.85000000000002</v>
      </c>
      <c r="G913">
        <v>68.553945630085806</v>
      </c>
      <c r="H913">
        <v>-14.961314095073501</v>
      </c>
      <c r="I913">
        <v>83.919829481757205</v>
      </c>
      <c r="J913">
        <v>-7.9710441786140196</v>
      </c>
      <c r="K913">
        <v>333.57674838822902</v>
      </c>
      <c r="L913">
        <v>253.66830128183199</v>
      </c>
      <c r="M913">
        <v>32.5950314437194</v>
      </c>
      <c r="N913">
        <v>0.50653449044476895</v>
      </c>
      <c r="O913">
        <v>29.106260952684298</v>
      </c>
      <c r="P913">
        <v>118.634622082897</v>
      </c>
      <c r="Q913">
        <v>6.2276581598558998E-2</v>
      </c>
    </row>
    <row r="914" spans="1:17" x14ac:dyDescent="0.3">
      <c r="A914" t="s">
        <v>1975</v>
      </c>
      <c r="B914" t="s">
        <v>1976</v>
      </c>
      <c r="C914" t="s">
        <v>3119</v>
      </c>
      <c r="D914" t="s">
        <v>114</v>
      </c>
      <c r="E914">
        <v>3351.124335</v>
      </c>
      <c r="F914">
        <v>581.75</v>
      </c>
      <c r="G914">
        <v>-6.2040312047421704</v>
      </c>
      <c r="H914">
        <v>-8.6526575079101704</v>
      </c>
      <c r="I914">
        <v>7.9567111856230701</v>
      </c>
      <c r="J914">
        <v>0.35837932545651102</v>
      </c>
      <c r="K914">
        <v>625.54163732519203</v>
      </c>
      <c r="L914">
        <v>591.48726780593097</v>
      </c>
      <c r="M914">
        <v>29.979007756243501</v>
      </c>
      <c r="N914">
        <v>0.70310802846595699</v>
      </c>
      <c r="O914">
        <v>25.449076063601201</v>
      </c>
      <c r="P914">
        <v>26.4673913043478</v>
      </c>
      <c r="Q914">
        <v>9.5170841602968001E-2</v>
      </c>
    </row>
    <row r="915" spans="1:17" x14ac:dyDescent="0.3">
      <c r="A915" t="s">
        <v>1977</v>
      </c>
      <c r="B915" t="s">
        <v>1978</v>
      </c>
      <c r="C915" t="s">
        <v>3119</v>
      </c>
      <c r="D915" t="s">
        <v>114</v>
      </c>
      <c r="E915">
        <v>3350.8088855999999</v>
      </c>
      <c r="F915">
        <v>767.6</v>
      </c>
      <c r="G915">
        <v>39.435997016111202</v>
      </c>
      <c r="H915">
        <v>-3.18588994540448</v>
      </c>
      <c r="I915">
        <v>-17.595887500210299</v>
      </c>
      <c r="J915">
        <v>-4.1186228631530897</v>
      </c>
      <c r="K915">
        <v>805.30196761780803</v>
      </c>
      <c r="L915">
        <v>783.36381911406795</v>
      </c>
      <c r="M915">
        <v>41.3814120702975</v>
      </c>
      <c r="N915">
        <v>0.712684639934824</v>
      </c>
      <c r="O915">
        <v>41.089108910890999</v>
      </c>
      <c r="P915">
        <v>79.639597472501706</v>
      </c>
      <c r="Q915">
        <v>9.5988915515676995E-2</v>
      </c>
    </row>
    <row r="916" spans="1:17" hidden="1" x14ac:dyDescent="0.3">
      <c r="A916" t="s">
        <v>1979</v>
      </c>
      <c r="B916" t="s">
        <v>1980</v>
      </c>
      <c r="C916" t="s">
        <v>3123</v>
      </c>
      <c r="D916" t="s">
        <v>132</v>
      </c>
      <c r="E916">
        <v>3343.8180651749999</v>
      </c>
      <c r="F916">
        <v>276.75</v>
      </c>
      <c r="G916">
        <v>10.556978618729399</v>
      </c>
      <c r="H916">
        <v>-5.5608976504405598</v>
      </c>
      <c r="I916">
        <v>-3.4947513356468698</v>
      </c>
      <c r="J916">
        <v>-16.195544952547198</v>
      </c>
      <c r="K916">
        <v>333.10469828497099</v>
      </c>
      <c r="M916">
        <v>22.292259163112998</v>
      </c>
      <c r="N916">
        <v>2.0009585213092498</v>
      </c>
      <c r="O916">
        <v>91.508581752484105</v>
      </c>
      <c r="P916">
        <v>63.370720188901998</v>
      </c>
    </row>
    <row r="917" spans="1:17" hidden="1" x14ac:dyDescent="0.3">
      <c r="A917" t="s">
        <v>1981</v>
      </c>
      <c r="B917" t="s">
        <v>1982</v>
      </c>
      <c r="C917" t="s">
        <v>3123</v>
      </c>
      <c r="D917" t="s">
        <v>278</v>
      </c>
      <c r="E917">
        <v>3338.8922105000001</v>
      </c>
      <c r="F917">
        <v>487</v>
      </c>
      <c r="G917">
        <v>29.0858512962782</v>
      </c>
      <c r="H917">
        <v>-4.0117467166917402</v>
      </c>
      <c r="I917">
        <v>-8.2124086312076194</v>
      </c>
      <c r="J917">
        <v>-6.9462758860328302</v>
      </c>
      <c r="K917">
        <v>535.85482920792799</v>
      </c>
      <c r="L917">
        <v>513.39589811300004</v>
      </c>
      <c r="M917">
        <v>33.093610694488703</v>
      </c>
      <c r="N917">
        <v>0.674779574467258</v>
      </c>
      <c r="O917">
        <v>34.496919917864403</v>
      </c>
      <c r="P917">
        <v>52.1875</v>
      </c>
      <c r="Q917">
        <v>8.2448848791730006E-2</v>
      </c>
    </row>
    <row r="918" spans="1:17" x14ac:dyDescent="0.3">
      <c r="A918" t="s">
        <v>1983</v>
      </c>
      <c r="B918" t="s">
        <v>1984</v>
      </c>
      <c r="C918" t="s">
        <v>3110</v>
      </c>
      <c r="D918" t="s">
        <v>220</v>
      </c>
      <c r="E918">
        <v>3329.9598640499999</v>
      </c>
      <c r="F918">
        <v>394.5</v>
      </c>
      <c r="G918">
        <v>-38.110892839147702</v>
      </c>
      <c r="H918">
        <v>-4.4432908105573201</v>
      </c>
      <c r="I918">
        <v>-26.585041199222601</v>
      </c>
      <c r="J918">
        <v>-4.2749609179064603</v>
      </c>
      <c r="K918">
        <v>438.10844232958198</v>
      </c>
      <c r="L918">
        <v>478.93130801346598</v>
      </c>
      <c r="M918">
        <v>27.760418200873001</v>
      </c>
      <c r="N918">
        <v>0.85807701063519004</v>
      </c>
      <c r="O918">
        <v>77.186311787072199</v>
      </c>
      <c r="P918">
        <v>3.1777167516673099</v>
      </c>
    </row>
    <row r="919" spans="1:17" x14ac:dyDescent="0.3">
      <c r="A919" t="s">
        <v>1985</v>
      </c>
      <c r="B919" t="s">
        <v>1986</v>
      </c>
      <c r="C919" t="s">
        <v>3122</v>
      </c>
      <c r="D919" t="s">
        <v>278</v>
      </c>
      <c r="E919">
        <v>3308.1601572</v>
      </c>
      <c r="F919">
        <v>323.10000000000002</v>
      </c>
      <c r="G919">
        <v>51.203715281642403</v>
      </c>
      <c r="H919">
        <v>8.5778166345980296</v>
      </c>
      <c r="I919">
        <v>18.5322970552314</v>
      </c>
      <c r="J919">
        <v>-0.66589019444422803</v>
      </c>
      <c r="K919">
        <v>317.05680859829999</v>
      </c>
      <c r="L919">
        <v>292.26600286927601</v>
      </c>
      <c r="M919">
        <v>57.741742488329997</v>
      </c>
      <c r="N919">
        <v>1.25568550032142</v>
      </c>
      <c r="O919">
        <v>12.3026926648096</v>
      </c>
      <c r="P919">
        <v>70.907167416027505</v>
      </c>
      <c r="Q919">
        <v>3.0795477040431E-2</v>
      </c>
    </row>
    <row r="920" spans="1:17" hidden="1" x14ac:dyDescent="0.3">
      <c r="A920" t="s">
        <v>1987</v>
      </c>
      <c r="B920" t="s">
        <v>1988</v>
      </c>
      <c r="C920" t="s">
        <v>3123</v>
      </c>
      <c r="D920" t="s">
        <v>255</v>
      </c>
      <c r="E920">
        <v>3297.1981919999998</v>
      </c>
      <c r="F920">
        <v>151.30000000000001</v>
      </c>
      <c r="G920">
        <v>51.372373149271503</v>
      </c>
      <c r="H920">
        <v>-5.2828486941220101</v>
      </c>
      <c r="I920">
        <v>100.578683534757</v>
      </c>
      <c r="J920">
        <v>-2.4522716266667901</v>
      </c>
      <c r="K920">
        <v>159.539908413304</v>
      </c>
      <c r="L920">
        <v>143.49425685610001</v>
      </c>
      <c r="M920">
        <v>56.6950913171328</v>
      </c>
      <c r="N920">
        <v>0.41944802753681698</v>
      </c>
      <c r="O920">
        <v>72.5049570389953</v>
      </c>
      <c r="P920">
        <v>228.342013888888</v>
      </c>
      <c r="Q920">
        <v>0.204263234300602</v>
      </c>
    </row>
    <row r="921" spans="1:17" hidden="1" x14ac:dyDescent="0.3">
      <c r="A921" t="s">
        <v>1989</v>
      </c>
      <c r="B921" t="s">
        <v>1990</v>
      </c>
      <c r="C921" t="s">
        <v>3123</v>
      </c>
      <c r="E921">
        <v>3280.3525</v>
      </c>
      <c r="F921">
        <v>633.9</v>
      </c>
      <c r="G921">
        <v>586.64924667394303</v>
      </c>
      <c r="H921">
        <v>1.6356876535576099</v>
      </c>
      <c r="I921">
        <v>12.261811841685001</v>
      </c>
      <c r="J921">
        <v>2.5027508935846301</v>
      </c>
      <c r="K921">
        <v>642.99973579767402</v>
      </c>
      <c r="L921">
        <v>551.66442901087498</v>
      </c>
      <c r="M921">
        <v>36.077555065976597</v>
      </c>
      <c r="N921">
        <v>0.17500468685555701</v>
      </c>
      <c r="O921">
        <v>25.043382236945799</v>
      </c>
      <c r="P921">
        <v>605.58771148708797</v>
      </c>
      <c r="Q921">
        <v>0.16869937186685999</v>
      </c>
    </row>
    <row r="922" spans="1:17" x14ac:dyDescent="0.3">
      <c r="A922" t="s">
        <v>1991</v>
      </c>
      <c r="B922" t="s">
        <v>1992</v>
      </c>
      <c r="C922" t="s">
        <v>3119</v>
      </c>
      <c r="D922" t="s">
        <v>114</v>
      </c>
      <c r="E922">
        <v>3270.9210876000002</v>
      </c>
      <c r="F922">
        <v>1611.6</v>
      </c>
      <c r="G922">
        <v>-4.3439470899601398</v>
      </c>
      <c r="H922">
        <v>-8.3367783934693094</v>
      </c>
      <c r="I922">
        <v>-27.086270017240398</v>
      </c>
      <c r="J922">
        <v>-13.201902565226399</v>
      </c>
      <c r="K922">
        <v>1952.85398360664</v>
      </c>
      <c r="L922">
        <v>1920.28799488288</v>
      </c>
      <c r="M922">
        <v>13.984822410699801</v>
      </c>
      <c r="N922">
        <v>1.1417073883047999</v>
      </c>
      <c r="O922">
        <v>52.044551998014299</v>
      </c>
      <c r="P922">
        <v>24.910866532320501</v>
      </c>
      <c r="Q922">
        <v>0.222590998713836</v>
      </c>
    </row>
    <row r="923" spans="1:17" x14ac:dyDescent="0.3">
      <c r="A923" t="s">
        <v>1993</v>
      </c>
      <c r="B923" t="s">
        <v>1994</v>
      </c>
      <c r="C923" t="s">
        <v>3114</v>
      </c>
      <c r="D923" t="s">
        <v>211</v>
      </c>
      <c r="E923">
        <v>3261.6190907999999</v>
      </c>
      <c r="F923">
        <v>207.84</v>
      </c>
      <c r="G923">
        <v>-45.999352688210003</v>
      </c>
      <c r="H923">
        <v>1.3375340462204499</v>
      </c>
      <c r="I923">
        <v>-11.2194839783958</v>
      </c>
      <c r="J923">
        <v>-0.73370716422688798</v>
      </c>
      <c r="K923">
        <v>210.053817495375</v>
      </c>
      <c r="L923">
        <v>222.48484350607399</v>
      </c>
      <c r="M923">
        <v>55.344861803977601</v>
      </c>
      <c r="N923">
        <v>0.679944450694285</v>
      </c>
      <c r="O923">
        <v>40.228060046189299</v>
      </c>
      <c r="P923">
        <v>10.0555996822875</v>
      </c>
      <c r="Q923">
        <v>1.4672907345818E-2</v>
      </c>
    </row>
    <row r="924" spans="1:17" hidden="1" x14ac:dyDescent="0.3">
      <c r="A924" t="s">
        <v>1995</v>
      </c>
      <c r="B924" t="s">
        <v>1996</v>
      </c>
      <c r="C924" t="s">
        <v>3123</v>
      </c>
      <c r="D924" t="s">
        <v>355</v>
      </c>
      <c r="E924">
        <v>3259.0112865000001</v>
      </c>
      <c r="F924">
        <v>985</v>
      </c>
      <c r="G924">
        <v>36.522393772714302</v>
      </c>
      <c r="H924">
        <v>-4.1413945042748201</v>
      </c>
      <c r="I924">
        <v>36.508740515483403</v>
      </c>
      <c r="J924">
        <v>-4.1322786034346501</v>
      </c>
      <c r="K924">
        <v>1033.5990512789799</v>
      </c>
      <c r="L924">
        <v>870.77016234459097</v>
      </c>
      <c r="M924">
        <v>39.015523483861202</v>
      </c>
      <c r="N924">
        <v>0.47603602174791698</v>
      </c>
      <c r="O924">
        <v>38.071065989847703</v>
      </c>
      <c r="P924">
        <v>72.882843352347507</v>
      </c>
      <c r="Q924">
        <v>2.9252333111802E-2</v>
      </c>
    </row>
    <row r="925" spans="1:17" hidden="1" x14ac:dyDescent="0.3">
      <c r="A925" t="s">
        <v>1997</v>
      </c>
      <c r="B925" t="s">
        <v>1998</v>
      </c>
      <c r="C925" t="s">
        <v>3123</v>
      </c>
      <c r="D925" t="s">
        <v>967</v>
      </c>
      <c r="E925">
        <v>3257.0232500000002</v>
      </c>
      <c r="F925">
        <v>402.35</v>
      </c>
      <c r="G925">
        <v>-26.060092613784398</v>
      </c>
      <c r="H925">
        <v>-13.7087932902853</v>
      </c>
      <c r="I925">
        <v>0.49622809063092699</v>
      </c>
      <c r="J925">
        <v>-8.3950644475513094</v>
      </c>
      <c r="K925">
        <v>464.46835247559102</v>
      </c>
      <c r="L925">
        <v>434.53949105382202</v>
      </c>
      <c r="M925">
        <v>22.418618556071301</v>
      </c>
      <c r="N925">
        <v>0.24509911061669601</v>
      </c>
      <c r="O925">
        <v>45.3957996768982</v>
      </c>
      <c r="P925">
        <v>19.020854903120799</v>
      </c>
      <c r="Q925">
        <v>-3.3369524080400001E-4</v>
      </c>
    </row>
    <row r="926" spans="1:17" hidden="1" x14ac:dyDescent="0.3">
      <c r="A926" t="s">
        <v>1999</v>
      </c>
      <c r="B926" t="s">
        <v>2000</v>
      </c>
      <c r="C926" t="s">
        <v>3123</v>
      </c>
      <c r="D926" t="s">
        <v>402</v>
      </c>
      <c r="E926">
        <v>3255.4487064</v>
      </c>
      <c r="F926">
        <v>250.8</v>
      </c>
      <c r="G926">
        <v>353.19592253863402</v>
      </c>
      <c r="H926">
        <v>39.385238170296702</v>
      </c>
      <c r="I926">
        <v>177.138039430813</v>
      </c>
      <c r="J926">
        <v>20.8292799950637</v>
      </c>
      <c r="K926">
        <v>181.911211378828</v>
      </c>
      <c r="L926">
        <v>130.48188556637399</v>
      </c>
      <c r="M926">
        <v>90.373571993878201</v>
      </c>
      <c r="N926">
        <v>3.0728198329202301</v>
      </c>
      <c r="O926">
        <v>0</v>
      </c>
      <c r="P926">
        <v>449.397590361445</v>
      </c>
      <c r="Q926">
        <v>0.14848251904582899</v>
      </c>
    </row>
    <row r="927" spans="1:17" x14ac:dyDescent="0.3">
      <c r="A927" t="s">
        <v>2001</v>
      </c>
      <c r="B927" t="s">
        <v>2002</v>
      </c>
      <c r="C927" t="s">
        <v>3125</v>
      </c>
      <c r="D927" t="s">
        <v>2003</v>
      </c>
      <c r="E927">
        <v>3242.8314439999999</v>
      </c>
      <c r="F927">
        <v>18.32</v>
      </c>
      <c r="G927">
        <v>-27.983690943797502</v>
      </c>
      <c r="H927">
        <v>-3.6992422917876699</v>
      </c>
      <c r="I927">
        <v>-17.057967334120502</v>
      </c>
      <c r="J927">
        <v>-3.4494030756820799</v>
      </c>
      <c r="K927">
        <v>19.726777084595799</v>
      </c>
      <c r="L927">
        <v>20.698694998319102</v>
      </c>
      <c r="M927">
        <v>36.212400106567699</v>
      </c>
      <c r="N927">
        <v>0.46547235760512101</v>
      </c>
      <c r="O927">
        <v>52.565502183405997</v>
      </c>
      <c r="P927">
        <v>2.4608501118568298</v>
      </c>
      <c r="Q927">
        <v>-4.2541031674250003E-2</v>
      </c>
    </row>
    <row r="928" spans="1:17" hidden="1" x14ac:dyDescent="0.3">
      <c r="A928" t="s">
        <v>2004</v>
      </c>
      <c r="B928" t="s">
        <v>2005</v>
      </c>
      <c r="C928" t="s">
        <v>3123</v>
      </c>
      <c r="D928" t="s">
        <v>142</v>
      </c>
      <c r="E928">
        <v>3238.1474734449998</v>
      </c>
      <c r="F928">
        <v>894.65</v>
      </c>
      <c r="G928">
        <v>117.35797188199599</v>
      </c>
      <c r="H928">
        <v>7.8425120941772297</v>
      </c>
      <c r="I928">
        <v>26.7304836624111</v>
      </c>
      <c r="J928">
        <v>-3.0919448971301602</v>
      </c>
      <c r="K928">
        <v>818.52745386954905</v>
      </c>
      <c r="L928">
        <v>684.33299492754998</v>
      </c>
      <c r="M928">
        <v>47.392024349523602</v>
      </c>
      <c r="N928">
        <v>0.82631846487946603</v>
      </c>
      <c r="O928">
        <v>11.7531995752528</v>
      </c>
      <c r="P928">
        <v>137.63312226672099</v>
      </c>
      <c r="Q928">
        <v>0.116617807015288</v>
      </c>
    </row>
    <row r="929" spans="1:17" hidden="1" x14ac:dyDescent="0.3">
      <c r="A929" t="s">
        <v>2006</v>
      </c>
      <c r="B929" t="s">
        <v>2007</v>
      </c>
      <c r="C929" t="s">
        <v>3123</v>
      </c>
      <c r="D929" t="s">
        <v>51</v>
      </c>
      <c r="E929">
        <v>3216.4491775279998</v>
      </c>
      <c r="F929">
        <v>125.26</v>
      </c>
      <c r="G929">
        <v>35.927578800562799</v>
      </c>
      <c r="H929">
        <v>-2.46897461371347</v>
      </c>
      <c r="I929">
        <v>13.9853349726378</v>
      </c>
      <c r="J929">
        <v>-10.115346229815</v>
      </c>
      <c r="K929">
        <v>134.12360401765099</v>
      </c>
      <c r="L929">
        <v>121.607227230342</v>
      </c>
      <c r="M929">
        <v>38.014886005889899</v>
      </c>
      <c r="N929">
        <v>0.79322475301629902</v>
      </c>
      <c r="O929">
        <v>34.919367715152397</v>
      </c>
      <c r="P929">
        <v>60.384122919334203</v>
      </c>
      <c r="Q929">
        <v>1.0982567274756E-2</v>
      </c>
    </row>
    <row r="930" spans="1:17" hidden="1" x14ac:dyDescent="0.3">
      <c r="A930" t="s">
        <v>2008</v>
      </c>
      <c r="B930" t="s">
        <v>2009</v>
      </c>
      <c r="C930" t="s">
        <v>3123</v>
      </c>
      <c r="D930" t="s">
        <v>75</v>
      </c>
      <c r="E930">
        <v>3207.9838800000002</v>
      </c>
      <c r="F930">
        <v>1034.7</v>
      </c>
      <c r="G930">
        <v>67.937871608808607</v>
      </c>
      <c r="H930">
        <v>1.6925365779878001</v>
      </c>
      <c r="I930">
        <v>73.334838715337796</v>
      </c>
      <c r="J930">
        <v>-2.1888724000776598</v>
      </c>
      <c r="K930">
        <v>1018.49271417078</v>
      </c>
      <c r="L930">
        <v>795.01072924614903</v>
      </c>
      <c r="M930">
        <v>45.6706308843576</v>
      </c>
      <c r="N930">
        <v>1.0178073941774299</v>
      </c>
      <c r="O930">
        <v>13.530491930028001</v>
      </c>
      <c r="P930">
        <v>145.68443547429601</v>
      </c>
      <c r="Q930">
        <v>5.9999076634961998E-2</v>
      </c>
    </row>
    <row r="931" spans="1:17" hidden="1" x14ac:dyDescent="0.3">
      <c r="A931" t="s">
        <v>2010</v>
      </c>
      <c r="B931" t="s">
        <v>2011</v>
      </c>
      <c r="C931" t="s">
        <v>3123</v>
      </c>
      <c r="D931" t="s">
        <v>355</v>
      </c>
      <c r="E931">
        <v>3196.4812965249998</v>
      </c>
      <c r="F931">
        <v>290.95</v>
      </c>
      <c r="G931">
        <v>17.166822864470401</v>
      </c>
      <c r="H931">
        <v>0.61297775083676997</v>
      </c>
      <c r="I931">
        <v>23.9887698792833</v>
      </c>
      <c r="J931">
        <v>1.10730645988697</v>
      </c>
      <c r="K931">
        <v>282.86670760158103</v>
      </c>
      <c r="L931">
        <v>246.47107502422</v>
      </c>
      <c r="M931">
        <v>50.1427133490131</v>
      </c>
      <c r="N931">
        <v>0.28457020154773999</v>
      </c>
      <c r="O931">
        <v>11.531190926275899</v>
      </c>
      <c r="P931">
        <v>62.541899441340703</v>
      </c>
      <c r="Q931">
        <v>5.6275139312073001E-2</v>
      </c>
    </row>
    <row r="932" spans="1:17" hidden="1" x14ac:dyDescent="0.3">
      <c r="A932" t="s">
        <v>2012</v>
      </c>
      <c r="B932" t="s">
        <v>2013</v>
      </c>
      <c r="C932" t="s">
        <v>3123</v>
      </c>
      <c r="D932" t="s">
        <v>223</v>
      </c>
      <c r="E932">
        <v>3184.7805777599901</v>
      </c>
      <c r="F932">
        <v>178.32</v>
      </c>
      <c r="G932">
        <v>52.394868520189</v>
      </c>
      <c r="H932">
        <v>8.7087551357698203</v>
      </c>
      <c r="I932">
        <v>20.753025786830399</v>
      </c>
      <c r="J932">
        <v>-2.6729076364247999</v>
      </c>
      <c r="K932">
        <v>170.37740066529199</v>
      </c>
      <c r="L932">
        <v>146.86953758402601</v>
      </c>
      <c r="M932">
        <v>52.681936126123603</v>
      </c>
      <c r="N932">
        <v>0.60740049571542498</v>
      </c>
      <c r="O932">
        <v>7.7837595334230496</v>
      </c>
      <c r="P932">
        <v>80.121212121212096</v>
      </c>
      <c r="Q932">
        <v>0.18188648766077001</v>
      </c>
    </row>
    <row r="933" spans="1:17" hidden="1" x14ac:dyDescent="0.3">
      <c r="A933" t="s">
        <v>2014</v>
      </c>
      <c r="B933" t="s">
        <v>2015</v>
      </c>
      <c r="C933" t="s">
        <v>3123</v>
      </c>
      <c r="D933" t="s">
        <v>498</v>
      </c>
      <c r="E933">
        <v>3182.3756452799998</v>
      </c>
      <c r="F933">
        <v>405.6</v>
      </c>
      <c r="G933">
        <v>47.827540736131198</v>
      </c>
      <c r="H933">
        <v>-1.8110610465275201</v>
      </c>
      <c r="I933">
        <v>36.001412349956396</v>
      </c>
      <c r="J933">
        <v>-8.4869426139403696</v>
      </c>
      <c r="K933">
        <v>413.624380925634</v>
      </c>
      <c r="L933">
        <v>338.86920418098299</v>
      </c>
      <c r="M933">
        <v>34.896727887353599</v>
      </c>
      <c r="N933">
        <v>0.74168706675393004</v>
      </c>
      <c r="O933">
        <v>23.0276134122287</v>
      </c>
      <c r="P933">
        <v>91.795720534342095</v>
      </c>
      <c r="Q933">
        <v>0.14973803716741199</v>
      </c>
    </row>
    <row r="934" spans="1:17" x14ac:dyDescent="0.3">
      <c r="A934" t="s">
        <v>2016</v>
      </c>
      <c r="B934" t="s">
        <v>2017</v>
      </c>
      <c r="C934" t="s">
        <v>3118</v>
      </c>
      <c r="D934" t="s">
        <v>460</v>
      </c>
      <c r="E934">
        <v>3182.2793582999998</v>
      </c>
      <c r="F934">
        <v>829.15</v>
      </c>
      <c r="G934">
        <v>-60.801045277739803</v>
      </c>
      <c r="H934">
        <v>-13.732653488031101</v>
      </c>
      <c r="I934">
        <v>-25.711094322760701</v>
      </c>
      <c r="J934">
        <v>-11.171570344228</v>
      </c>
      <c r="K934">
        <v>1004.84112648351</v>
      </c>
      <c r="L934">
        <v>1128.95731219089</v>
      </c>
      <c r="M934">
        <v>9.7545960682138695</v>
      </c>
      <c r="N934">
        <v>1.28489628638444</v>
      </c>
      <c r="O934">
        <v>74.606524754266403</v>
      </c>
      <c r="P934">
        <v>0.50303030303029395</v>
      </c>
      <c r="Q934">
        <v>-0.18236378309704099</v>
      </c>
    </row>
    <row r="935" spans="1:17" hidden="1" x14ac:dyDescent="0.3">
      <c r="A935" t="s">
        <v>2018</v>
      </c>
      <c r="B935" t="s">
        <v>2019</v>
      </c>
      <c r="C935" t="s">
        <v>3123</v>
      </c>
      <c r="D935" t="s">
        <v>1337</v>
      </c>
      <c r="E935">
        <v>3181.04884128</v>
      </c>
      <c r="F935">
        <v>216.2</v>
      </c>
      <c r="K935">
        <v>198.53034696656701</v>
      </c>
      <c r="L935">
        <v>172.215069946667</v>
      </c>
      <c r="M935">
        <v>81.1750791682543</v>
      </c>
      <c r="N935">
        <v>1</v>
      </c>
      <c r="Q935">
        <v>0.14788253940821999</v>
      </c>
    </row>
    <row r="936" spans="1:17" hidden="1" x14ac:dyDescent="0.3">
      <c r="A936" t="s">
        <v>2020</v>
      </c>
      <c r="B936" t="s">
        <v>2021</v>
      </c>
      <c r="C936" t="s">
        <v>3123</v>
      </c>
      <c r="D936" t="s">
        <v>255</v>
      </c>
      <c r="E936">
        <v>3176.2592586599999</v>
      </c>
      <c r="F936">
        <v>2102.6</v>
      </c>
      <c r="G936">
        <v>54.557698236612197</v>
      </c>
      <c r="H936">
        <v>27.775454934679701</v>
      </c>
      <c r="I936">
        <v>31.9532894236369</v>
      </c>
      <c r="J936">
        <v>17.9803254735866</v>
      </c>
      <c r="K936">
        <v>1716.58354098785</v>
      </c>
      <c r="L936">
        <v>1568.54163773651</v>
      </c>
      <c r="M936">
        <v>81.877126514829996</v>
      </c>
      <c r="N936">
        <v>3.04032751230661</v>
      </c>
      <c r="O936">
        <v>1.99277085513174</v>
      </c>
      <c r="P936">
        <v>85.578111209179099</v>
      </c>
      <c r="Q936">
        <v>6.1164675687310002E-2</v>
      </c>
    </row>
    <row r="937" spans="1:17" hidden="1" x14ac:dyDescent="0.3">
      <c r="A937" t="s">
        <v>2022</v>
      </c>
      <c r="B937" t="s">
        <v>2023</v>
      </c>
      <c r="C937" t="s">
        <v>3123</v>
      </c>
      <c r="D937" t="s">
        <v>2024</v>
      </c>
      <c r="E937">
        <v>3156.48</v>
      </c>
      <c r="F937">
        <v>493.2</v>
      </c>
      <c r="G937">
        <v>75.132908939733596</v>
      </c>
      <c r="H937">
        <v>12.543060800969499</v>
      </c>
      <c r="I937">
        <v>62.128772926350003</v>
      </c>
      <c r="J937">
        <v>4.4477685586176197</v>
      </c>
      <c r="K937">
        <v>454.09032977665998</v>
      </c>
      <c r="L937">
        <v>359.22140545858701</v>
      </c>
      <c r="M937">
        <v>53.634572681739797</v>
      </c>
      <c r="N937">
        <v>0.55313623138672396</v>
      </c>
      <c r="O937">
        <v>8.4752635847526303</v>
      </c>
      <c r="P937">
        <v>117.220876458929</v>
      </c>
      <c r="Q937">
        <v>0.19810905418697</v>
      </c>
    </row>
    <row r="938" spans="1:17" hidden="1" x14ac:dyDescent="0.3">
      <c r="A938" t="s">
        <v>2025</v>
      </c>
      <c r="B938" t="s">
        <v>2026</v>
      </c>
      <c r="C938" t="s">
        <v>3123</v>
      </c>
      <c r="D938" t="s">
        <v>239</v>
      </c>
      <c r="E938">
        <v>3151.6883212900002</v>
      </c>
      <c r="F938">
        <v>490.15</v>
      </c>
      <c r="G938">
        <v>105.752605366384</v>
      </c>
      <c r="H938">
        <v>-4.6793653504120698</v>
      </c>
      <c r="I938">
        <v>16.908190642423101</v>
      </c>
      <c r="J938">
        <v>-3.5974300516134798</v>
      </c>
      <c r="K938">
        <v>532.22549280263502</v>
      </c>
      <c r="L938">
        <v>465.24745144403499</v>
      </c>
      <c r="M938">
        <v>40.955427505233502</v>
      </c>
      <c r="N938">
        <v>0.70197796116570998</v>
      </c>
      <c r="O938">
        <v>41.589309395083099</v>
      </c>
      <c r="P938">
        <v>146.86476957945001</v>
      </c>
      <c r="Q938">
        <v>0.187252631798109</v>
      </c>
    </row>
    <row r="939" spans="1:17" hidden="1" x14ac:dyDescent="0.3">
      <c r="A939" t="s">
        <v>2027</v>
      </c>
      <c r="B939" t="s">
        <v>2028</v>
      </c>
      <c r="C939" t="s">
        <v>3123</v>
      </c>
      <c r="D939" t="s">
        <v>21</v>
      </c>
      <c r="E939">
        <v>3150.3389765699999</v>
      </c>
      <c r="F939">
        <v>584.45000000000005</v>
      </c>
      <c r="G939">
        <v>40.4425005536405</v>
      </c>
      <c r="H939">
        <v>-12.559015487152299</v>
      </c>
      <c r="I939">
        <v>23.648333224631799</v>
      </c>
      <c r="J939">
        <v>-4.4774902879460701</v>
      </c>
      <c r="K939">
        <v>635.755809244788</v>
      </c>
      <c r="L939">
        <v>552.57019546508002</v>
      </c>
      <c r="M939">
        <v>37.952356478071998</v>
      </c>
      <c r="N939">
        <v>0.47252767990014199</v>
      </c>
      <c r="O939">
        <v>41.158354008041698</v>
      </c>
      <c r="P939">
        <v>70.717102380604601</v>
      </c>
      <c r="Q939">
        <v>0.100466343269332</v>
      </c>
    </row>
    <row r="940" spans="1:17" hidden="1" x14ac:dyDescent="0.3">
      <c r="A940" t="s">
        <v>2029</v>
      </c>
      <c r="B940" t="s">
        <v>2030</v>
      </c>
      <c r="C940" t="s">
        <v>3123</v>
      </c>
      <c r="D940" t="s">
        <v>498</v>
      </c>
      <c r="E940">
        <v>3143.22171678</v>
      </c>
      <c r="F940">
        <v>112.65</v>
      </c>
      <c r="G940">
        <v>62.424587165422302</v>
      </c>
      <c r="H940">
        <v>-15.6071060104903</v>
      </c>
      <c r="I940">
        <v>11.549349563899201</v>
      </c>
      <c r="J940">
        <v>-6.9109828230392996</v>
      </c>
      <c r="K940">
        <v>126.028891770321</v>
      </c>
      <c r="L940">
        <v>103.56584872329</v>
      </c>
      <c r="M940">
        <v>30.596566246909401</v>
      </c>
      <c r="N940">
        <v>0.17706797679521599</v>
      </c>
      <c r="O940">
        <v>41.472058208333699</v>
      </c>
      <c r="P940">
        <v>104.433080240203</v>
      </c>
      <c r="Q940">
        <v>5.3352526850162001E-2</v>
      </c>
    </row>
    <row r="941" spans="1:17" x14ac:dyDescent="0.3">
      <c r="A941" t="s">
        <v>2031</v>
      </c>
      <c r="B941" t="s">
        <v>2032</v>
      </c>
      <c r="C941" t="s">
        <v>3107</v>
      </c>
      <c r="D941" t="s">
        <v>21</v>
      </c>
      <c r="E941">
        <v>3141.5708497800001</v>
      </c>
      <c r="F941">
        <v>531.54999999999995</v>
      </c>
      <c r="G941">
        <v>-33.739967835526201</v>
      </c>
      <c r="H941">
        <v>-6.2529255107404698</v>
      </c>
      <c r="I941">
        <v>-15.072394926391199</v>
      </c>
      <c r="J941">
        <v>-5.1384418394327396</v>
      </c>
      <c r="K941">
        <v>584.52636320716203</v>
      </c>
      <c r="L941">
        <v>596.44955530447101</v>
      </c>
      <c r="M941">
        <v>30.541716483917298</v>
      </c>
      <c r="N941">
        <v>0.31129372647157</v>
      </c>
      <c r="O941">
        <v>48.904148245696497</v>
      </c>
      <c r="P941">
        <v>18.122222222222199</v>
      </c>
      <c r="Q941">
        <v>6.0010116836785997E-2</v>
      </c>
    </row>
    <row r="942" spans="1:17" hidden="1" x14ac:dyDescent="0.3">
      <c r="A942" t="s">
        <v>2033</v>
      </c>
      <c r="B942" t="s">
        <v>2034</v>
      </c>
      <c r="C942" t="s">
        <v>3123</v>
      </c>
      <c r="D942" t="s">
        <v>572</v>
      </c>
      <c r="E942">
        <v>3119.4204004399999</v>
      </c>
      <c r="F942">
        <v>687.55</v>
      </c>
      <c r="G942">
        <v>-6.9514296559187699E-2</v>
      </c>
      <c r="H942">
        <v>31.242236152814701</v>
      </c>
      <c r="I942">
        <v>48.002087832037098</v>
      </c>
      <c r="J942">
        <v>-5.79305266853597</v>
      </c>
      <c r="K942">
        <v>568.29796554530401</v>
      </c>
      <c r="L942">
        <v>518.58993342960002</v>
      </c>
      <c r="M942">
        <v>63.574755325792999</v>
      </c>
      <c r="N942">
        <v>2.7522025232599998</v>
      </c>
      <c r="O942">
        <v>8.0648680095993104</v>
      </c>
      <c r="P942">
        <v>67.858886718749901</v>
      </c>
      <c r="Q942">
        <v>4.1085577116242999E-2</v>
      </c>
    </row>
    <row r="943" spans="1:17" x14ac:dyDescent="0.3">
      <c r="A943" t="s">
        <v>2035</v>
      </c>
      <c r="B943" t="s">
        <v>2036</v>
      </c>
      <c r="C943" t="s">
        <v>3115</v>
      </c>
      <c r="D943" t="s">
        <v>114</v>
      </c>
      <c r="E943">
        <v>3119.0114669999998</v>
      </c>
      <c r="F943">
        <v>1071.4000000000001</v>
      </c>
      <c r="G943">
        <v>-14.468897936594001</v>
      </c>
      <c r="H943">
        <v>9.0758310247740397</v>
      </c>
      <c r="I943">
        <v>-21.709151294947599</v>
      </c>
      <c r="J943">
        <v>3.20523866464434</v>
      </c>
      <c r="K943">
        <v>1077.7571688670801</v>
      </c>
      <c r="L943">
        <v>1108.3325173153301</v>
      </c>
      <c r="M943">
        <v>53.163276917264803</v>
      </c>
      <c r="N943">
        <v>0.83374276587713503</v>
      </c>
      <c r="O943">
        <v>26.843382490199701</v>
      </c>
      <c r="P943">
        <v>12.1884816753926</v>
      </c>
      <c r="Q943">
        <v>-1.332722007935E-3</v>
      </c>
    </row>
    <row r="944" spans="1:17" hidden="1" x14ac:dyDescent="0.3">
      <c r="A944" t="s">
        <v>2037</v>
      </c>
      <c r="B944" t="s">
        <v>2038</v>
      </c>
      <c r="C944" t="s">
        <v>3123</v>
      </c>
      <c r="D944" t="s">
        <v>270</v>
      </c>
      <c r="E944">
        <v>3102.7654189</v>
      </c>
      <c r="F944">
        <v>3059</v>
      </c>
      <c r="G944">
        <v>0.62026634263463598</v>
      </c>
      <c r="H944">
        <v>-19.8387460843329</v>
      </c>
      <c r="I944">
        <v>16.146491959637</v>
      </c>
      <c r="J944">
        <v>-13.692489326241899</v>
      </c>
      <c r="K944">
        <v>3733.2812185058401</v>
      </c>
      <c r="L944">
        <v>3354.9185414031699</v>
      </c>
      <c r="M944">
        <v>15.285200779727299</v>
      </c>
      <c r="N944">
        <v>0.335455596139553</v>
      </c>
      <c r="O944">
        <v>47.106897678979998</v>
      </c>
      <c r="P944">
        <v>41.883116883116799</v>
      </c>
      <c r="Q944">
        <v>8.3055828212867999E-2</v>
      </c>
    </row>
    <row r="945" spans="1:17" x14ac:dyDescent="0.3">
      <c r="A945" t="s">
        <v>2039</v>
      </c>
      <c r="B945" t="s">
        <v>2040</v>
      </c>
      <c r="C945" t="s">
        <v>3108</v>
      </c>
      <c r="D945" t="s">
        <v>2041</v>
      </c>
      <c r="E945">
        <v>3088.8004404399999</v>
      </c>
      <c r="F945">
        <v>184.36</v>
      </c>
      <c r="G945">
        <v>-48.793809543559398</v>
      </c>
      <c r="H945">
        <v>-8.2349236003221709</v>
      </c>
      <c r="I945">
        <v>-21.992491143644301</v>
      </c>
      <c r="J945">
        <v>-5.3782236693745302</v>
      </c>
      <c r="K945">
        <v>211.779882737321</v>
      </c>
      <c r="L945">
        <v>225.66067641395799</v>
      </c>
      <c r="M945">
        <v>18.128867518429601</v>
      </c>
      <c r="N945">
        <v>0.846477654836574</v>
      </c>
      <c r="O945">
        <v>52.419179865480501</v>
      </c>
      <c r="P945">
        <v>1.26888217522658</v>
      </c>
    </row>
    <row r="946" spans="1:17" hidden="1" x14ac:dyDescent="0.3">
      <c r="A946" t="s">
        <v>2042</v>
      </c>
      <c r="B946" t="s">
        <v>2043</v>
      </c>
      <c r="C946" t="s">
        <v>3123</v>
      </c>
      <c r="D946" t="s">
        <v>239</v>
      </c>
      <c r="E946">
        <v>3086.8524920499999</v>
      </c>
      <c r="F946">
        <v>172.78</v>
      </c>
      <c r="G946">
        <v>31.517893184197298</v>
      </c>
      <c r="H946">
        <v>-11.70255141722</v>
      </c>
      <c r="I946">
        <v>22.654708919334499</v>
      </c>
      <c r="J946">
        <v>-4.9722330482239503</v>
      </c>
      <c r="K946">
        <v>186.74568661249501</v>
      </c>
      <c r="L946">
        <v>161.15074430744301</v>
      </c>
      <c r="M946">
        <v>34.6826523331179</v>
      </c>
      <c r="N946">
        <v>0.364208678160997</v>
      </c>
      <c r="O946">
        <v>27.908322722537299</v>
      </c>
      <c r="P946">
        <v>66.856591018831395</v>
      </c>
      <c r="Q946">
        <v>0.137647162394571</v>
      </c>
    </row>
    <row r="947" spans="1:17" hidden="1" x14ac:dyDescent="0.3">
      <c r="A947" t="s">
        <v>2044</v>
      </c>
      <c r="B947" t="s">
        <v>2045</v>
      </c>
      <c r="C947" t="s">
        <v>3123</v>
      </c>
      <c r="D947" t="s">
        <v>142</v>
      </c>
      <c r="E947">
        <v>3072.5422542050001</v>
      </c>
      <c r="F947">
        <v>305.64999999999998</v>
      </c>
      <c r="G947">
        <v>3.7082464905185701</v>
      </c>
      <c r="H947">
        <v>5.6221334366901301</v>
      </c>
      <c r="I947">
        <v>-21.374196050240698</v>
      </c>
      <c r="J947">
        <v>0.65650733464602395</v>
      </c>
      <c r="K947">
        <v>319.06765437159697</v>
      </c>
      <c r="L947">
        <v>326.455984286388</v>
      </c>
      <c r="M947">
        <v>46.489782173867702</v>
      </c>
      <c r="N947">
        <v>0.96984375069289996</v>
      </c>
      <c r="O947">
        <v>53.44348110584</v>
      </c>
      <c r="P947">
        <v>25.266393442622899</v>
      </c>
      <c r="Q947">
        <v>4.6305957621228001E-2</v>
      </c>
    </row>
    <row r="948" spans="1:17" hidden="1" x14ac:dyDescent="0.3">
      <c r="A948" t="s">
        <v>2046</v>
      </c>
      <c r="B948" t="s">
        <v>2047</v>
      </c>
      <c r="C948" t="s">
        <v>3123</v>
      </c>
      <c r="D948" t="s">
        <v>48</v>
      </c>
      <c r="E948">
        <v>3067.3195789649999</v>
      </c>
      <c r="F948">
        <v>362.55</v>
      </c>
      <c r="G948">
        <v>22.401341012098399</v>
      </c>
      <c r="H948">
        <v>5.8909197174249703</v>
      </c>
      <c r="I948">
        <v>19.335650982771401</v>
      </c>
      <c r="J948">
        <v>1.86035458422612</v>
      </c>
      <c r="K948">
        <v>366.264565442047</v>
      </c>
      <c r="L948">
        <v>324.77415616981301</v>
      </c>
      <c r="M948">
        <v>50.067530218710601</v>
      </c>
      <c r="N948">
        <v>0.522336414231656</v>
      </c>
      <c r="O948">
        <v>14.4669700730933</v>
      </c>
      <c r="P948">
        <v>72.560685387910496</v>
      </c>
      <c r="Q948">
        <v>7.7498031464660999E-2</v>
      </c>
    </row>
    <row r="949" spans="1:17" hidden="1" x14ac:dyDescent="0.3">
      <c r="A949" t="s">
        <v>2048</v>
      </c>
      <c r="B949" t="s">
        <v>2049</v>
      </c>
      <c r="C949" t="s">
        <v>3123</v>
      </c>
      <c r="D949" t="s">
        <v>1669</v>
      </c>
      <c r="E949">
        <v>3066.6783282030001</v>
      </c>
      <c r="F949">
        <v>136.09</v>
      </c>
      <c r="G949">
        <v>-21.242843851191601</v>
      </c>
      <c r="H949">
        <v>3.83386846343973</v>
      </c>
      <c r="I949">
        <v>-17.889713365866498</v>
      </c>
      <c r="J949">
        <v>1.3194646438103399</v>
      </c>
      <c r="K949">
        <v>143.67563228500899</v>
      </c>
      <c r="L949">
        <v>148.011259621032</v>
      </c>
      <c r="M949">
        <v>49.822494435916603</v>
      </c>
      <c r="N949">
        <v>0.54194058775276699</v>
      </c>
      <c r="O949">
        <v>31.596737453155999</v>
      </c>
      <c r="P949">
        <v>5.4961240310077599</v>
      </c>
      <c r="Q949">
        <v>2.3709923108118001E-2</v>
      </c>
    </row>
    <row r="950" spans="1:17" hidden="1" x14ac:dyDescent="0.3">
      <c r="A950" t="s">
        <v>2050</v>
      </c>
      <c r="B950" t="s">
        <v>2051</v>
      </c>
      <c r="C950" t="s">
        <v>3123</v>
      </c>
      <c r="D950" t="s">
        <v>211</v>
      </c>
      <c r="E950">
        <v>3064.6098978199998</v>
      </c>
      <c r="F950">
        <v>509.15</v>
      </c>
      <c r="G950">
        <v>-16.965702946531</v>
      </c>
      <c r="H950">
        <v>0.983439543691075</v>
      </c>
      <c r="I950">
        <v>-9.6497199753201901</v>
      </c>
      <c r="J950">
        <v>-2.7557207350808501</v>
      </c>
      <c r="K950">
        <v>538.67106003139702</v>
      </c>
      <c r="L950">
        <v>534.39748129146506</v>
      </c>
      <c r="M950">
        <v>48.563588325051597</v>
      </c>
      <c r="N950">
        <v>2.00102841765269</v>
      </c>
      <c r="O950">
        <v>36.993027595011299</v>
      </c>
      <c r="P950">
        <v>17.995365005793701</v>
      </c>
      <c r="Q950">
        <v>7.2958063223506994E-2</v>
      </c>
    </row>
    <row r="951" spans="1:17" x14ac:dyDescent="0.3">
      <c r="A951" t="s">
        <v>2052</v>
      </c>
      <c r="B951" t="s">
        <v>2053</v>
      </c>
      <c r="C951" t="s">
        <v>3120</v>
      </c>
      <c r="D951" t="s">
        <v>1442</v>
      </c>
      <c r="E951">
        <v>3060.6236387099998</v>
      </c>
      <c r="F951">
        <v>114.3</v>
      </c>
      <c r="G951">
        <v>-35.755983061319398</v>
      </c>
      <c r="H951">
        <v>6.03016638646467E-2</v>
      </c>
      <c r="I951">
        <v>-9.6768572742025594</v>
      </c>
      <c r="J951">
        <v>-3.88663024522985</v>
      </c>
      <c r="K951">
        <v>121.59932895386299</v>
      </c>
      <c r="L951">
        <v>131.804241249683</v>
      </c>
      <c r="M951">
        <v>36.330096366836699</v>
      </c>
      <c r="N951">
        <v>0.78108308673159199</v>
      </c>
      <c r="O951">
        <v>39.807524059492501</v>
      </c>
      <c r="P951">
        <v>9.4303494494973599</v>
      </c>
      <c r="Q951">
        <v>-0.111067322981074</v>
      </c>
    </row>
    <row r="952" spans="1:17" hidden="1" x14ac:dyDescent="0.3">
      <c r="A952" t="s">
        <v>2054</v>
      </c>
      <c r="B952" t="s">
        <v>2055</v>
      </c>
      <c r="C952" t="s">
        <v>3123</v>
      </c>
      <c r="D952" t="s">
        <v>208</v>
      </c>
      <c r="E952">
        <v>3044.5171901099998</v>
      </c>
      <c r="F952">
        <v>6974.35</v>
      </c>
      <c r="G952">
        <v>105.939009875705</v>
      </c>
      <c r="H952">
        <v>-4.3782246510598002</v>
      </c>
      <c r="I952">
        <v>53.727048337493002</v>
      </c>
      <c r="J952">
        <v>-4.0634538491205499</v>
      </c>
      <c r="K952">
        <v>6562.7765944425701</v>
      </c>
      <c r="L952">
        <v>5391.2784939535204</v>
      </c>
      <c r="M952">
        <v>55.767131167023699</v>
      </c>
      <c r="N952">
        <v>2.28613622803769</v>
      </c>
      <c r="O952">
        <v>18.024618781678502</v>
      </c>
      <c r="P952">
        <v>137.465100442628</v>
      </c>
      <c r="Q952">
        <v>0.14268080164381899</v>
      </c>
    </row>
    <row r="953" spans="1:17" hidden="1" x14ac:dyDescent="0.3">
      <c r="A953" t="s">
        <v>2056</v>
      </c>
      <c r="B953" t="s">
        <v>2057</v>
      </c>
      <c r="C953" t="s">
        <v>3123</v>
      </c>
      <c r="D953" t="s">
        <v>270</v>
      </c>
      <c r="E953">
        <v>3044.4146879999998</v>
      </c>
      <c r="F953">
        <v>2234.4</v>
      </c>
      <c r="G953">
        <v>62.065221038854503</v>
      </c>
      <c r="H953">
        <v>51.531095652216699</v>
      </c>
      <c r="I953">
        <v>59.396245120091798</v>
      </c>
      <c r="J953">
        <v>7.1716741049894104</v>
      </c>
      <c r="K953">
        <v>1668.19733979734</v>
      </c>
      <c r="L953">
        <v>1468.35801380722</v>
      </c>
      <c r="M953">
        <v>95.201748059667906</v>
      </c>
      <c r="N953">
        <v>1.75492797688021</v>
      </c>
      <c r="O953">
        <v>2.9001074113855898</v>
      </c>
      <c r="P953">
        <v>88.556962025316395</v>
      </c>
      <c r="Q953">
        <v>8.5037040840443001E-2</v>
      </c>
    </row>
    <row r="954" spans="1:17" hidden="1" x14ac:dyDescent="0.3">
      <c r="A954" t="s">
        <v>2058</v>
      </c>
      <c r="B954" t="s">
        <v>2059</v>
      </c>
      <c r="C954" t="s">
        <v>3123</v>
      </c>
      <c r="D954" t="s">
        <v>114</v>
      </c>
      <c r="E954">
        <v>3032.731781215</v>
      </c>
      <c r="F954">
        <v>926.35</v>
      </c>
      <c r="G954">
        <v>-11.791136525430099</v>
      </c>
      <c r="H954">
        <v>-5.4168884920003197</v>
      </c>
      <c r="I954">
        <v>-5.61696803160328</v>
      </c>
      <c r="J954">
        <v>-5.9598975480459098</v>
      </c>
      <c r="K954">
        <v>1012.85197650636</v>
      </c>
      <c r="L954">
        <v>959.03998689448099</v>
      </c>
      <c r="M954">
        <v>38.889961030074801</v>
      </c>
      <c r="N954">
        <v>0.64409321566903799</v>
      </c>
      <c r="O954">
        <v>43.574242996707497</v>
      </c>
      <c r="P954">
        <v>28.6597222222222</v>
      </c>
      <c r="Q954">
        <v>0.12566696401854299</v>
      </c>
    </row>
    <row r="955" spans="1:17" x14ac:dyDescent="0.3">
      <c r="A955" t="s">
        <v>2060</v>
      </c>
      <c r="B955" t="s">
        <v>2061</v>
      </c>
      <c r="C955" t="s">
        <v>3122</v>
      </c>
      <c r="D955" t="s">
        <v>278</v>
      </c>
      <c r="E955">
        <v>3030.3494674200001</v>
      </c>
      <c r="F955">
        <v>121.77</v>
      </c>
      <c r="G955">
        <v>11.3096473767154</v>
      </c>
      <c r="H955">
        <v>-16.529285140845801</v>
      </c>
      <c r="I955">
        <v>20.468281690079198</v>
      </c>
      <c r="J955">
        <v>-2.9223173921806902</v>
      </c>
      <c r="K955">
        <v>139.76982329389401</v>
      </c>
      <c r="L955">
        <v>128.414282259999</v>
      </c>
      <c r="M955">
        <v>30.992226360056101</v>
      </c>
      <c r="N955">
        <v>0.37777347699741098</v>
      </c>
      <c r="O955">
        <v>45.355999014535598</v>
      </c>
      <c r="P955">
        <v>49.227941176470601</v>
      </c>
      <c r="Q955">
        <v>1.5373185835639999E-2</v>
      </c>
    </row>
    <row r="956" spans="1:17" hidden="1" x14ac:dyDescent="0.3">
      <c r="A956" t="s">
        <v>2062</v>
      </c>
      <c r="B956" t="s">
        <v>2063</v>
      </c>
      <c r="C956" t="s">
        <v>3123</v>
      </c>
      <c r="D956" t="s">
        <v>239</v>
      </c>
      <c r="E956">
        <v>3022.2470602499998</v>
      </c>
      <c r="F956">
        <v>227.81</v>
      </c>
      <c r="G956">
        <v>150.65916832294999</v>
      </c>
      <c r="H956">
        <v>0.15261911022344599</v>
      </c>
      <c r="I956">
        <v>106.44399293194699</v>
      </c>
      <c r="J956">
        <v>-2.03893855734984</v>
      </c>
      <c r="K956">
        <v>226.074544984341</v>
      </c>
      <c r="L956">
        <v>183.539165857548</v>
      </c>
      <c r="M956">
        <v>54.616850709146398</v>
      </c>
      <c r="N956">
        <v>1.54704504714105</v>
      </c>
      <c r="O956">
        <v>35.200386286817903</v>
      </c>
      <c r="P956">
        <v>172.5</v>
      </c>
      <c r="Q956">
        <v>0.16936963680879299</v>
      </c>
    </row>
    <row r="957" spans="1:17" hidden="1" x14ac:dyDescent="0.3">
      <c r="A957" t="s">
        <v>2064</v>
      </c>
      <c r="B957" t="s">
        <v>2065</v>
      </c>
      <c r="C957" t="s">
        <v>3123</v>
      </c>
      <c r="D957" t="s">
        <v>252</v>
      </c>
      <c r="E957">
        <v>3017.47835235</v>
      </c>
      <c r="F957">
        <v>934.5</v>
      </c>
      <c r="G957">
        <v>28.0615351868557</v>
      </c>
      <c r="H957">
        <v>16.4841203063243</v>
      </c>
      <c r="I957">
        <v>54.551464199839202</v>
      </c>
      <c r="J957">
        <v>0.58909592008051703</v>
      </c>
      <c r="K957">
        <v>851.09255818905103</v>
      </c>
      <c r="L957">
        <v>729.632550829818</v>
      </c>
      <c r="M957">
        <v>62.545014336387602</v>
      </c>
      <c r="N957">
        <v>0.74791131569312996</v>
      </c>
      <c r="O957">
        <v>4.1680042803638297</v>
      </c>
      <c r="P957">
        <v>76.971877663100102</v>
      </c>
      <c r="Q957">
        <v>2.1919040335044E-2</v>
      </c>
    </row>
    <row r="958" spans="1:17" hidden="1" x14ac:dyDescent="0.3">
      <c r="A958" t="s">
        <v>2066</v>
      </c>
      <c r="B958" t="s">
        <v>2067</v>
      </c>
      <c r="C958" t="s">
        <v>3120</v>
      </c>
      <c r="D958" t="s">
        <v>223</v>
      </c>
      <c r="E958">
        <v>3010.7106110599998</v>
      </c>
      <c r="F958">
        <v>141.1</v>
      </c>
      <c r="G958">
        <v>-49.6188873137583</v>
      </c>
      <c r="H958">
        <v>-4.9351730993219096</v>
      </c>
      <c r="I958">
        <v>-29.6794576013009</v>
      </c>
      <c r="J958">
        <v>-5.1863679033668504</v>
      </c>
      <c r="K958">
        <v>158.25207462732499</v>
      </c>
      <c r="M958">
        <v>26.472320827282999</v>
      </c>
      <c r="N958">
        <v>1.3368607071292899</v>
      </c>
      <c r="O958">
        <v>66.548547129695194</v>
      </c>
      <c r="P958">
        <v>0.60606060606060996</v>
      </c>
    </row>
    <row r="959" spans="1:17" hidden="1" x14ac:dyDescent="0.3">
      <c r="A959" t="s">
        <v>2068</v>
      </c>
      <c r="B959" t="s">
        <v>2069</v>
      </c>
      <c r="C959" t="s">
        <v>3123</v>
      </c>
      <c r="D959" t="s">
        <v>114</v>
      </c>
      <c r="E959">
        <v>2992.6366115290002</v>
      </c>
      <c r="F959">
        <v>167.11</v>
      </c>
      <c r="G959">
        <v>-9.7519244668522092</v>
      </c>
      <c r="H959">
        <v>4.2807608604685097</v>
      </c>
      <c r="I959">
        <v>-5.9671423015479403</v>
      </c>
      <c r="J959">
        <v>-3.5015370775279799</v>
      </c>
      <c r="K959">
        <v>174.053701361008</v>
      </c>
      <c r="L959">
        <v>173.16850248076</v>
      </c>
      <c r="M959">
        <v>45.1355390901889</v>
      </c>
      <c r="N959">
        <v>0.53018714314181303</v>
      </c>
      <c r="O959">
        <v>41.822751481060301</v>
      </c>
      <c r="P959">
        <v>30.401872805306201</v>
      </c>
      <c r="Q959">
        <v>9.8897540611101994E-2</v>
      </c>
    </row>
    <row r="960" spans="1:17" hidden="1" x14ac:dyDescent="0.3">
      <c r="A960" t="s">
        <v>2070</v>
      </c>
      <c r="B960" t="s">
        <v>2071</v>
      </c>
      <c r="C960" t="s">
        <v>3123</v>
      </c>
      <c r="D960" t="s">
        <v>270</v>
      </c>
      <c r="E960">
        <v>2990</v>
      </c>
      <c r="F960">
        <v>14950</v>
      </c>
      <c r="G960">
        <v>-5.2770465923446102</v>
      </c>
      <c r="H960">
        <v>2.00918626088994</v>
      </c>
      <c r="I960">
        <v>-0.40230523189599898</v>
      </c>
      <c r="J960">
        <v>-5.1808469027238804</v>
      </c>
      <c r="K960">
        <v>15092.827059412301</v>
      </c>
      <c r="L960">
        <v>14313.454563277101</v>
      </c>
      <c r="M960">
        <v>43.514561602372403</v>
      </c>
      <c r="N960">
        <v>1.4929032258064501</v>
      </c>
      <c r="O960">
        <v>13.712709030100299</v>
      </c>
      <c r="P960">
        <v>43.736179213537099</v>
      </c>
      <c r="Q960">
        <v>0.12613770046763001</v>
      </c>
    </row>
    <row r="961" spans="1:17" x14ac:dyDescent="0.3">
      <c r="A961" t="s">
        <v>2072</v>
      </c>
      <c r="B961" t="s">
        <v>2073</v>
      </c>
      <c r="C961" t="s">
        <v>3106</v>
      </c>
      <c r="D961" t="s">
        <v>278</v>
      </c>
      <c r="E961">
        <v>2983.8725445</v>
      </c>
      <c r="F961">
        <v>1755.75</v>
      </c>
      <c r="G961">
        <v>17.586496185295601</v>
      </c>
      <c r="H961">
        <v>-8.8727305632533202</v>
      </c>
      <c r="I961">
        <v>-14.0678905181534</v>
      </c>
      <c r="J961">
        <v>-6.6872482488506604</v>
      </c>
      <c r="K961">
        <v>2048.3615266881102</v>
      </c>
      <c r="L961">
        <v>1972.12025664063</v>
      </c>
      <c r="M961">
        <v>31.239160939769</v>
      </c>
      <c r="N961">
        <v>0.76402691144425205</v>
      </c>
      <c r="O961">
        <v>59.476007404243099</v>
      </c>
      <c r="P961">
        <v>41.188532829399698</v>
      </c>
      <c r="Q961">
        <v>-3.7382951809579999E-3</v>
      </c>
    </row>
    <row r="962" spans="1:17" hidden="1" x14ac:dyDescent="0.3">
      <c r="A962" t="s">
        <v>2074</v>
      </c>
      <c r="B962" t="s">
        <v>2075</v>
      </c>
      <c r="C962" t="s">
        <v>3123</v>
      </c>
      <c r="D962" t="s">
        <v>21</v>
      </c>
      <c r="E962">
        <v>2978.0318465</v>
      </c>
      <c r="F962">
        <v>750.25</v>
      </c>
      <c r="G962">
        <v>120.23695960076</v>
      </c>
      <c r="H962">
        <v>6.1518574455894797</v>
      </c>
      <c r="I962">
        <v>32.373943803592503</v>
      </c>
      <c r="J962">
        <v>-1.8544220271282701</v>
      </c>
      <c r="K962">
        <v>754.03747652328605</v>
      </c>
      <c r="L962">
        <v>651.80959585918504</v>
      </c>
      <c r="M962">
        <v>47.535471500295699</v>
      </c>
      <c r="N962">
        <v>0.96644972218648595</v>
      </c>
      <c r="O962">
        <v>15.294901699433501</v>
      </c>
      <c r="P962">
        <v>146.46846254927701</v>
      </c>
      <c r="Q962">
        <v>8.2244469948715995E-2</v>
      </c>
    </row>
    <row r="963" spans="1:17" hidden="1" x14ac:dyDescent="0.3">
      <c r="A963" t="s">
        <v>2076</v>
      </c>
      <c r="B963" t="s">
        <v>2077</v>
      </c>
      <c r="C963" t="s">
        <v>3123</v>
      </c>
      <c r="D963" t="s">
        <v>75</v>
      </c>
      <c r="E963">
        <v>2968.92539364</v>
      </c>
      <c r="F963">
        <v>230.29</v>
      </c>
      <c r="G963">
        <v>40.9564563777489</v>
      </c>
      <c r="H963">
        <v>6.1467540606267299</v>
      </c>
      <c r="I963">
        <v>22.760489151922101</v>
      </c>
      <c r="J963">
        <v>-7.4506108554317899E-2</v>
      </c>
      <c r="K963">
        <v>228.992045738884</v>
      </c>
      <c r="L963">
        <v>211.87052468516501</v>
      </c>
      <c r="M963">
        <v>56.656728305582398</v>
      </c>
      <c r="N963">
        <v>1.3575006589618099</v>
      </c>
      <c r="O963">
        <v>22.3631073863389</v>
      </c>
      <c r="P963">
        <v>64.316803424901806</v>
      </c>
      <c r="Q963">
        <v>5.9405524216480002E-2</v>
      </c>
    </row>
    <row r="964" spans="1:17" hidden="1" x14ac:dyDescent="0.3">
      <c r="A964" t="s">
        <v>2078</v>
      </c>
      <c r="B964" t="s">
        <v>2079</v>
      </c>
      <c r="C964" t="s">
        <v>3123</v>
      </c>
      <c r="D964" t="s">
        <v>178</v>
      </c>
      <c r="E964">
        <v>2954.2184999999999</v>
      </c>
      <c r="F964">
        <v>2722.15</v>
      </c>
      <c r="G964">
        <v>337.91309178667098</v>
      </c>
      <c r="H964">
        <v>14.459940665605799</v>
      </c>
      <c r="I964">
        <v>76.098238289281795</v>
      </c>
      <c r="J964">
        <v>18.818278590674701</v>
      </c>
      <c r="K964">
        <v>2202.3589976480698</v>
      </c>
      <c r="L964">
        <v>1705.8177555324401</v>
      </c>
      <c r="M964">
        <v>74.766035454503097</v>
      </c>
      <c r="N964">
        <v>1.48550692614194</v>
      </c>
      <c r="O964">
        <v>0</v>
      </c>
      <c r="P964">
        <v>394.35212930173401</v>
      </c>
      <c r="Q964">
        <v>0.19459482329014899</v>
      </c>
    </row>
    <row r="965" spans="1:17" hidden="1" x14ac:dyDescent="0.3">
      <c r="A965" t="s">
        <v>2080</v>
      </c>
      <c r="B965" t="s">
        <v>2081</v>
      </c>
      <c r="C965" t="s">
        <v>3123</v>
      </c>
      <c r="D965" t="s">
        <v>142</v>
      </c>
      <c r="E965">
        <v>2952.69992439</v>
      </c>
      <c r="F965">
        <v>63.39</v>
      </c>
      <c r="G965">
        <v>21.331805457125999</v>
      </c>
      <c r="H965">
        <v>-1.9401668485017101</v>
      </c>
      <c r="I965">
        <v>-12.359876930446401</v>
      </c>
      <c r="J965">
        <v>-6.4185811994091502</v>
      </c>
      <c r="K965">
        <v>68.857393124518197</v>
      </c>
      <c r="M965">
        <v>46.394334108428701</v>
      </c>
      <c r="N965">
        <v>0.86320912168584996</v>
      </c>
      <c r="O965">
        <v>71.241520744596897</v>
      </c>
      <c r="P965">
        <v>76.0833333333333</v>
      </c>
    </row>
    <row r="966" spans="1:17" hidden="1" x14ac:dyDescent="0.3">
      <c r="A966" t="s">
        <v>2082</v>
      </c>
      <c r="B966" t="s">
        <v>2083</v>
      </c>
      <c r="C966" t="s">
        <v>3123</v>
      </c>
      <c r="D966" t="s">
        <v>485</v>
      </c>
      <c r="E966">
        <v>2948.0568411899999</v>
      </c>
      <c r="F966">
        <v>529.95000000000005</v>
      </c>
      <c r="G966">
        <v>77.8495039948765</v>
      </c>
      <c r="H966">
        <v>37.531612623277702</v>
      </c>
      <c r="I966">
        <v>57.644349956432002</v>
      </c>
      <c r="J966">
        <v>19.378067594529501</v>
      </c>
      <c r="K966">
        <v>392.91932123255202</v>
      </c>
      <c r="L966">
        <v>361.42568385073702</v>
      </c>
      <c r="M966">
        <v>81.588259582097507</v>
      </c>
      <c r="N966">
        <v>2.2863354460868601</v>
      </c>
      <c r="O966">
        <v>2.0756675158033699</v>
      </c>
      <c r="P966">
        <v>97.0074349442379</v>
      </c>
      <c r="Q966">
        <v>1.2754542811076E-2</v>
      </c>
    </row>
    <row r="967" spans="1:17" hidden="1" x14ac:dyDescent="0.3">
      <c r="A967" t="s">
        <v>2084</v>
      </c>
      <c r="B967" t="s">
        <v>2085</v>
      </c>
      <c r="C967" t="s">
        <v>3123</v>
      </c>
      <c r="D967" t="s">
        <v>721</v>
      </c>
      <c r="E967">
        <v>2938.4538020250002</v>
      </c>
      <c r="F967">
        <v>631.65</v>
      </c>
      <c r="G967">
        <v>-48.079048367520898</v>
      </c>
      <c r="H967">
        <v>-7.8721453893449498</v>
      </c>
      <c r="I967">
        <v>-26.640542532874701</v>
      </c>
      <c r="J967">
        <v>-10.069318366339299</v>
      </c>
      <c r="K967">
        <v>778.10008433153098</v>
      </c>
      <c r="L967">
        <v>848.21888405882805</v>
      </c>
      <c r="M967">
        <v>11.9377501171018</v>
      </c>
      <c r="N967">
        <v>0.34489137905991601</v>
      </c>
      <c r="O967">
        <v>64.648143750494697</v>
      </c>
      <c r="P967">
        <v>0.26190476190475198</v>
      </c>
      <c r="Q967">
        <v>-0.119743789473231</v>
      </c>
    </row>
    <row r="968" spans="1:17" hidden="1" x14ac:dyDescent="0.3">
      <c r="A968" t="s">
        <v>2086</v>
      </c>
      <c r="B968" t="s">
        <v>2087</v>
      </c>
      <c r="C968" t="s">
        <v>3123</v>
      </c>
      <c r="D968" t="s">
        <v>2024</v>
      </c>
      <c r="E968">
        <v>2929.9769999999999</v>
      </c>
      <c r="F968">
        <v>1152.4000000000001</v>
      </c>
      <c r="G968">
        <v>9.0135698285034298</v>
      </c>
      <c r="H968">
        <v>-9.5020276630909706</v>
      </c>
      <c r="I968">
        <v>0.17789599720535601</v>
      </c>
      <c r="J968">
        <v>-6.5874706385703199</v>
      </c>
      <c r="K968">
        <v>1350.1543027968701</v>
      </c>
      <c r="L968">
        <v>1262.08503487901</v>
      </c>
      <c r="M968">
        <v>16.4258385993076</v>
      </c>
      <c r="N968">
        <v>0.404196144684345</v>
      </c>
      <c r="O968">
        <v>44.910621312044398</v>
      </c>
      <c r="P968">
        <v>31.5525114155251</v>
      </c>
      <c r="Q968">
        <v>1.5853807950295E-2</v>
      </c>
    </row>
    <row r="969" spans="1:17" hidden="1" x14ac:dyDescent="0.3">
      <c r="A969" t="s">
        <v>2088</v>
      </c>
      <c r="B969" t="s">
        <v>2089</v>
      </c>
      <c r="C969" t="s">
        <v>3123</v>
      </c>
      <c r="D969" t="s">
        <v>255</v>
      </c>
      <c r="E969">
        <v>2916.5806517400001</v>
      </c>
      <c r="F969">
        <v>1107.9000000000001</v>
      </c>
      <c r="G969">
        <v>-37.313179319885499</v>
      </c>
      <c r="H969">
        <v>-5.5327377034997598</v>
      </c>
      <c r="I969">
        <v>-22.925565712019601</v>
      </c>
      <c r="J969">
        <v>-5.8108465114380596</v>
      </c>
      <c r="K969">
        <v>1229.3352462627799</v>
      </c>
      <c r="L969">
        <v>1283.5089089641699</v>
      </c>
      <c r="M969">
        <v>22.119664610338699</v>
      </c>
      <c r="N969">
        <v>0.29593471367767499</v>
      </c>
      <c r="O969">
        <v>64.541023558082799</v>
      </c>
      <c r="P969">
        <v>0.81900081900081401</v>
      </c>
      <c r="Q969">
        <v>6.9994072801842999E-2</v>
      </c>
    </row>
    <row r="970" spans="1:17" hidden="1" x14ac:dyDescent="0.3">
      <c r="A970" t="s">
        <v>2090</v>
      </c>
      <c r="B970" t="s">
        <v>2091</v>
      </c>
      <c r="C970" t="s">
        <v>3123</v>
      </c>
      <c r="D970" t="s">
        <v>2092</v>
      </c>
      <c r="E970">
        <v>2912.75</v>
      </c>
      <c r="F970">
        <v>582.45000000000005</v>
      </c>
      <c r="G970">
        <v>145.99010661542701</v>
      </c>
      <c r="H970">
        <v>-3.37041285321579</v>
      </c>
      <c r="I970">
        <v>-13.7339852963081</v>
      </c>
      <c r="J970">
        <v>-6.7585076289064201</v>
      </c>
      <c r="K970">
        <v>578.18587577763697</v>
      </c>
      <c r="M970">
        <v>44.901182273136001</v>
      </c>
      <c r="N970">
        <v>1.92159763313609</v>
      </c>
      <c r="O970">
        <v>32.0027470169113</v>
      </c>
      <c r="P970">
        <v>191.22499999999999</v>
      </c>
    </row>
    <row r="971" spans="1:17" hidden="1" x14ac:dyDescent="0.3">
      <c r="A971" t="s">
        <v>2093</v>
      </c>
      <c r="B971" t="s">
        <v>2094</v>
      </c>
      <c r="C971" t="s">
        <v>3123</v>
      </c>
      <c r="D971" t="s">
        <v>2095</v>
      </c>
      <c r="E971">
        <v>2904.1570000000002</v>
      </c>
      <c r="F971">
        <v>29.5</v>
      </c>
      <c r="G971">
        <v>152.91088332785</v>
      </c>
      <c r="H971">
        <v>-1.1832637067028999</v>
      </c>
      <c r="I971">
        <v>60.6005277016802</v>
      </c>
      <c r="J971">
        <v>-6.1194156528533696</v>
      </c>
      <c r="K971">
        <v>27.504518607221399</v>
      </c>
      <c r="L971">
        <v>20.680358322338101</v>
      </c>
      <c r="M971">
        <v>53.053417377006397</v>
      </c>
      <c r="N971">
        <v>0.153755179576022</v>
      </c>
      <c r="O971">
        <v>14.5762711864406</v>
      </c>
      <c r="P971">
        <v>232.020258863252</v>
      </c>
    </row>
    <row r="972" spans="1:17" x14ac:dyDescent="0.3">
      <c r="A972" t="s">
        <v>2096</v>
      </c>
      <c r="B972" t="s">
        <v>2097</v>
      </c>
      <c r="C972" t="s">
        <v>3118</v>
      </c>
      <c r="D972" t="s">
        <v>460</v>
      </c>
      <c r="E972">
        <v>2898.9454701350001</v>
      </c>
      <c r="F972">
        <v>402.35</v>
      </c>
      <c r="G972">
        <v>-9.2465346059468807</v>
      </c>
      <c r="H972">
        <v>-14.897295564504301</v>
      </c>
      <c r="I972">
        <v>-15.54564898448</v>
      </c>
      <c r="J972">
        <v>-2.9572445530374298</v>
      </c>
      <c r="K972">
        <v>445.05213431476398</v>
      </c>
      <c r="L972">
        <v>454.48097244133601</v>
      </c>
      <c r="M972">
        <v>42.942101946045398</v>
      </c>
      <c r="N972">
        <v>1.16810650553247</v>
      </c>
      <c r="O972">
        <v>37.865042873120402</v>
      </c>
      <c r="P972">
        <v>13.019662921348299</v>
      </c>
      <c r="Q972">
        <v>-0.104180526396002</v>
      </c>
    </row>
    <row r="973" spans="1:17" hidden="1" x14ac:dyDescent="0.3">
      <c r="A973" t="s">
        <v>2098</v>
      </c>
      <c r="B973" t="s">
        <v>2099</v>
      </c>
      <c r="C973" t="s">
        <v>3123</v>
      </c>
      <c r="D973" t="s">
        <v>142</v>
      </c>
      <c r="E973">
        <v>2892.2357471999999</v>
      </c>
      <c r="F973">
        <v>564.79999999999995</v>
      </c>
      <c r="G973">
        <v>1.66798404442565</v>
      </c>
      <c r="H973">
        <v>-0.60932230931347897</v>
      </c>
      <c r="I973">
        <v>31.180070793099599</v>
      </c>
      <c r="J973">
        <v>-5.96702490132198</v>
      </c>
      <c r="K973">
        <v>601.57243887867696</v>
      </c>
      <c r="L973">
        <v>542.35603595810699</v>
      </c>
      <c r="M973">
        <v>33.134522871712598</v>
      </c>
      <c r="N973">
        <v>0.43187873764456802</v>
      </c>
      <c r="O973">
        <v>30.470963172804499</v>
      </c>
      <c r="P973">
        <v>67.249037607343794</v>
      </c>
      <c r="Q973">
        <v>0.191550448221219</v>
      </c>
    </row>
    <row r="974" spans="1:17" hidden="1" x14ac:dyDescent="0.3">
      <c r="A974" t="s">
        <v>2100</v>
      </c>
      <c r="B974" t="s">
        <v>2101</v>
      </c>
      <c r="C974" t="s">
        <v>3123</v>
      </c>
      <c r="D974" t="s">
        <v>48</v>
      </c>
      <c r="E974">
        <v>2891.7952152299999</v>
      </c>
      <c r="F974">
        <v>830.9</v>
      </c>
      <c r="G974">
        <v>-22.358949646244898</v>
      </c>
      <c r="H974">
        <v>-3.8259878973183401</v>
      </c>
      <c r="I974">
        <v>-13.2335385982994</v>
      </c>
      <c r="J974">
        <v>-3.3818957047693901</v>
      </c>
      <c r="K974">
        <v>834.87197703641402</v>
      </c>
      <c r="L974">
        <v>873.46412561988404</v>
      </c>
      <c r="M974">
        <v>31.333917345349299</v>
      </c>
      <c r="N974">
        <v>0.86039644710541496</v>
      </c>
      <c r="O974">
        <v>65.603562402214394</v>
      </c>
      <c r="P974">
        <v>17.2097616024827</v>
      </c>
    </row>
    <row r="975" spans="1:17" x14ac:dyDescent="0.3">
      <c r="A975" t="s">
        <v>2102</v>
      </c>
      <c r="B975" t="s">
        <v>2103</v>
      </c>
      <c r="C975" t="s">
        <v>3110</v>
      </c>
      <c r="D975" t="s">
        <v>201</v>
      </c>
      <c r="E975">
        <v>2876.8753877730001</v>
      </c>
      <c r="F975">
        <v>209.91</v>
      </c>
      <c r="G975">
        <v>-25.669493102322502</v>
      </c>
      <c r="H975">
        <v>-3.32118631364767</v>
      </c>
      <c r="I975">
        <v>-16.1726368795205</v>
      </c>
      <c r="J975">
        <v>-4.5526365157241901</v>
      </c>
      <c r="K975">
        <v>232.79075414180599</v>
      </c>
      <c r="L975">
        <v>240.44583877493699</v>
      </c>
      <c r="M975">
        <v>37.624575005752902</v>
      </c>
      <c r="N975">
        <v>1.018580083297</v>
      </c>
      <c r="O975">
        <v>37.654232766423704</v>
      </c>
      <c r="P975">
        <v>5.0863579474342799</v>
      </c>
      <c r="Q975">
        <v>-2.2094525199209999E-2</v>
      </c>
    </row>
    <row r="976" spans="1:17" hidden="1" x14ac:dyDescent="0.3">
      <c r="A976" t="s">
        <v>2104</v>
      </c>
      <c r="B976" t="s">
        <v>2105</v>
      </c>
      <c r="C976" t="s">
        <v>3123</v>
      </c>
      <c r="D976" t="s">
        <v>485</v>
      </c>
      <c r="E976">
        <v>2875.05611262</v>
      </c>
      <c r="F976">
        <v>4501.8</v>
      </c>
      <c r="G976">
        <v>8.1391284820102801</v>
      </c>
      <c r="H976">
        <v>-0.53352176717703104</v>
      </c>
      <c r="I976">
        <v>23.008285253871101</v>
      </c>
      <c r="J976">
        <v>-1.5993280538747501</v>
      </c>
      <c r="K976">
        <v>4552.0973955705904</v>
      </c>
      <c r="L976">
        <v>4177.5164902050301</v>
      </c>
      <c r="M976">
        <v>52.4821797650024</v>
      </c>
      <c r="N976">
        <v>0.94443838008950898</v>
      </c>
      <c r="O976">
        <v>20.529565951397199</v>
      </c>
      <c r="P976">
        <v>57.844357567363801</v>
      </c>
      <c r="Q976">
        <v>0.13402905393265499</v>
      </c>
    </row>
    <row r="977" spans="1:17" hidden="1" x14ac:dyDescent="0.3">
      <c r="A977" t="s">
        <v>2106</v>
      </c>
      <c r="B977" t="s">
        <v>2107</v>
      </c>
      <c r="C977" t="s">
        <v>3123</v>
      </c>
      <c r="D977" t="s">
        <v>355</v>
      </c>
      <c r="E977">
        <v>2870.3276000000001</v>
      </c>
      <c r="F977">
        <v>11186</v>
      </c>
      <c r="G977">
        <v>-49.880982762780299</v>
      </c>
      <c r="H977">
        <v>-9.35086632303382</v>
      </c>
      <c r="I977">
        <v>6.2506425706865203</v>
      </c>
      <c r="J977">
        <v>-7.36841801470415</v>
      </c>
      <c r="K977">
        <v>12256.4026961199</v>
      </c>
      <c r="L977">
        <v>12278.717503592699</v>
      </c>
      <c r="M977">
        <v>32.734905271336103</v>
      </c>
      <c r="N977">
        <v>0.33448432966453201</v>
      </c>
      <c r="O977">
        <v>45.4268728768103</v>
      </c>
      <c r="P977">
        <v>22.923076923076898</v>
      </c>
      <c r="Q977">
        <v>-3.4029320647126E-2</v>
      </c>
    </row>
    <row r="978" spans="1:17" hidden="1" x14ac:dyDescent="0.3">
      <c r="A978" t="s">
        <v>2108</v>
      </c>
      <c r="B978" t="s">
        <v>2109</v>
      </c>
      <c r="C978" t="s">
        <v>3123</v>
      </c>
      <c r="D978" t="s">
        <v>278</v>
      </c>
      <c r="E978">
        <v>2860.6424247639902</v>
      </c>
      <c r="F978">
        <v>96.92</v>
      </c>
      <c r="G978">
        <v>68.241515937577503</v>
      </c>
      <c r="H978">
        <v>-4.38902229735716</v>
      </c>
      <c r="I978">
        <v>81.019424999485906</v>
      </c>
      <c r="J978">
        <v>-6.2411081591072097</v>
      </c>
      <c r="K978">
        <v>96.216511619800102</v>
      </c>
      <c r="L978">
        <v>75.962049899308397</v>
      </c>
      <c r="M978">
        <v>41.2840058879504</v>
      </c>
      <c r="N978">
        <v>0.53570941863323895</v>
      </c>
      <c r="O978">
        <v>16.591002888980601</v>
      </c>
      <c r="P978">
        <v>110.924918389553</v>
      </c>
      <c r="Q978">
        <v>9.0398424814955997E-2</v>
      </c>
    </row>
    <row r="979" spans="1:17" hidden="1" x14ac:dyDescent="0.3">
      <c r="A979" t="s">
        <v>2110</v>
      </c>
      <c r="B979" t="s">
        <v>2111</v>
      </c>
      <c r="C979" t="s">
        <v>3123</v>
      </c>
      <c r="D979" t="s">
        <v>436</v>
      </c>
      <c r="E979">
        <v>2855.9402226000002</v>
      </c>
      <c r="F979">
        <v>503.55</v>
      </c>
      <c r="G979">
        <v>-1.78539064080604</v>
      </c>
      <c r="H979">
        <v>-0.22329521232759</v>
      </c>
      <c r="I979">
        <v>-25.597930197440402</v>
      </c>
      <c r="J979">
        <v>-3.1876133428965101</v>
      </c>
      <c r="K979">
        <v>515.69065887748798</v>
      </c>
      <c r="L979">
        <v>510.50714079785598</v>
      </c>
      <c r="M979">
        <v>43.573371105619501</v>
      </c>
      <c r="N979">
        <v>1.2262802685596399</v>
      </c>
      <c r="O979">
        <v>31.059477708271199</v>
      </c>
      <c r="P979">
        <v>20.452099031216299</v>
      </c>
      <c r="Q979">
        <v>2.3057963284210002E-3</v>
      </c>
    </row>
    <row r="980" spans="1:17" hidden="1" x14ac:dyDescent="0.3">
      <c r="A980" t="s">
        <v>2112</v>
      </c>
      <c r="B980" t="s">
        <v>2113</v>
      </c>
      <c r="C980" t="s">
        <v>3123</v>
      </c>
      <c r="D980" t="s">
        <v>132</v>
      </c>
      <c r="E980">
        <v>2847.2880123999998</v>
      </c>
      <c r="F980">
        <v>92.9</v>
      </c>
      <c r="G980">
        <v>-55.172231046910497</v>
      </c>
      <c r="H980">
        <v>-0.19373610207096001</v>
      </c>
      <c r="I980">
        <v>-20.677700736032101</v>
      </c>
      <c r="J980">
        <v>-3.5527819409555801</v>
      </c>
      <c r="K980">
        <v>100.716746467077</v>
      </c>
      <c r="L980">
        <v>102.44657672225399</v>
      </c>
      <c r="M980">
        <v>28.1926010100429</v>
      </c>
      <c r="N980">
        <v>0.57972756953107396</v>
      </c>
      <c r="O980">
        <v>74.058127018299203</v>
      </c>
      <c r="P980">
        <v>5.5801795658597602</v>
      </c>
      <c r="Q980">
        <v>0.18561503745279601</v>
      </c>
    </row>
    <row r="981" spans="1:17" hidden="1" x14ac:dyDescent="0.3">
      <c r="A981" t="s">
        <v>2114</v>
      </c>
      <c r="B981" t="s">
        <v>2115</v>
      </c>
      <c r="C981" t="s">
        <v>3123</v>
      </c>
      <c r="D981" t="s">
        <v>24</v>
      </c>
      <c r="E981">
        <v>2845.0969853799902</v>
      </c>
      <c r="F981">
        <v>341.9</v>
      </c>
      <c r="G981">
        <v>7.0840492581502899</v>
      </c>
      <c r="H981">
        <v>-14.5180838742715</v>
      </c>
      <c r="I981">
        <v>19.850633143107299</v>
      </c>
      <c r="J981">
        <v>-4.8427521842603296</v>
      </c>
      <c r="K981">
        <v>377.08200360634999</v>
      </c>
      <c r="L981">
        <v>342.84824551183902</v>
      </c>
      <c r="M981">
        <v>32.781199360063098</v>
      </c>
      <c r="N981">
        <v>0.25054179516581998</v>
      </c>
      <c r="O981">
        <v>36.589646095349501</v>
      </c>
      <c r="P981">
        <v>37.089013632718498</v>
      </c>
      <c r="Q981">
        <v>-3.1556994436422001E-2</v>
      </c>
    </row>
    <row r="982" spans="1:17" hidden="1" x14ac:dyDescent="0.3">
      <c r="A982" t="s">
        <v>2116</v>
      </c>
      <c r="B982" t="s">
        <v>2117</v>
      </c>
      <c r="C982" t="s">
        <v>3123</v>
      </c>
      <c r="D982" t="s">
        <v>57</v>
      </c>
      <c r="E982">
        <v>2837.47228688</v>
      </c>
      <c r="F982">
        <v>187.6</v>
      </c>
      <c r="G982">
        <v>8.7704300655619196</v>
      </c>
      <c r="H982">
        <v>-9.6182551548622595</v>
      </c>
      <c r="I982">
        <v>-5.6889666458031902</v>
      </c>
      <c r="J982">
        <v>-6.3972275883421004</v>
      </c>
      <c r="K982">
        <v>214.761167030883</v>
      </c>
      <c r="L982">
        <v>206.282822533244</v>
      </c>
      <c r="M982">
        <v>24.985480991507</v>
      </c>
      <c r="N982">
        <v>0.56604905711861397</v>
      </c>
      <c r="O982">
        <v>43.869936034115099</v>
      </c>
      <c r="P982">
        <v>27.445652173913</v>
      </c>
      <c r="Q982">
        <v>9.6076793475694006E-2</v>
      </c>
    </row>
    <row r="983" spans="1:17" hidden="1" x14ac:dyDescent="0.3">
      <c r="A983" t="s">
        <v>2118</v>
      </c>
      <c r="B983" t="s">
        <v>2119</v>
      </c>
      <c r="C983" t="s">
        <v>3123</v>
      </c>
      <c r="D983" t="s">
        <v>211</v>
      </c>
      <c r="E983">
        <v>2837.22689145</v>
      </c>
      <c r="F983">
        <v>298.7</v>
      </c>
      <c r="G983">
        <v>4.79807205512415</v>
      </c>
      <c r="H983">
        <v>1.11624617383976</v>
      </c>
      <c r="I983">
        <v>46.031063748871198</v>
      </c>
      <c r="J983">
        <v>-1.8297529363918199</v>
      </c>
      <c r="K983">
        <v>277.25675125061099</v>
      </c>
      <c r="L983">
        <v>236.16837532226799</v>
      </c>
      <c r="M983">
        <v>44.282249683676397</v>
      </c>
      <c r="N983">
        <v>0.85251950200626103</v>
      </c>
      <c r="O983">
        <v>14.4961499832608</v>
      </c>
      <c r="P983">
        <v>73.008977700550204</v>
      </c>
      <c r="Q983">
        <v>7.7764966363422006E-2</v>
      </c>
    </row>
    <row r="984" spans="1:17" hidden="1" x14ac:dyDescent="0.3">
      <c r="A984" t="s">
        <v>2120</v>
      </c>
      <c r="B984" t="s">
        <v>2121</v>
      </c>
      <c r="C984" t="s">
        <v>3123</v>
      </c>
      <c r="D984" t="s">
        <v>2122</v>
      </c>
      <c r="E984">
        <v>2830.81210594</v>
      </c>
      <c r="F984">
        <v>592.54999999999995</v>
      </c>
      <c r="G984">
        <v>58.206527713014097</v>
      </c>
      <c r="H984">
        <v>-23.425497571707702</v>
      </c>
      <c r="I984">
        <v>50.700013807590601</v>
      </c>
      <c r="J984">
        <v>-11.682531503004</v>
      </c>
      <c r="K984">
        <v>698.44960097323997</v>
      </c>
      <c r="L984">
        <v>532.898632322259</v>
      </c>
      <c r="M984">
        <v>26.858850400001302</v>
      </c>
      <c r="N984">
        <v>0.53039341815238505</v>
      </c>
      <c r="O984">
        <v>42.941523922031898</v>
      </c>
      <c r="P984">
        <v>131.645817044566</v>
      </c>
    </row>
    <row r="985" spans="1:17" hidden="1" x14ac:dyDescent="0.3">
      <c r="A985" t="s">
        <v>2123</v>
      </c>
      <c r="B985" t="s">
        <v>2124</v>
      </c>
      <c r="C985" t="s">
        <v>3123</v>
      </c>
      <c r="D985" t="s">
        <v>1337</v>
      </c>
      <c r="E985">
        <v>2814.5514713849998</v>
      </c>
      <c r="F985">
        <v>3100.15</v>
      </c>
      <c r="G985">
        <v>20.072364054868999</v>
      </c>
      <c r="H985">
        <v>-2.1727252142478402</v>
      </c>
      <c r="I985">
        <v>43.2001907284479</v>
      </c>
      <c r="J985">
        <v>-3.5810283334898201</v>
      </c>
      <c r="K985">
        <v>3203.4122505841401</v>
      </c>
      <c r="L985">
        <v>2760.7822187197598</v>
      </c>
      <c r="M985">
        <v>37.858010634312002</v>
      </c>
      <c r="N985">
        <v>0.79990835601635901</v>
      </c>
      <c r="O985">
        <v>18.428140573843098</v>
      </c>
      <c r="P985">
        <v>53.853598014888298</v>
      </c>
      <c r="Q985">
        <v>0.192995320447823</v>
      </c>
    </row>
    <row r="986" spans="1:17" hidden="1" x14ac:dyDescent="0.3">
      <c r="A986" t="s">
        <v>2125</v>
      </c>
      <c r="B986" t="s">
        <v>2126</v>
      </c>
      <c r="C986" t="s">
        <v>3123</v>
      </c>
      <c r="D986" t="s">
        <v>54</v>
      </c>
      <c r="E986">
        <v>2810.2563810400002</v>
      </c>
      <c r="F986">
        <v>449.2</v>
      </c>
      <c r="G986">
        <v>-11.5173808345856</v>
      </c>
      <c r="H986">
        <v>-4.5784953212428601</v>
      </c>
      <c r="I986">
        <v>-13.6218599077022</v>
      </c>
      <c r="J986">
        <v>-4.1298301484097797</v>
      </c>
      <c r="K986">
        <v>493.71000183799299</v>
      </c>
      <c r="L986">
        <v>480.99285548240903</v>
      </c>
      <c r="M986">
        <v>20.506658590890201</v>
      </c>
      <c r="N986">
        <v>0.84624165792460304</v>
      </c>
      <c r="O986">
        <v>32.457702582368597</v>
      </c>
      <c r="P986">
        <v>22.5648021828103</v>
      </c>
      <c r="Q986">
        <v>4.3986550970501997E-2</v>
      </c>
    </row>
    <row r="987" spans="1:17" hidden="1" x14ac:dyDescent="0.3">
      <c r="A987" t="s">
        <v>2127</v>
      </c>
      <c r="B987" t="s">
        <v>2128</v>
      </c>
      <c r="C987" t="s">
        <v>3123</v>
      </c>
      <c r="D987" t="s">
        <v>51</v>
      </c>
      <c r="E987">
        <v>2804.1992056499998</v>
      </c>
      <c r="F987">
        <v>308.14999999999998</v>
      </c>
      <c r="G987">
        <v>-30.1472243578784</v>
      </c>
      <c r="H987">
        <v>-3.9002073954987799</v>
      </c>
      <c r="I987">
        <v>-6.4861911232394602</v>
      </c>
      <c r="J987">
        <v>1.9153618016595599</v>
      </c>
      <c r="K987">
        <v>328.07579260200202</v>
      </c>
      <c r="L987">
        <v>338.37954388158101</v>
      </c>
      <c r="M987">
        <v>32.538868981388198</v>
      </c>
      <c r="N987">
        <v>0.62267431162976095</v>
      </c>
      <c r="O987">
        <v>34.674671426253397</v>
      </c>
      <c r="P987">
        <v>7.5191905094207803</v>
      </c>
      <c r="Q987">
        <v>-8.0322947251841997E-2</v>
      </c>
    </row>
    <row r="988" spans="1:17" hidden="1" x14ac:dyDescent="0.3">
      <c r="A988" t="s">
        <v>2129</v>
      </c>
      <c r="B988" t="s">
        <v>2130</v>
      </c>
      <c r="C988" t="s">
        <v>3123</v>
      </c>
      <c r="D988" t="s">
        <v>208</v>
      </c>
      <c r="E988">
        <v>2790.2295441000001</v>
      </c>
      <c r="F988">
        <v>740.75</v>
      </c>
      <c r="G988">
        <v>14.7472675443148</v>
      </c>
      <c r="H988">
        <v>10.906419663185099</v>
      </c>
      <c r="I988">
        <v>26.763739267840801</v>
      </c>
      <c r="J988">
        <v>-2.1920132680041702</v>
      </c>
      <c r="K988">
        <v>670.39088154618298</v>
      </c>
      <c r="L988">
        <v>605.18205755987401</v>
      </c>
      <c r="M988">
        <v>62.596221053720001</v>
      </c>
      <c r="N988">
        <v>1.5859126026711901</v>
      </c>
      <c r="O988">
        <v>11.9136010799864</v>
      </c>
      <c r="P988">
        <v>50.253549695740297</v>
      </c>
      <c r="Q988">
        <v>7.6602838284929003E-2</v>
      </c>
    </row>
    <row r="989" spans="1:17" hidden="1" x14ac:dyDescent="0.3">
      <c r="A989" t="s">
        <v>2131</v>
      </c>
      <c r="B989" t="s">
        <v>2132</v>
      </c>
      <c r="C989" t="s">
        <v>3123</v>
      </c>
      <c r="D989" t="s">
        <v>114</v>
      </c>
      <c r="E989">
        <v>2783.55370748</v>
      </c>
      <c r="F989">
        <v>16.12</v>
      </c>
      <c r="G989">
        <v>46.7728964969887</v>
      </c>
      <c r="H989">
        <v>-7.8485192274423099</v>
      </c>
      <c r="I989">
        <v>-29.144547420700601</v>
      </c>
      <c r="J989">
        <v>-5.9601351119526802</v>
      </c>
      <c r="K989">
        <v>18.151250395061499</v>
      </c>
      <c r="L989">
        <v>18.230055480851899</v>
      </c>
      <c r="M989">
        <v>29.74537689432</v>
      </c>
      <c r="N989">
        <v>0.553564970726654</v>
      </c>
      <c r="O989">
        <v>110.60794044665001</v>
      </c>
      <c r="P989">
        <v>66.357069143446793</v>
      </c>
      <c r="Q989">
        <v>0.100678232833258</v>
      </c>
    </row>
    <row r="990" spans="1:17" hidden="1" x14ac:dyDescent="0.3">
      <c r="A990" t="s">
        <v>2133</v>
      </c>
      <c r="B990" t="s">
        <v>2134</v>
      </c>
      <c r="C990" t="s">
        <v>3123</v>
      </c>
      <c r="D990" t="s">
        <v>542</v>
      </c>
      <c r="E990">
        <v>2777.6951871900001</v>
      </c>
      <c r="F990">
        <v>263.55</v>
      </c>
      <c r="G990">
        <v>-59.435249022503299</v>
      </c>
      <c r="H990">
        <v>-4.4227047553938599</v>
      </c>
      <c r="I990">
        <v>-14.193498469651701</v>
      </c>
      <c r="J990">
        <v>2.3930953956075798</v>
      </c>
      <c r="K990">
        <v>286.953641504686</v>
      </c>
      <c r="L990">
        <v>301.76239046537899</v>
      </c>
      <c r="M990">
        <v>37.791609067880898</v>
      </c>
      <c r="N990">
        <v>0.95668589639941104</v>
      </c>
      <c r="O990">
        <v>95.181180041737704</v>
      </c>
      <c r="P990">
        <v>7.0906135717188201</v>
      </c>
    </row>
    <row r="991" spans="1:17" hidden="1" x14ac:dyDescent="0.3">
      <c r="A991" t="s">
        <v>2135</v>
      </c>
      <c r="B991" t="s">
        <v>2136</v>
      </c>
      <c r="C991" t="s">
        <v>3123</v>
      </c>
      <c r="D991" t="s">
        <v>278</v>
      </c>
      <c r="E991">
        <v>2777.3136617599998</v>
      </c>
      <c r="F991">
        <v>268</v>
      </c>
      <c r="G991">
        <v>12.375904975968</v>
      </c>
      <c r="H991">
        <v>-8.1107788701775601</v>
      </c>
      <c r="I991">
        <v>-0.72118334516266602</v>
      </c>
      <c r="J991">
        <v>-14.0388429089514</v>
      </c>
      <c r="K991">
        <v>306.78341191500601</v>
      </c>
      <c r="L991">
        <v>294.36896016106903</v>
      </c>
      <c r="M991">
        <v>29.416081336712502</v>
      </c>
      <c r="N991">
        <v>0.783893733632537</v>
      </c>
      <c r="O991">
        <v>71.082089552238799</v>
      </c>
      <c r="P991">
        <v>67.5</v>
      </c>
      <c r="Q991">
        <v>0.19477041411496501</v>
      </c>
    </row>
    <row r="992" spans="1:17" x14ac:dyDescent="0.3">
      <c r="A992" t="s">
        <v>2137</v>
      </c>
      <c r="B992" t="s">
        <v>2138</v>
      </c>
      <c r="C992" t="s">
        <v>3110</v>
      </c>
      <c r="D992" t="s">
        <v>545</v>
      </c>
      <c r="E992">
        <v>2774.1092779000001</v>
      </c>
      <c r="F992">
        <v>381.65</v>
      </c>
      <c r="G992">
        <v>-14.2822733759235</v>
      </c>
      <c r="H992">
        <v>-6.9456400067643598</v>
      </c>
      <c r="I992">
        <v>9.2902469515937103</v>
      </c>
      <c r="J992">
        <v>-4.7187955309673404</v>
      </c>
      <c r="K992">
        <v>410.33472567200499</v>
      </c>
      <c r="L992">
        <v>393.57378201300702</v>
      </c>
      <c r="M992">
        <v>46.506604666298202</v>
      </c>
      <c r="N992">
        <v>0.35221212622996301</v>
      </c>
      <c r="O992">
        <v>32.320188654526397</v>
      </c>
      <c r="P992">
        <v>29.350957464836402</v>
      </c>
      <c r="Q992">
        <v>3.3956121046969999E-3</v>
      </c>
    </row>
    <row r="993" spans="1:17" hidden="1" x14ac:dyDescent="0.3">
      <c r="A993" t="s">
        <v>2139</v>
      </c>
      <c r="B993" t="s">
        <v>2140</v>
      </c>
      <c r="C993" t="s">
        <v>3123</v>
      </c>
      <c r="D993" t="s">
        <v>2141</v>
      </c>
      <c r="E993">
        <v>2770.3215706400001</v>
      </c>
      <c r="F993">
        <v>556.54999999999995</v>
      </c>
      <c r="G993">
        <v>77.674438412662099</v>
      </c>
      <c r="H993">
        <v>23.605140235266902</v>
      </c>
      <c r="I993">
        <v>43.134401003943097</v>
      </c>
      <c r="J993">
        <v>-2.1951406135133098</v>
      </c>
      <c r="K993">
        <v>520.00424925419702</v>
      </c>
      <c r="L993">
        <v>458.78810219174602</v>
      </c>
      <c r="M993">
        <v>54.715257337186699</v>
      </c>
      <c r="N993">
        <v>0.62023504618203096</v>
      </c>
      <c r="O993">
        <v>11.4005929386398</v>
      </c>
      <c r="P993">
        <v>105.369003690036</v>
      </c>
      <c r="Q993">
        <v>0.30077525119624798</v>
      </c>
    </row>
    <row r="994" spans="1:17" hidden="1" x14ac:dyDescent="0.3">
      <c r="A994" t="s">
        <v>2142</v>
      </c>
      <c r="B994" t="s">
        <v>2143</v>
      </c>
      <c r="C994" t="s">
        <v>3123</v>
      </c>
      <c r="D994" t="s">
        <v>80</v>
      </c>
      <c r="E994">
        <v>2768.2741862399998</v>
      </c>
      <c r="F994">
        <v>30.72</v>
      </c>
      <c r="G994">
        <v>94.718276053012502</v>
      </c>
      <c r="H994">
        <v>2.66314254354007</v>
      </c>
      <c r="I994">
        <v>8.6451138983724203</v>
      </c>
      <c r="J994">
        <v>-4.1779095373399304</v>
      </c>
      <c r="K994">
        <v>31.6524923588813</v>
      </c>
      <c r="L994">
        <v>26.708121009190101</v>
      </c>
      <c r="M994">
        <v>31.030727610508901</v>
      </c>
      <c r="N994">
        <v>1.4449675888361899</v>
      </c>
      <c r="O994">
        <v>34.5703125</v>
      </c>
      <c r="P994">
        <v>111.59042809182201</v>
      </c>
      <c r="Q994">
        <v>7.5176180353995994E-2</v>
      </c>
    </row>
    <row r="995" spans="1:17" hidden="1" x14ac:dyDescent="0.3">
      <c r="A995" t="s">
        <v>2144</v>
      </c>
      <c r="B995" t="s">
        <v>2145</v>
      </c>
      <c r="C995" t="s">
        <v>3123</v>
      </c>
      <c r="D995" t="s">
        <v>27</v>
      </c>
      <c r="E995">
        <v>2768.22</v>
      </c>
      <c r="F995">
        <v>43.94</v>
      </c>
      <c r="G995">
        <v>37.380119257652098</v>
      </c>
      <c r="H995">
        <v>-9.6659825589623392</v>
      </c>
      <c r="I995">
        <v>12.877270761117501</v>
      </c>
      <c r="J995">
        <v>-7.75309135777667</v>
      </c>
      <c r="K995">
        <v>50.830395065316402</v>
      </c>
      <c r="L995">
        <v>47.683914961483701</v>
      </c>
      <c r="M995">
        <v>27.633948271405899</v>
      </c>
      <c r="N995">
        <v>0.54563910540014704</v>
      </c>
      <c r="O995">
        <v>131.97542102867499</v>
      </c>
      <c r="P995">
        <v>62.740740740740698</v>
      </c>
      <c r="Q995">
        <v>8.2525230377318001E-2</v>
      </c>
    </row>
    <row r="996" spans="1:17" hidden="1" x14ac:dyDescent="0.3">
      <c r="A996" t="s">
        <v>2146</v>
      </c>
      <c r="B996" t="s">
        <v>2147</v>
      </c>
      <c r="C996" t="s">
        <v>3123</v>
      </c>
      <c r="D996" t="s">
        <v>75</v>
      </c>
      <c r="E996">
        <v>2753.0930835240001</v>
      </c>
      <c r="F996">
        <v>210.63</v>
      </c>
      <c r="G996">
        <v>-34.126707212983199</v>
      </c>
      <c r="H996">
        <v>-1.0999118449484</v>
      </c>
      <c r="I996">
        <v>-6.3513985405952598</v>
      </c>
      <c r="J996">
        <v>-2.1798426347349098</v>
      </c>
      <c r="K996">
        <v>222.47587713849001</v>
      </c>
      <c r="L996">
        <v>230.75021133277701</v>
      </c>
      <c r="M996">
        <v>39.354304853268502</v>
      </c>
      <c r="N996">
        <v>0.72088548437295097</v>
      </c>
      <c r="O996">
        <v>44.8036841855386</v>
      </c>
      <c r="P996">
        <v>8.5721649484536009</v>
      </c>
      <c r="Q996">
        <v>-5.6897136067987998E-2</v>
      </c>
    </row>
    <row r="997" spans="1:17" hidden="1" x14ac:dyDescent="0.3">
      <c r="A997" t="s">
        <v>2148</v>
      </c>
      <c r="B997" t="s">
        <v>2149</v>
      </c>
      <c r="C997" t="s">
        <v>3123</v>
      </c>
      <c r="D997" t="s">
        <v>407</v>
      </c>
      <c r="E997">
        <v>2750.565501</v>
      </c>
      <c r="F997">
        <v>3592.2</v>
      </c>
      <c r="G997">
        <v>-44.2813860867331</v>
      </c>
      <c r="H997">
        <v>-5.2995465177363004</v>
      </c>
      <c r="I997">
        <v>-20.418089821699098</v>
      </c>
      <c r="J997">
        <v>-2.1556331390814898</v>
      </c>
      <c r="K997">
        <v>3954.7198173821298</v>
      </c>
      <c r="L997">
        <v>4104.0274161717598</v>
      </c>
      <c r="M997">
        <v>32.224828233206097</v>
      </c>
      <c r="N997">
        <v>0.62404856906425898</v>
      </c>
      <c r="O997">
        <v>41.890763320527803</v>
      </c>
      <c r="P997">
        <v>3.10414603693975</v>
      </c>
      <c r="Q997">
        <v>5.1771538326606997E-2</v>
      </c>
    </row>
    <row r="998" spans="1:17" x14ac:dyDescent="0.3">
      <c r="A998" t="s">
        <v>2150</v>
      </c>
      <c r="B998" t="s">
        <v>2151</v>
      </c>
      <c r="C998" t="s">
        <v>3114</v>
      </c>
      <c r="D998" t="s">
        <v>270</v>
      </c>
      <c r="E998">
        <v>2750.1787749999999</v>
      </c>
      <c r="F998">
        <v>283.75</v>
      </c>
      <c r="G998">
        <v>-12.658911191052299</v>
      </c>
      <c r="H998">
        <v>7.3674189264753602</v>
      </c>
      <c r="I998">
        <v>-23.1434814196346</v>
      </c>
      <c r="J998">
        <v>-1.4008319445870301</v>
      </c>
      <c r="K998">
        <v>285.146683593163</v>
      </c>
      <c r="L998">
        <v>298.16275914185701</v>
      </c>
      <c r="M998">
        <v>60.264445947413599</v>
      </c>
      <c r="N998">
        <v>2.2723032320201799</v>
      </c>
      <c r="O998">
        <v>41.5154185022026</v>
      </c>
      <c r="P998">
        <v>16.962077493816899</v>
      </c>
      <c r="Q998">
        <v>5.9204826917361002E-2</v>
      </c>
    </row>
    <row r="999" spans="1:17" hidden="1" x14ac:dyDescent="0.3">
      <c r="A999" t="s">
        <v>2152</v>
      </c>
      <c r="B999" t="s">
        <v>2153</v>
      </c>
      <c r="C999" t="s">
        <v>3123</v>
      </c>
      <c r="D999" t="s">
        <v>2154</v>
      </c>
      <c r="E999">
        <v>2744.5405288900001</v>
      </c>
      <c r="F999">
        <v>237.55</v>
      </c>
      <c r="G999">
        <v>5.9562720289609903</v>
      </c>
      <c r="H999">
        <v>-6.0132426428889696</v>
      </c>
      <c r="I999">
        <v>-12.3293571908762</v>
      </c>
      <c r="J999">
        <v>0.18086432111485901</v>
      </c>
      <c r="K999">
        <v>257.34478099532902</v>
      </c>
      <c r="L999">
        <v>244.79059295197601</v>
      </c>
      <c r="M999">
        <v>39.238943711705097</v>
      </c>
      <c r="N999">
        <v>0.847644433946113</v>
      </c>
      <c r="O999">
        <v>38.918122500526103</v>
      </c>
      <c r="P999">
        <v>119.445727482679</v>
      </c>
    </row>
    <row r="1000" spans="1:17" hidden="1" x14ac:dyDescent="0.3">
      <c r="A1000" t="s">
        <v>2155</v>
      </c>
      <c r="B1000" t="s">
        <v>2156</v>
      </c>
      <c r="C1000" t="s">
        <v>3123</v>
      </c>
      <c r="D1000" t="s">
        <v>1540</v>
      </c>
      <c r="E1000">
        <v>2737.8049999999998</v>
      </c>
      <c r="F1000">
        <v>165.5</v>
      </c>
      <c r="G1000">
        <v>131.831476671302</v>
      </c>
      <c r="H1000">
        <v>-1.4220616188030999</v>
      </c>
      <c r="I1000">
        <v>89.543244056971304</v>
      </c>
      <c r="J1000">
        <v>0.37374774263872601</v>
      </c>
      <c r="K1000">
        <v>161.89442512172101</v>
      </c>
      <c r="L1000">
        <v>119.367227022202</v>
      </c>
      <c r="M1000">
        <v>54.274323115325799</v>
      </c>
      <c r="N1000">
        <v>0.17263690104916499</v>
      </c>
      <c r="O1000">
        <v>25.528700906344401</v>
      </c>
      <c r="P1000">
        <v>218.208036915977</v>
      </c>
      <c r="Q1000">
        <v>0.20261509485024001</v>
      </c>
    </row>
    <row r="1001" spans="1:17" hidden="1" x14ac:dyDescent="0.3">
      <c r="A1001" t="s">
        <v>2157</v>
      </c>
      <c r="B1001" t="s">
        <v>2158</v>
      </c>
      <c r="C1001" t="s">
        <v>3123</v>
      </c>
      <c r="D1001" t="s">
        <v>387</v>
      </c>
      <c r="E1001">
        <v>2722.8385241249998</v>
      </c>
      <c r="F1001">
        <v>1824.65</v>
      </c>
      <c r="G1001">
        <v>-36.503803989543002</v>
      </c>
      <c r="H1001">
        <v>1.0132712095388501</v>
      </c>
      <c r="I1001">
        <v>-7.88890858177911</v>
      </c>
      <c r="J1001">
        <v>-2.6891475954689801</v>
      </c>
      <c r="K1001">
        <v>1901.7415405976799</v>
      </c>
      <c r="L1001">
        <v>1946.5519212479301</v>
      </c>
      <c r="M1001">
        <v>24.352579478161701</v>
      </c>
      <c r="N1001">
        <v>0.61058148983165195</v>
      </c>
      <c r="O1001">
        <v>27.969747622831701</v>
      </c>
      <c r="P1001">
        <v>7.96745562130178</v>
      </c>
      <c r="Q1001">
        <v>-7.5055191405884999E-2</v>
      </c>
    </row>
    <row r="1002" spans="1:17" x14ac:dyDescent="0.3">
      <c r="A1002" t="s">
        <v>2159</v>
      </c>
      <c r="B1002" t="s">
        <v>2160</v>
      </c>
      <c r="C1002" t="s">
        <v>3121</v>
      </c>
      <c r="D1002" t="s">
        <v>142</v>
      </c>
      <c r="E1002">
        <v>2720.9578422</v>
      </c>
      <c r="F1002">
        <v>358</v>
      </c>
      <c r="G1002">
        <v>-55.853214474849203</v>
      </c>
      <c r="H1002">
        <v>-6.7175430920763697</v>
      </c>
      <c r="I1002">
        <v>-36.248162933363801</v>
      </c>
      <c r="J1002">
        <v>-4.0181588205648202</v>
      </c>
      <c r="K1002">
        <v>382.10595068754401</v>
      </c>
      <c r="L1002">
        <v>420.77863726904599</v>
      </c>
      <c r="M1002">
        <v>42.2565283911945</v>
      </c>
      <c r="N1002">
        <v>0.57388031628269498</v>
      </c>
      <c r="O1002">
        <v>63.407821229050199</v>
      </c>
      <c r="P1002">
        <v>3.7681159420289898</v>
      </c>
      <c r="Q1002">
        <v>1.0789307919782999E-2</v>
      </c>
    </row>
    <row r="1003" spans="1:17" hidden="1" x14ac:dyDescent="0.3">
      <c r="A1003" t="s">
        <v>2161</v>
      </c>
      <c r="B1003" t="s">
        <v>2162</v>
      </c>
      <c r="C1003" t="s">
        <v>3123</v>
      </c>
      <c r="D1003" t="s">
        <v>239</v>
      </c>
      <c r="E1003">
        <v>2720.6968347000002</v>
      </c>
      <c r="F1003">
        <v>1743.3</v>
      </c>
      <c r="G1003">
        <v>40.230674652730997</v>
      </c>
      <c r="H1003">
        <v>9.3057559723736691</v>
      </c>
      <c r="I1003">
        <v>-1.82435059572793</v>
      </c>
      <c r="J1003">
        <v>-8.0544209373425293</v>
      </c>
      <c r="K1003">
        <v>1720.63968567754</v>
      </c>
      <c r="L1003">
        <v>1624.2428837950499</v>
      </c>
      <c r="M1003">
        <v>54.355335206666702</v>
      </c>
      <c r="N1003">
        <v>1.95239852398523</v>
      </c>
      <c r="O1003">
        <v>44.553433144037101</v>
      </c>
      <c r="P1003">
        <v>70.410557184750701</v>
      </c>
      <c r="Q1003">
        <v>0.29156303854512999</v>
      </c>
    </row>
    <row r="1004" spans="1:17" x14ac:dyDescent="0.3">
      <c r="A1004" t="s">
        <v>2163</v>
      </c>
      <c r="B1004" t="s">
        <v>2164</v>
      </c>
      <c r="C1004" t="s">
        <v>3119</v>
      </c>
      <c r="D1004" t="s">
        <v>425</v>
      </c>
      <c r="E1004">
        <v>2707.6644000000001</v>
      </c>
      <c r="F1004">
        <v>312.75</v>
      </c>
      <c r="G1004">
        <v>-36.199228835119399</v>
      </c>
      <c r="H1004">
        <v>-23.549403977055899</v>
      </c>
      <c r="I1004">
        <v>-49.056958055061202</v>
      </c>
      <c r="J1004">
        <v>-17.8861301849707</v>
      </c>
      <c r="K1004">
        <v>407.29224946321</v>
      </c>
      <c r="L1004">
        <v>453.82893932592299</v>
      </c>
      <c r="M1004">
        <v>13.2367507603229</v>
      </c>
      <c r="N1004">
        <v>0.92722822568983199</v>
      </c>
      <c r="O1004">
        <v>139.000799360511</v>
      </c>
      <c r="P1004">
        <v>1.3612056392805001</v>
      </c>
      <c r="Q1004">
        <v>0.116263045273732</v>
      </c>
    </row>
    <row r="1005" spans="1:17" hidden="1" x14ac:dyDescent="0.3">
      <c r="A1005" t="s">
        <v>2165</v>
      </c>
      <c r="B1005" t="s">
        <v>2166</v>
      </c>
      <c r="C1005" t="s">
        <v>3123</v>
      </c>
      <c r="D1005" t="s">
        <v>21</v>
      </c>
      <c r="E1005">
        <v>2706.8836560650002</v>
      </c>
      <c r="F1005">
        <v>587.45000000000005</v>
      </c>
      <c r="G1005">
        <v>40.946686950596501</v>
      </c>
      <c r="H1005">
        <v>22.513940665605801</v>
      </c>
      <c r="I1005">
        <v>37.840400045737198</v>
      </c>
      <c r="J1005">
        <v>-3.5905143782928399</v>
      </c>
      <c r="K1005">
        <v>490.83479880621201</v>
      </c>
      <c r="L1005">
        <v>413.23995695334702</v>
      </c>
      <c r="M1005">
        <v>59.625042459353203</v>
      </c>
      <c r="N1005">
        <v>0.93452872428393297</v>
      </c>
      <c r="O1005">
        <v>17.5844752744914</v>
      </c>
      <c r="P1005">
        <v>86.699507389162505</v>
      </c>
      <c r="Q1005">
        <v>0.140516128870358</v>
      </c>
    </row>
    <row r="1006" spans="1:17" hidden="1" x14ac:dyDescent="0.3">
      <c r="A1006" t="s">
        <v>2167</v>
      </c>
      <c r="B1006" t="s">
        <v>2168</v>
      </c>
      <c r="C1006" t="s">
        <v>3123</v>
      </c>
      <c r="D1006" t="s">
        <v>211</v>
      </c>
      <c r="E1006">
        <v>2683.73564025</v>
      </c>
      <c r="F1006">
        <v>1775.9</v>
      </c>
      <c r="G1006">
        <v>-46.278546207279703</v>
      </c>
      <c r="H1006">
        <v>-1.6602719642902799</v>
      </c>
      <c r="I1006">
        <v>-14.3793516028732</v>
      </c>
      <c r="J1006">
        <v>-0.32268734538260901</v>
      </c>
      <c r="K1006">
        <v>1848.67080242102</v>
      </c>
      <c r="L1006">
        <v>1957.18646560505</v>
      </c>
      <c r="M1006">
        <v>47.826868674661299</v>
      </c>
      <c r="N1006">
        <v>0.79422954643658805</v>
      </c>
      <c r="O1006">
        <v>37.389492651613203</v>
      </c>
      <c r="P1006">
        <v>3.2499999999999898</v>
      </c>
      <c r="Q1006">
        <v>2.3082772622631999E-2</v>
      </c>
    </row>
    <row r="1007" spans="1:17" hidden="1" x14ac:dyDescent="0.3">
      <c r="A1007" t="s">
        <v>2169</v>
      </c>
      <c r="B1007" t="s">
        <v>2170</v>
      </c>
      <c r="C1007" t="s">
        <v>3123</v>
      </c>
      <c r="D1007" t="s">
        <v>21</v>
      </c>
      <c r="E1007">
        <v>2678.634929625</v>
      </c>
      <c r="F1007">
        <v>211.11</v>
      </c>
      <c r="G1007">
        <v>-42.568258745599898</v>
      </c>
      <c r="H1007">
        <v>-5.1080677025950303</v>
      </c>
      <c r="I1007">
        <v>-6.9744693581276502</v>
      </c>
      <c r="J1007">
        <v>-3.4005346714995799</v>
      </c>
      <c r="K1007">
        <v>234.50395868845601</v>
      </c>
      <c r="L1007">
        <v>233.69371553133399</v>
      </c>
      <c r="M1007">
        <v>34.467222994495302</v>
      </c>
      <c r="N1007">
        <v>0.44605402455566201</v>
      </c>
      <c r="O1007">
        <v>51.342901804746298</v>
      </c>
      <c r="P1007">
        <v>25.690640628721098</v>
      </c>
      <c r="Q1007">
        <v>0.10285465932514801</v>
      </c>
    </row>
    <row r="1008" spans="1:17" hidden="1" x14ac:dyDescent="0.3">
      <c r="A1008" t="s">
        <v>2171</v>
      </c>
      <c r="B1008" t="s">
        <v>2172</v>
      </c>
      <c r="C1008" t="s">
        <v>3123</v>
      </c>
      <c r="D1008" t="s">
        <v>123</v>
      </c>
      <c r="E1008">
        <v>2672.0398633499999</v>
      </c>
      <c r="F1008">
        <v>3717.45</v>
      </c>
      <c r="G1008">
        <v>35.041031924973097</v>
      </c>
      <c r="H1008">
        <v>-0.56977497178072201</v>
      </c>
      <c r="I1008">
        <v>-27.874510068309799</v>
      </c>
      <c r="J1008">
        <v>-2.2853557788425301</v>
      </c>
      <c r="K1008">
        <v>3905.11307483677</v>
      </c>
      <c r="L1008">
        <v>3866.8621893959898</v>
      </c>
      <c r="M1008">
        <v>46.473740326515802</v>
      </c>
      <c r="N1008">
        <v>0.39957162191555701</v>
      </c>
      <c r="O1008">
        <v>38.347523167762802</v>
      </c>
      <c r="P1008">
        <v>74.266360397524807</v>
      </c>
      <c r="Q1008">
        <v>0.14005173665355999</v>
      </c>
    </row>
    <row r="1009" spans="1:17" hidden="1" x14ac:dyDescent="0.3">
      <c r="A1009" t="s">
        <v>2173</v>
      </c>
      <c r="B1009" t="s">
        <v>2174</v>
      </c>
      <c r="C1009" t="s">
        <v>3123</v>
      </c>
      <c r="D1009" t="s">
        <v>166</v>
      </c>
      <c r="E1009">
        <v>2670.560832225</v>
      </c>
      <c r="F1009">
        <v>407.55</v>
      </c>
      <c r="G1009">
        <v>13.5427146096913</v>
      </c>
      <c r="H1009">
        <v>-2.8100072736566601</v>
      </c>
      <c r="I1009">
        <v>30.297728709158001</v>
      </c>
      <c r="J1009">
        <v>-8.1813260241400005</v>
      </c>
      <c r="K1009">
        <v>453.35666216688998</v>
      </c>
      <c r="L1009">
        <v>397.99276513352902</v>
      </c>
      <c r="M1009">
        <v>22.542900555255599</v>
      </c>
      <c r="N1009">
        <v>1.3254771872915101</v>
      </c>
      <c r="O1009">
        <v>37.320574162679399</v>
      </c>
      <c r="P1009">
        <v>65</v>
      </c>
      <c r="Q1009">
        <v>9.2418190697789004E-2</v>
      </c>
    </row>
    <row r="1010" spans="1:17" x14ac:dyDescent="0.3">
      <c r="A1010" t="s">
        <v>2175</v>
      </c>
      <c r="B1010" t="s">
        <v>2176</v>
      </c>
      <c r="C1010" t="s">
        <v>3108</v>
      </c>
      <c r="D1010" t="s">
        <v>54</v>
      </c>
      <c r="E1010">
        <v>2665.0297569999998</v>
      </c>
      <c r="F1010">
        <v>373.75</v>
      </c>
      <c r="G1010">
        <v>-81.072592367832499</v>
      </c>
      <c r="H1010">
        <v>-20.9139468829935</v>
      </c>
      <c r="I1010">
        <v>-57.583151686076498</v>
      </c>
      <c r="J1010">
        <v>0.53077037921677195</v>
      </c>
      <c r="K1010">
        <v>484.00073554523601</v>
      </c>
      <c r="L1010">
        <v>662.87621612543899</v>
      </c>
      <c r="M1010">
        <v>29.988035883583901</v>
      </c>
      <c r="N1010">
        <v>0.90943668222563101</v>
      </c>
      <c r="O1010">
        <v>232.628762541806</v>
      </c>
      <c r="P1010">
        <v>3.16036433894562</v>
      </c>
      <c r="Q1010">
        <v>-1.7849610608922001E-2</v>
      </c>
    </row>
    <row r="1011" spans="1:17" hidden="1" x14ac:dyDescent="0.3">
      <c r="A1011" t="s">
        <v>2177</v>
      </c>
      <c r="B1011" t="s">
        <v>2178</v>
      </c>
      <c r="C1011" t="s">
        <v>3123</v>
      </c>
      <c r="D1011" t="s">
        <v>48</v>
      </c>
      <c r="E1011">
        <v>2663.9283552000002</v>
      </c>
      <c r="F1011">
        <v>672</v>
      </c>
      <c r="G1011">
        <v>-35.545758031616899</v>
      </c>
      <c r="H1011">
        <v>4.0141883909670604</v>
      </c>
      <c r="I1011">
        <v>-4.23650331075065</v>
      </c>
      <c r="J1011">
        <v>3.0666384376017302</v>
      </c>
      <c r="K1011">
        <v>639.75904644344496</v>
      </c>
      <c r="L1011">
        <v>673.09471797292895</v>
      </c>
      <c r="M1011">
        <v>75.784665739898401</v>
      </c>
      <c r="N1011">
        <v>3.4191421574955698</v>
      </c>
      <c r="O1011">
        <v>19.613095238095202</v>
      </c>
      <c r="P1011">
        <v>18.8539087371772</v>
      </c>
      <c r="Q1011">
        <v>1.8473650144260001E-2</v>
      </c>
    </row>
    <row r="1012" spans="1:17" hidden="1" x14ac:dyDescent="0.3">
      <c r="A1012" t="s">
        <v>2179</v>
      </c>
      <c r="B1012" t="s">
        <v>2180</v>
      </c>
      <c r="C1012" t="s">
        <v>3123</v>
      </c>
      <c r="D1012" t="s">
        <v>425</v>
      </c>
      <c r="E1012">
        <v>2656.51116288</v>
      </c>
      <c r="F1012">
        <v>396.8</v>
      </c>
      <c r="G1012">
        <v>21.587945859291199</v>
      </c>
      <c r="H1012">
        <v>9.5072739989391302</v>
      </c>
      <c r="I1012">
        <v>25.313605890955799</v>
      </c>
      <c r="J1012">
        <v>-4.4946459775296903</v>
      </c>
      <c r="K1012">
        <v>380.90874857844398</v>
      </c>
      <c r="L1012">
        <v>343.01609759084801</v>
      </c>
      <c r="M1012">
        <v>49.318602434904697</v>
      </c>
      <c r="N1012">
        <v>0.72353119163933</v>
      </c>
      <c r="O1012">
        <v>10.534274193548301</v>
      </c>
      <c r="P1012">
        <v>62.290388548057201</v>
      </c>
    </row>
    <row r="1013" spans="1:17" hidden="1" x14ac:dyDescent="0.3">
      <c r="A1013" t="s">
        <v>2181</v>
      </c>
      <c r="B1013" t="s">
        <v>2182</v>
      </c>
      <c r="C1013" t="s">
        <v>3123</v>
      </c>
      <c r="D1013" t="s">
        <v>1680</v>
      </c>
      <c r="E1013">
        <v>2644.090741</v>
      </c>
      <c r="F1013">
        <v>65.63</v>
      </c>
      <c r="G1013">
        <v>3.0766011002267302</v>
      </c>
      <c r="H1013">
        <v>2.7303387698711998</v>
      </c>
      <c r="I1013">
        <v>-2.8586591719066901</v>
      </c>
      <c r="J1013">
        <v>1.61475548090828</v>
      </c>
      <c r="K1013">
        <v>65.676481756893395</v>
      </c>
      <c r="L1013">
        <v>61.992581361484298</v>
      </c>
      <c r="M1013">
        <v>53.860821394049402</v>
      </c>
      <c r="N1013">
        <v>1.0210842032623699</v>
      </c>
      <c r="O1013">
        <v>7.8774950479963497</v>
      </c>
      <c r="P1013">
        <v>25.128693994280201</v>
      </c>
      <c r="Q1013">
        <v>-2.7484158448541001E-2</v>
      </c>
    </row>
    <row r="1014" spans="1:17" hidden="1" x14ac:dyDescent="0.3">
      <c r="A1014" t="s">
        <v>2183</v>
      </c>
      <c r="B1014" t="s">
        <v>2184</v>
      </c>
      <c r="C1014" t="s">
        <v>3123</v>
      </c>
      <c r="D1014" t="s">
        <v>48</v>
      </c>
      <c r="E1014">
        <v>2643.0480223650002</v>
      </c>
      <c r="F1014">
        <v>393.15</v>
      </c>
      <c r="G1014">
        <v>53.836749425484498</v>
      </c>
      <c r="H1014">
        <v>11.8414429992502</v>
      </c>
      <c r="I1014">
        <v>12.8174316190263</v>
      </c>
      <c r="J1014">
        <v>3.1620386238483902</v>
      </c>
      <c r="K1014">
        <v>387.54144630704099</v>
      </c>
      <c r="L1014">
        <v>362.14195371896699</v>
      </c>
      <c r="M1014">
        <v>57.473600086295697</v>
      </c>
      <c r="N1014">
        <v>2.3035285243921901</v>
      </c>
      <c r="O1014">
        <v>64.313875111280595</v>
      </c>
      <c r="P1014">
        <v>85.535630014157604</v>
      </c>
      <c r="Q1014">
        <v>5.4175240953797998E-2</v>
      </c>
    </row>
    <row r="1015" spans="1:17" hidden="1" x14ac:dyDescent="0.3">
      <c r="A1015" t="s">
        <v>2185</v>
      </c>
      <c r="B1015" t="s">
        <v>2186</v>
      </c>
      <c r="C1015" t="s">
        <v>3123</v>
      </c>
      <c r="D1015" t="s">
        <v>807</v>
      </c>
      <c r="E1015">
        <v>2638.2305725050001</v>
      </c>
      <c r="F1015">
        <v>643.35</v>
      </c>
      <c r="G1015">
        <v>-22.426313598022698</v>
      </c>
      <c r="H1015">
        <v>-2.9231158632260401</v>
      </c>
      <c r="I1015">
        <v>-14.780270169266</v>
      </c>
      <c r="J1015">
        <v>-3.81981079990127</v>
      </c>
      <c r="K1015">
        <v>688.30552476357298</v>
      </c>
      <c r="L1015">
        <v>698.66083811682699</v>
      </c>
      <c r="M1015">
        <v>30.564062487687099</v>
      </c>
      <c r="N1015">
        <v>0.78342632260635603</v>
      </c>
      <c r="O1015">
        <v>35.633791870676902</v>
      </c>
      <c r="P1015">
        <v>14.638275124732701</v>
      </c>
      <c r="Q1015">
        <v>-6.5544675179999998E-2</v>
      </c>
    </row>
    <row r="1016" spans="1:17" hidden="1" x14ac:dyDescent="0.3">
      <c r="A1016" t="s">
        <v>2187</v>
      </c>
      <c r="B1016" t="s">
        <v>2188</v>
      </c>
      <c r="C1016" t="s">
        <v>3123</v>
      </c>
      <c r="D1016" t="s">
        <v>51</v>
      </c>
      <c r="E1016">
        <v>2638.0377545490001</v>
      </c>
      <c r="F1016">
        <v>120.97</v>
      </c>
      <c r="G1016">
        <v>30.039367699170899</v>
      </c>
      <c r="H1016">
        <v>-3.22970536553738</v>
      </c>
      <c r="I1016">
        <v>17.710997437869899</v>
      </c>
      <c r="J1016">
        <v>-2.9852893118555701</v>
      </c>
      <c r="K1016">
        <v>130.98520097033401</v>
      </c>
      <c r="L1016">
        <v>120.127834206015</v>
      </c>
      <c r="M1016">
        <v>39.885829105710499</v>
      </c>
      <c r="N1016">
        <v>0.43634691532029102</v>
      </c>
      <c r="O1016">
        <v>39.952054228321003</v>
      </c>
      <c r="P1016">
        <v>62.375838926174403</v>
      </c>
      <c r="Q1016">
        <v>3.5472221776518001E-2</v>
      </c>
    </row>
    <row r="1017" spans="1:17" x14ac:dyDescent="0.3">
      <c r="A1017" t="s">
        <v>2189</v>
      </c>
      <c r="B1017" t="s">
        <v>2190</v>
      </c>
      <c r="C1017" t="s">
        <v>3114</v>
      </c>
      <c r="D1017" t="s">
        <v>1597</v>
      </c>
      <c r="E1017">
        <v>2635.6721306999998</v>
      </c>
      <c r="F1017">
        <v>637.70000000000005</v>
      </c>
      <c r="G1017">
        <v>-40.803109217936502</v>
      </c>
      <c r="H1017">
        <v>-2.0922992620996101</v>
      </c>
      <c r="I1017">
        <v>-20.083451149303901</v>
      </c>
      <c r="J1017">
        <v>2.23655816056724</v>
      </c>
      <c r="K1017">
        <v>624.69260650127706</v>
      </c>
      <c r="L1017">
        <v>663.716288292782</v>
      </c>
      <c r="M1017">
        <v>57.996758474405198</v>
      </c>
      <c r="N1017">
        <v>0.46542555139716801</v>
      </c>
      <c r="O1017">
        <v>41.916261564999203</v>
      </c>
      <c r="P1017">
        <v>17.830746489283001</v>
      </c>
    </row>
    <row r="1018" spans="1:17" hidden="1" x14ac:dyDescent="0.3">
      <c r="A1018" t="s">
        <v>2191</v>
      </c>
      <c r="B1018" t="s">
        <v>2192</v>
      </c>
      <c r="C1018" t="s">
        <v>3123</v>
      </c>
      <c r="D1018" t="s">
        <v>51</v>
      </c>
      <c r="E1018">
        <v>2634.1882344000001</v>
      </c>
      <c r="F1018">
        <v>286.2</v>
      </c>
      <c r="G1018">
        <v>65.290695148233198</v>
      </c>
      <c r="H1018">
        <v>11.698662269169199</v>
      </c>
      <c r="I1018">
        <v>34.198977350358497</v>
      </c>
      <c r="J1018">
        <v>4.8936932859506204</v>
      </c>
      <c r="K1018">
        <v>267.56225413423101</v>
      </c>
      <c r="L1018">
        <v>237.729201075547</v>
      </c>
      <c r="M1018">
        <v>66.8978582883624</v>
      </c>
      <c r="N1018">
        <v>1.31152882394781</v>
      </c>
      <c r="O1018">
        <v>10.761705101327699</v>
      </c>
      <c r="P1018">
        <v>87.303664921465895</v>
      </c>
      <c r="Q1018">
        <v>0.12505476749260599</v>
      </c>
    </row>
    <row r="1019" spans="1:17" hidden="1" x14ac:dyDescent="0.3">
      <c r="A1019" t="s">
        <v>2193</v>
      </c>
      <c r="B1019" t="s">
        <v>2194</v>
      </c>
      <c r="C1019" t="s">
        <v>3123</v>
      </c>
      <c r="D1019" t="s">
        <v>300</v>
      </c>
      <c r="E1019">
        <v>2625.4392941349902</v>
      </c>
      <c r="F1019">
        <v>2.0499999999999998</v>
      </c>
      <c r="G1019">
        <v>71.061535186855707</v>
      </c>
      <c r="H1019">
        <v>-0.70408624022380095</v>
      </c>
      <c r="I1019">
        <v>27.962001943913201</v>
      </c>
      <c r="J1019">
        <v>-0.59989043756359794</v>
      </c>
      <c r="K1019">
        <v>2.2470335213935799</v>
      </c>
      <c r="L1019">
        <v>2.1664493124890698</v>
      </c>
      <c r="M1019">
        <v>42.927821301559398</v>
      </c>
      <c r="N1019">
        <v>0.80389720519320595</v>
      </c>
      <c r="O1019">
        <v>111.219512195121</v>
      </c>
      <c r="P1019">
        <v>104.99999999999901</v>
      </c>
      <c r="Q1019">
        <v>4.4735246743376998E-2</v>
      </c>
    </row>
    <row r="1020" spans="1:17" hidden="1" x14ac:dyDescent="0.3">
      <c r="A1020" t="s">
        <v>2195</v>
      </c>
      <c r="B1020" t="s">
        <v>2196</v>
      </c>
      <c r="C1020" t="s">
        <v>3123</v>
      </c>
      <c r="D1020" t="s">
        <v>239</v>
      </c>
      <c r="E1020">
        <v>2624.16</v>
      </c>
      <c r="F1020">
        <v>596.4</v>
      </c>
      <c r="G1020">
        <v>104.68358243095</v>
      </c>
      <c r="H1020">
        <v>-7.8361633462812703</v>
      </c>
      <c r="I1020">
        <v>56.328769100286202</v>
      </c>
      <c r="J1020">
        <v>-1.9331666100749501</v>
      </c>
      <c r="K1020">
        <v>601.86999202302798</v>
      </c>
      <c r="L1020">
        <v>474.77517985186898</v>
      </c>
      <c r="M1020">
        <v>47.672333983193298</v>
      </c>
      <c r="N1020">
        <v>0.25167973449526998</v>
      </c>
      <c r="O1020">
        <v>27.0623742454728</v>
      </c>
      <c r="P1020">
        <v>142.73504273504199</v>
      </c>
      <c r="Q1020">
        <v>0.19116039805412199</v>
      </c>
    </row>
    <row r="1021" spans="1:17" hidden="1" x14ac:dyDescent="0.3">
      <c r="A1021" t="s">
        <v>2197</v>
      </c>
      <c r="B1021" t="s">
        <v>2198</v>
      </c>
      <c r="C1021" t="s">
        <v>3123</v>
      </c>
      <c r="D1021" t="s">
        <v>139</v>
      </c>
      <c r="E1021">
        <v>2612.80860678</v>
      </c>
      <c r="F1021">
        <v>40.68</v>
      </c>
      <c r="G1021">
        <v>-2.8169018609011398</v>
      </c>
      <c r="H1021">
        <v>-7.5674319258642102</v>
      </c>
      <c r="I1021">
        <v>-7.7836070562015598</v>
      </c>
      <c r="J1021">
        <v>-6.6652683234510102</v>
      </c>
      <c r="K1021">
        <v>46.142315337813102</v>
      </c>
      <c r="L1021">
        <v>45.3095722706895</v>
      </c>
      <c r="M1021">
        <v>33.184823466948203</v>
      </c>
      <c r="N1021">
        <v>0.44886062763030898</v>
      </c>
      <c r="O1021">
        <v>67.035398230088504</v>
      </c>
      <c r="P1021">
        <v>27.523510971786799</v>
      </c>
      <c r="Q1021">
        <v>8.2858005526647002E-2</v>
      </c>
    </row>
    <row r="1022" spans="1:17" hidden="1" x14ac:dyDescent="0.3">
      <c r="A1022" t="s">
        <v>2199</v>
      </c>
      <c r="B1022" t="s">
        <v>2200</v>
      </c>
      <c r="C1022" t="s">
        <v>3123</v>
      </c>
      <c r="D1022" t="s">
        <v>114</v>
      </c>
      <c r="E1022">
        <v>2593.1288249999998</v>
      </c>
      <c r="F1022">
        <v>510.75</v>
      </c>
      <c r="G1022">
        <v>-50.048526857924401</v>
      </c>
      <c r="H1022">
        <v>-1.26092171971529</v>
      </c>
      <c r="I1022">
        <v>-16.508162950352599</v>
      </c>
      <c r="J1022">
        <v>-3.6134278586330502</v>
      </c>
      <c r="K1022">
        <v>550.02836665220002</v>
      </c>
      <c r="L1022">
        <v>602.55039314039902</v>
      </c>
      <c r="M1022">
        <v>29.405260695191199</v>
      </c>
      <c r="N1022">
        <v>0.560569842030333</v>
      </c>
      <c r="O1022">
        <v>60.518844836025401</v>
      </c>
      <c r="P1022">
        <v>1.9461077844311301</v>
      </c>
      <c r="Q1022">
        <v>2.0297590914035001E-2</v>
      </c>
    </row>
    <row r="1023" spans="1:17" hidden="1" x14ac:dyDescent="0.3">
      <c r="A1023" t="s">
        <v>2201</v>
      </c>
      <c r="B1023" t="s">
        <v>2202</v>
      </c>
      <c r="C1023" t="s">
        <v>3123</v>
      </c>
      <c r="D1023" t="s">
        <v>270</v>
      </c>
      <c r="E1023">
        <v>2592.8475149999999</v>
      </c>
      <c r="F1023">
        <v>17830</v>
      </c>
      <c r="G1023">
        <v>16.650888799023001</v>
      </c>
      <c r="H1023">
        <v>0.19449059480234901</v>
      </c>
      <c r="I1023">
        <v>13.525915885459399</v>
      </c>
      <c r="J1023">
        <v>-0.98802747479186903</v>
      </c>
      <c r="K1023">
        <v>17989.700537085901</v>
      </c>
      <c r="L1023">
        <v>16566.7119771875</v>
      </c>
      <c r="M1023">
        <v>47.382965727658302</v>
      </c>
      <c r="N1023">
        <v>1.5843749999999901</v>
      </c>
      <c r="O1023">
        <v>17.2181716208637</v>
      </c>
      <c r="P1023">
        <v>40.931348332812902</v>
      </c>
      <c r="Q1023">
        <v>0.146123642438168</v>
      </c>
    </row>
    <row r="1024" spans="1:17" hidden="1" x14ac:dyDescent="0.3">
      <c r="A1024" t="s">
        <v>2203</v>
      </c>
      <c r="B1024" t="s">
        <v>2204</v>
      </c>
      <c r="C1024" t="s">
        <v>3123</v>
      </c>
      <c r="D1024" t="s">
        <v>1322</v>
      </c>
      <c r="E1024">
        <v>2580.8388</v>
      </c>
      <c r="F1024">
        <v>1000</v>
      </c>
      <c r="G1024">
        <v>-18.938464813144201</v>
      </c>
      <c r="H1024">
        <v>5.5729406656057998</v>
      </c>
      <c r="I1024">
        <v>-4.2960625722158001</v>
      </c>
      <c r="J1024">
        <v>1.73655816056725</v>
      </c>
      <c r="K1024">
        <v>999.99583617450901</v>
      </c>
      <c r="L1024">
        <v>999.99618392656805</v>
      </c>
      <c r="M1024">
        <v>55.379180563809697</v>
      </c>
      <c r="N1024">
        <v>0.88617397304126699</v>
      </c>
      <c r="O1024">
        <v>3</v>
      </c>
      <c r="P1024">
        <v>3.0927835051546202</v>
      </c>
      <c r="Q1024">
        <v>-0.101916752053546</v>
      </c>
    </row>
    <row r="1025" spans="1:17" hidden="1" x14ac:dyDescent="0.3">
      <c r="A1025" t="s">
        <v>2205</v>
      </c>
      <c r="B1025" t="s">
        <v>2206</v>
      </c>
      <c r="C1025" t="s">
        <v>3123</v>
      </c>
      <c r="D1025" t="s">
        <v>2207</v>
      </c>
      <c r="E1025">
        <v>2571.3626002750002</v>
      </c>
      <c r="F1025">
        <v>1545.25</v>
      </c>
      <c r="G1025">
        <v>10.450177822968399</v>
      </c>
      <c r="H1025">
        <v>-3.9232660383048201</v>
      </c>
      <c r="I1025">
        <v>24.937858980013001</v>
      </c>
      <c r="J1025">
        <v>-5.8026619201140601</v>
      </c>
      <c r="K1025">
        <v>1458.46975131214</v>
      </c>
      <c r="M1025">
        <v>40.658434795335701</v>
      </c>
      <c r="O1025">
        <v>17.456722213234102</v>
      </c>
      <c r="P1025">
        <v>39.192901860108897</v>
      </c>
    </row>
    <row r="1026" spans="1:17" hidden="1" x14ac:dyDescent="0.3">
      <c r="A1026" t="s">
        <v>2208</v>
      </c>
      <c r="B1026" t="s">
        <v>2209</v>
      </c>
      <c r="C1026" t="s">
        <v>3123</v>
      </c>
      <c r="D1026" t="s">
        <v>1540</v>
      </c>
      <c r="E1026">
        <v>2549.1863414610002</v>
      </c>
      <c r="F1026">
        <v>188.19</v>
      </c>
      <c r="G1026">
        <v>38.320763018845497</v>
      </c>
      <c r="H1026">
        <v>15.3796048438259</v>
      </c>
      <c r="I1026">
        <v>80.748185215394798</v>
      </c>
      <c r="J1026">
        <v>-2.38656651610113</v>
      </c>
      <c r="K1026">
        <v>167.69664374823901</v>
      </c>
      <c r="L1026">
        <v>138.35336252896201</v>
      </c>
      <c r="M1026">
        <v>62.367653447203097</v>
      </c>
      <c r="N1026">
        <v>1.3314644235503701</v>
      </c>
      <c r="O1026">
        <v>10.255592752005899</v>
      </c>
      <c r="P1026">
        <v>107.82992821645399</v>
      </c>
      <c r="Q1026">
        <v>6.7553036683921999E-2</v>
      </c>
    </row>
    <row r="1027" spans="1:17" hidden="1" x14ac:dyDescent="0.3">
      <c r="A1027" t="s">
        <v>2210</v>
      </c>
      <c r="B1027" t="s">
        <v>2211</v>
      </c>
      <c r="C1027" t="s">
        <v>3123</v>
      </c>
      <c r="D1027" t="s">
        <v>51</v>
      </c>
      <c r="E1027">
        <v>2525.6216251299902</v>
      </c>
      <c r="F1027">
        <v>1022.9</v>
      </c>
      <c r="G1027">
        <v>27.724378401422999</v>
      </c>
      <c r="H1027">
        <v>-1.1960246512718</v>
      </c>
      <c r="I1027">
        <v>-10.460634629825099</v>
      </c>
      <c r="J1027">
        <v>-0.48839341957351201</v>
      </c>
      <c r="K1027">
        <v>1074.5699607071899</v>
      </c>
      <c r="L1027">
        <v>1031.9167855098201</v>
      </c>
      <c r="M1027">
        <v>31.584776488975699</v>
      </c>
      <c r="N1027">
        <v>0.56673369695783304</v>
      </c>
      <c r="O1027">
        <v>22.006061198553098</v>
      </c>
      <c r="P1027">
        <v>49.328467153284599</v>
      </c>
      <c r="Q1027">
        <v>1.8247478779251002E-2</v>
      </c>
    </row>
    <row r="1028" spans="1:17" x14ac:dyDescent="0.3">
      <c r="A1028" t="s">
        <v>2212</v>
      </c>
      <c r="B1028" t="s">
        <v>2213</v>
      </c>
      <c r="C1028" t="s">
        <v>3119</v>
      </c>
      <c r="D1028" t="s">
        <v>91</v>
      </c>
      <c r="E1028">
        <v>2525.3853843900001</v>
      </c>
      <c r="F1028">
        <v>586.85</v>
      </c>
      <c r="G1028">
        <v>-46.800987757634402</v>
      </c>
      <c r="H1028">
        <v>-7.4260593343941901</v>
      </c>
      <c r="I1028">
        <v>-22.425247840072899</v>
      </c>
      <c r="J1028">
        <v>-6.9486433457222896</v>
      </c>
      <c r="K1028">
        <v>640.80110649669098</v>
      </c>
      <c r="L1028">
        <v>728.57676506759606</v>
      </c>
      <c r="M1028">
        <v>45.236354896265603</v>
      </c>
      <c r="N1028">
        <v>0.80428302951933295</v>
      </c>
      <c r="O1028">
        <v>50.975547414160303</v>
      </c>
      <c r="P1028">
        <v>9.6915887850467204</v>
      </c>
    </row>
    <row r="1029" spans="1:17" hidden="1" x14ac:dyDescent="0.3">
      <c r="A1029" t="s">
        <v>2214</v>
      </c>
      <c r="B1029" t="s">
        <v>2215</v>
      </c>
      <c r="C1029" t="s">
        <v>3123</v>
      </c>
      <c r="D1029" t="s">
        <v>287</v>
      </c>
      <c r="E1029">
        <v>2523.6670584449998</v>
      </c>
      <c r="F1029">
        <v>763.55</v>
      </c>
      <c r="G1029">
        <v>28.0393985169808</v>
      </c>
      <c r="H1029">
        <v>-13.177475604505201</v>
      </c>
      <c r="I1029">
        <v>48.536203240434197</v>
      </c>
      <c r="J1029">
        <v>-9.55186888217413</v>
      </c>
      <c r="K1029">
        <v>807.44255035408696</v>
      </c>
      <c r="L1029">
        <v>675.12050614213501</v>
      </c>
      <c r="M1029">
        <v>44.5960814839938</v>
      </c>
      <c r="N1029">
        <v>0.63457494431003003</v>
      </c>
      <c r="O1029">
        <v>26.710758954881801</v>
      </c>
      <c r="P1029">
        <v>86.459096459096401</v>
      </c>
      <c r="Q1029">
        <v>-4.1196204094256998E-2</v>
      </c>
    </row>
    <row r="1030" spans="1:17" hidden="1" x14ac:dyDescent="0.3">
      <c r="A1030" t="s">
        <v>2216</v>
      </c>
      <c r="B1030" t="s">
        <v>2217</v>
      </c>
      <c r="C1030" t="s">
        <v>3123</v>
      </c>
      <c r="D1030" t="s">
        <v>2218</v>
      </c>
      <c r="E1030">
        <v>2518.481448</v>
      </c>
      <c r="F1030">
        <v>1019.85</v>
      </c>
      <c r="G1030">
        <v>568.45742368524202</v>
      </c>
      <c r="H1030">
        <v>2.7039406656057898</v>
      </c>
      <c r="I1030">
        <v>59.917768842324101</v>
      </c>
      <c r="J1030">
        <v>1.8705787791239501</v>
      </c>
      <c r="K1030">
        <v>935.71200659764202</v>
      </c>
      <c r="L1030">
        <v>690.54511192739005</v>
      </c>
      <c r="M1030">
        <v>59.481232459281699</v>
      </c>
      <c r="N1030">
        <v>0.76494910941475802</v>
      </c>
      <c r="O1030">
        <v>12.099818600774601</v>
      </c>
      <c r="P1030">
        <v>633.36586368072301</v>
      </c>
      <c r="Q1030">
        <v>0.30152616482672501</v>
      </c>
    </row>
    <row r="1031" spans="1:17" hidden="1" x14ac:dyDescent="0.3">
      <c r="A1031" t="s">
        <v>2219</v>
      </c>
      <c r="B1031" t="s">
        <v>2220</v>
      </c>
      <c r="C1031" t="s">
        <v>3123</v>
      </c>
      <c r="D1031" t="s">
        <v>572</v>
      </c>
      <c r="E1031">
        <v>2516.3400660000002</v>
      </c>
      <c r="F1031">
        <v>579.1</v>
      </c>
      <c r="G1031">
        <v>-8.6908457655252302</v>
      </c>
      <c r="H1031">
        <v>-1.0712206247167799</v>
      </c>
      <c r="I1031">
        <v>3.0739198139898098</v>
      </c>
      <c r="J1031">
        <v>-2.91709475105452</v>
      </c>
      <c r="K1031">
        <v>606.57362192364303</v>
      </c>
      <c r="L1031">
        <v>585.07640220630606</v>
      </c>
      <c r="M1031">
        <v>39.062771656730099</v>
      </c>
      <c r="N1031">
        <v>1.3908319571911201</v>
      </c>
      <c r="O1031">
        <v>20.8772232774995</v>
      </c>
      <c r="P1031">
        <v>27.274725274725199</v>
      </c>
      <c r="Q1031">
        <v>1.0237768812095999E-2</v>
      </c>
    </row>
    <row r="1032" spans="1:17" hidden="1" x14ac:dyDescent="0.3">
      <c r="A1032" t="s">
        <v>2221</v>
      </c>
      <c r="B1032" t="s">
        <v>2222</v>
      </c>
      <c r="C1032" t="s">
        <v>3123</v>
      </c>
      <c r="D1032" t="s">
        <v>211</v>
      </c>
      <c r="E1032">
        <v>2490.9779471849902</v>
      </c>
      <c r="F1032">
        <v>1744.65</v>
      </c>
      <c r="G1032">
        <v>18.616873090871302</v>
      </c>
      <c r="H1032">
        <v>-5.0737244317348198</v>
      </c>
      <c r="I1032">
        <v>30.0266074820629</v>
      </c>
      <c r="J1032">
        <v>-3.4713252087631998</v>
      </c>
      <c r="K1032">
        <v>1898.7243559639101</v>
      </c>
      <c r="L1032">
        <v>1636.49974696922</v>
      </c>
      <c r="M1032">
        <v>28.740166334253502</v>
      </c>
      <c r="N1032">
        <v>0.48626009427037398</v>
      </c>
      <c r="O1032">
        <v>40.9279798240334</v>
      </c>
      <c r="P1032">
        <v>71.027350259778402</v>
      </c>
      <c r="Q1032">
        <v>0.120673861332219</v>
      </c>
    </row>
    <row r="1033" spans="1:17" hidden="1" x14ac:dyDescent="0.3">
      <c r="A1033" t="s">
        <v>2223</v>
      </c>
      <c r="B1033" t="s">
        <v>2224</v>
      </c>
      <c r="C1033" t="s">
        <v>3123</v>
      </c>
      <c r="D1033" t="s">
        <v>355</v>
      </c>
      <c r="E1033">
        <v>2485.9397452500002</v>
      </c>
      <c r="F1033">
        <v>1041.3</v>
      </c>
      <c r="G1033">
        <v>-12.0722136636602</v>
      </c>
      <c r="H1033">
        <v>-3.3197875573907001</v>
      </c>
      <c r="I1033">
        <v>16.764217611473001</v>
      </c>
      <c r="J1033">
        <v>1.63626683815453</v>
      </c>
      <c r="K1033">
        <v>1023.72670208752</v>
      </c>
      <c r="L1033">
        <v>960.53564298968695</v>
      </c>
      <c r="M1033">
        <v>40.5333344744679</v>
      </c>
      <c r="N1033">
        <v>0.33346948080984501</v>
      </c>
      <c r="O1033">
        <v>39.24901565351</v>
      </c>
      <c r="P1033">
        <v>39.453595821614996</v>
      </c>
      <c r="Q1033">
        <v>2.5905724414541E-2</v>
      </c>
    </row>
    <row r="1034" spans="1:17" hidden="1" x14ac:dyDescent="0.3">
      <c r="A1034" t="s">
        <v>2225</v>
      </c>
      <c r="B1034" t="s">
        <v>2226</v>
      </c>
      <c r="C1034" t="s">
        <v>3123</v>
      </c>
      <c r="D1034" t="s">
        <v>270</v>
      </c>
      <c r="E1034">
        <v>2482.8155075999998</v>
      </c>
      <c r="F1034">
        <v>363.7</v>
      </c>
      <c r="G1034">
        <v>-49.377405235827602</v>
      </c>
      <c r="H1034">
        <v>0.38183266975948699</v>
      </c>
      <c r="I1034">
        <v>-20.600285331391898</v>
      </c>
      <c r="J1034">
        <v>-6.5276970516909802</v>
      </c>
      <c r="K1034">
        <v>386.003999706564</v>
      </c>
      <c r="L1034">
        <v>438.20383723518</v>
      </c>
      <c r="M1034">
        <v>42.559137417857201</v>
      </c>
      <c r="N1034">
        <v>2.9742234629904098</v>
      </c>
      <c r="O1034">
        <v>58.8671982403079</v>
      </c>
      <c r="P1034">
        <v>3.9142857142857101</v>
      </c>
      <c r="Q1034">
        <v>-0.18957453221102999</v>
      </c>
    </row>
    <row r="1035" spans="1:17" hidden="1" x14ac:dyDescent="0.3">
      <c r="A1035" t="s">
        <v>2227</v>
      </c>
      <c r="B1035" t="s">
        <v>2228</v>
      </c>
      <c r="C1035" t="s">
        <v>3123</v>
      </c>
      <c r="D1035" t="s">
        <v>387</v>
      </c>
      <c r="E1035">
        <v>2466.12523311</v>
      </c>
      <c r="F1035">
        <v>1112.0999999999999</v>
      </c>
      <c r="G1035">
        <v>5.9534437724023404</v>
      </c>
      <c r="H1035">
        <v>0.54394923458608802</v>
      </c>
      <c r="I1035">
        <v>8.8832575987591404</v>
      </c>
      <c r="J1035">
        <v>-1.18890386973843</v>
      </c>
      <c r="K1035">
        <v>1110.6662365929201</v>
      </c>
      <c r="L1035">
        <v>1072.5401794557999</v>
      </c>
      <c r="M1035">
        <v>50.563633362116498</v>
      </c>
      <c r="N1035">
        <v>0.909122113049605</v>
      </c>
      <c r="O1035">
        <v>16.698138656595599</v>
      </c>
      <c r="P1035">
        <v>29.313953488372</v>
      </c>
      <c r="Q1035">
        <v>8.7747848782137997E-2</v>
      </c>
    </row>
    <row r="1036" spans="1:17" hidden="1" x14ac:dyDescent="0.3">
      <c r="A1036" t="s">
        <v>2229</v>
      </c>
      <c r="B1036" t="s">
        <v>2230</v>
      </c>
      <c r="C1036" t="s">
        <v>3123</v>
      </c>
      <c r="D1036" t="s">
        <v>142</v>
      </c>
      <c r="E1036">
        <v>2456.886643761</v>
      </c>
      <c r="F1036">
        <v>132.33000000000001</v>
      </c>
      <c r="G1036">
        <v>-40.064715868251</v>
      </c>
      <c r="H1036">
        <v>-9.02326523594793</v>
      </c>
      <c r="I1036">
        <v>-24.511907260507101</v>
      </c>
      <c r="J1036">
        <v>-2.0722653688445098</v>
      </c>
      <c r="M1036">
        <v>32.601393452881602</v>
      </c>
      <c r="O1036">
        <v>43.580442832313103</v>
      </c>
      <c r="P1036">
        <v>1.7375259475667</v>
      </c>
    </row>
    <row r="1037" spans="1:17" hidden="1" x14ac:dyDescent="0.3">
      <c r="A1037" t="s">
        <v>2231</v>
      </c>
      <c r="B1037" t="s">
        <v>2232</v>
      </c>
      <c r="C1037" t="s">
        <v>3123</v>
      </c>
      <c r="D1037" t="s">
        <v>114</v>
      </c>
      <c r="E1037">
        <v>2453.3224795799902</v>
      </c>
      <c r="F1037">
        <v>181.8</v>
      </c>
      <c r="G1037">
        <v>31.4816340336432</v>
      </c>
      <c r="H1037">
        <v>-7.0988153001538397</v>
      </c>
      <c r="I1037">
        <v>30.1713930490859</v>
      </c>
      <c r="J1037">
        <v>-3.1045048931065198</v>
      </c>
      <c r="K1037">
        <v>184.454756993042</v>
      </c>
      <c r="L1037">
        <v>162.07820960659299</v>
      </c>
      <c r="M1037">
        <v>42.3428486197908</v>
      </c>
      <c r="N1037">
        <v>0.83943420695932902</v>
      </c>
      <c r="O1037">
        <v>18.261826182618201</v>
      </c>
      <c r="P1037">
        <v>70.864661654135304</v>
      </c>
      <c r="Q1037">
        <v>0.186203475839924</v>
      </c>
    </row>
    <row r="1038" spans="1:17" hidden="1" x14ac:dyDescent="0.3">
      <c r="A1038" t="s">
        <v>2233</v>
      </c>
      <c r="B1038" t="s">
        <v>2234</v>
      </c>
      <c r="C1038" t="s">
        <v>3123</v>
      </c>
      <c r="D1038" t="s">
        <v>75</v>
      </c>
      <c r="E1038">
        <v>2446.45292892</v>
      </c>
      <c r="F1038">
        <v>281.82</v>
      </c>
      <c r="G1038">
        <v>19.2340498067387</v>
      </c>
      <c r="H1038">
        <v>21.760475108092301</v>
      </c>
      <c r="I1038">
        <v>25.664739825755099</v>
      </c>
      <c r="J1038">
        <v>-2.2654733274977699</v>
      </c>
      <c r="K1038">
        <v>254.17678845392899</v>
      </c>
      <c r="L1038">
        <v>236.81436688833099</v>
      </c>
      <c r="M1038">
        <v>62.305503478554897</v>
      </c>
      <c r="N1038">
        <v>2.8889736637083598</v>
      </c>
      <c r="O1038">
        <v>9.98154850613866</v>
      </c>
      <c r="P1038">
        <v>46.020725388601001</v>
      </c>
      <c r="Q1038">
        <v>-1.1627002372869E-2</v>
      </c>
    </row>
    <row r="1039" spans="1:17" hidden="1" x14ac:dyDescent="0.3">
      <c r="A1039" t="s">
        <v>2235</v>
      </c>
      <c r="B1039" t="s">
        <v>2236</v>
      </c>
      <c r="C1039" t="s">
        <v>3123</v>
      </c>
      <c r="D1039" t="s">
        <v>21</v>
      </c>
      <c r="E1039">
        <v>2438.5338279900002</v>
      </c>
      <c r="F1039">
        <v>1398.15</v>
      </c>
      <c r="G1039">
        <v>273.83962826290502</v>
      </c>
      <c r="H1039">
        <v>27.294909754995899</v>
      </c>
      <c r="I1039">
        <v>150.67795037571801</v>
      </c>
      <c r="J1039">
        <v>15.377773267299601</v>
      </c>
      <c r="K1039">
        <v>1028.00049829927</v>
      </c>
      <c r="L1039">
        <v>708.53437928120798</v>
      </c>
      <c r="M1039">
        <v>81.285173422300105</v>
      </c>
      <c r="N1039">
        <v>0.80015885339136195</v>
      </c>
      <c r="O1039">
        <v>3.70847190930871</v>
      </c>
      <c r="P1039">
        <v>319.86486486486399</v>
      </c>
      <c r="Q1039">
        <v>0.18482108370925199</v>
      </c>
    </row>
    <row r="1040" spans="1:17" hidden="1" x14ac:dyDescent="0.3">
      <c r="A1040" t="s">
        <v>2237</v>
      </c>
      <c r="B1040" t="s">
        <v>2238</v>
      </c>
      <c r="C1040" t="s">
        <v>3123</v>
      </c>
      <c r="D1040" t="s">
        <v>2239</v>
      </c>
      <c r="E1040">
        <v>2435.1318590800001</v>
      </c>
      <c r="F1040">
        <v>4922</v>
      </c>
      <c r="G1040">
        <v>35.288520209102998</v>
      </c>
      <c r="H1040">
        <v>-7.8386922842531002</v>
      </c>
      <c r="I1040">
        <v>19.718147914316901</v>
      </c>
      <c r="J1040">
        <v>0.41753975565928603</v>
      </c>
      <c r="K1040">
        <v>5252.5037029690202</v>
      </c>
      <c r="L1040">
        <v>4629.4314248323899</v>
      </c>
      <c r="M1040">
        <v>39.732773729839998</v>
      </c>
      <c r="N1040">
        <v>0.63437909260016101</v>
      </c>
      <c r="O1040">
        <v>30.9020723283218</v>
      </c>
      <c r="P1040">
        <v>69.140893470790303</v>
      </c>
      <c r="Q1040">
        <v>0.14748767808319199</v>
      </c>
    </row>
    <row r="1041" spans="1:17" hidden="1" x14ac:dyDescent="0.3">
      <c r="A1041" t="s">
        <v>2240</v>
      </c>
      <c r="B1041" t="s">
        <v>2241</v>
      </c>
      <c r="C1041" t="s">
        <v>3123</v>
      </c>
      <c r="D1041" t="s">
        <v>102</v>
      </c>
      <c r="E1041">
        <v>2426.0827961</v>
      </c>
      <c r="F1041">
        <v>425.5</v>
      </c>
      <c r="G1041">
        <v>-29.312345803138999</v>
      </c>
      <c r="H1041">
        <v>-4.8358953999679697</v>
      </c>
      <c r="I1041">
        <v>-14.6699435622105</v>
      </c>
      <c r="J1041">
        <v>-6.6456715125257801</v>
      </c>
      <c r="K1041">
        <v>482.29697075938702</v>
      </c>
      <c r="M1041">
        <v>22.098528857851999</v>
      </c>
      <c r="N1041">
        <v>0.61736869766213798</v>
      </c>
      <c r="O1041">
        <v>47.473560517038699</v>
      </c>
      <c r="P1041">
        <v>1.4423650017880401</v>
      </c>
    </row>
    <row r="1042" spans="1:17" x14ac:dyDescent="0.3">
      <c r="A1042" t="s">
        <v>2242</v>
      </c>
      <c r="B1042" t="s">
        <v>2243</v>
      </c>
      <c r="C1042" t="s">
        <v>3110</v>
      </c>
      <c r="D1042" t="s">
        <v>355</v>
      </c>
      <c r="E1042">
        <v>2424.8531456800001</v>
      </c>
      <c r="F1042">
        <v>1721.3</v>
      </c>
      <c r="G1042">
        <v>-32.532159908772002</v>
      </c>
      <c r="H1042">
        <v>-2.05377672569854</v>
      </c>
      <c r="I1042">
        <v>-9.5056005423683505</v>
      </c>
      <c r="J1042">
        <v>0.28698868270217998</v>
      </c>
      <c r="K1042">
        <v>1885.6247445577001</v>
      </c>
      <c r="L1042">
        <v>1937.6590835918601</v>
      </c>
      <c r="M1042">
        <v>41.368632043750303</v>
      </c>
      <c r="N1042">
        <v>1.30846800670896</v>
      </c>
      <c r="O1042">
        <v>48.721896241213003</v>
      </c>
      <c r="P1042">
        <v>12.4297844546048</v>
      </c>
      <c r="Q1042">
        <v>-6.6756428069853005E-2</v>
      </c>
    </row>
    <row r="1043" spans="1:17" hidden="1" x14ac:dyDescent="0.3">
      <c r="A1043" t="s">
        <v>2244</v>
      </c>
      <c r="B1043" t="s">
        <v>2245</v>
      </c>
      <c r="C1043" t="s">
        <v>3123</v>
      </c>
      <c r="D1043" t="s">
        <v>278</v>
      </c>
      <c r="E1043">
        <v>2423.3314</v>
      </c>
      <c r="F1043">
        <v>485.2</v>
      </c>
      <c r="G1043">
        <v>-5.9830463519639698</v>
      </c>
      <c r="H1043">
        <v>9.36546047763186</v>
      </c>
      <c r="I1043">
        <v>-0.76464253594139797</v>
      </c>
      <c r="J1043">
        <v>-0.59510013089003599</v>
      </c>
      <c r="K1043">
        <v>471.34823633100302</v>
      </c>
      <c r="L1043">
        <v>452.70888083965502</v>
      </c>
      <c r="M1043">
        <v>54.659604350906399</v>
      </c>
      <c r="N1043">
        <v>0.68496230182610496</v>
      </c>
      <c r="O1043">
        <v>9.2126957955482194</v>
      </c>
      <c r="P1043">
        <v>27.1655091075874</v>
      </c>
      <c r="Q1043">
        <v>3.2575123767150001E-2</v>
      </c>
    </row>
    <row r="1044" spans="1:17" hidden="1" x14ac:dyDescent="0.3">
      <c r="A1044" t="s">
        <v>2246</v>
      </c>
      <c r="B1044" t="s">
        <v>2247</v>
      </c>
      <c r="C1044" t="s">
        <v>3123</v>
      </c>
      <c r="D1044" t="s">
        <v>947</v>
      </c>
      <c r="E1044">
        <v>2418.5177054999999</v>
      </c>
      <c r="F1044">
        <v>367</v>
      </c>
      <c r="G1044">
        <v>-4.7860542377165798</v>
      </c>
      <c r="H1044">
        <v>2.2175347625105801</v>
      </c>
      <c r="I1044">
        <v>7.1186308096906901</v>
      </c>
      <c r="J1044">
        <v>-6.1319677358470903</v>
      </c>
      <c r="K1044">
        <v>388.24162541174201</v>
      </c>
      <c r="M1044">
        <v>33.0813116660132</v>
      </c>
      <c r="N1044">
        <v>0.74184200017590396</v>
      </c>
      <c r="O1044">
        <v>29.400544959127998</v>
      </c>
      <c r="P1044">
        <v>30.049610205528001</v>
      </c>
    </row>
    <row r="1045" spans="1:17" hidden="1" x14ac:dyDescent="0.3">
      <c r="A1045" t="s">
        <v>2248</v>
      </c>
      <c r="B1045" t="s">
        <v>2249</v>
      </c>
      <c r="C1045" t="s">
        <v>3123</v>
      </c>
      <c r="D1045" t="s">
        <v>721</v>
      </c>
      <c r="E1045">
        <v>2415.5097016099999</v>
      </c>
      <c r="F1045">
        <v>22.3</v>
      </c>
      <c r="G1045">
        <v>-2.7504752570084898</v>
      </c>
      <c r="H1045">
        <v>-20.407429926543202</v>
      </c>
      <c r="I1045">
        <v>-14.012661762499199</v>
      </c>
      <c r="J1045">
        <v>-9.7942569487766704</v>
      </c>
      <c r="K1045">
        <v>25.790850770768301</v>
      </c>
      <c r="L1045">
        <v>23.887831254735399</v>
      </c>
      <c r="M1045">
        <v>19.037115082389899</v>
      </c>
      <c r="N1045">
        <v>0.25400188482660602</v>
      </c>
      <c r="O1045">
        <v>69.013452914798194</v>
      </c>
      <c r="P1045">
        <v>21.195652173913</v>
      </c>
      <c r="Q1045">
        <v>-1.8321027432348001E-2</v>
      </c>
    </row>
    <row r="1046" spans="1:17" hidden="1" x14ac:dyDescent="0.3">
      <c r="A1046" t="s">
        <v>2250</v>
      </c>
      <c r="B1046" t="s">
        <v>2251</v>
      </c>
      <c r="C1046" t="s">
        <v>3123</v>
      </c>
      <c r="D1046" t="s">
        <v>520</v>
      </c>
      <c r="E1046">
        <v>2415.1169147800001</v>
      </c>
      <c r="F1046">
        <v>394.3</v>
      </c>
      <c r="G1046">
        <v>137.68372848330799</v>
      </c>
      <c r="H1046">
        <v>14.745452293512701</v>
      </c>
      <c r="I1046">
        <v>193.064420082384</v>
      </c>
      <c r="J1046">
        <v>7.5550985944923097</v>
      </c>
      <c r="K1046">
        <v>313.09818725552401</v>
      </c>
      <c r="L1046">
        <v>221.65360702771</v>
      </c>
      <c r="M1046">
        <v>70.6903005346106</v>
      </c>
      <c r="N1046">
        <v>0.20072947598348601</v>
      </c>
      <c r="O1046">
        <v>0.41846309916306801</v>
      </c>
      <c r="P1046">
        <v>250.95683133066299</v>
      </c>
      <c r="Q1046">
        <v>6.5446449150478994E-2</v>
      </c>
    </row>
    <row r="1047" spans="1:17" x14ac:dyDescent="0.3">
      <c r="A1047" t="s">
        <v>2252</v>
      </c>
      <c r="B1047" t="s">
        <v>2253</v>
      </c>
      <c r="C1047" t="s">
        <v>3106</v>
      </c>
      <c r="D1047" t="s">
        <v>72</v>
      </c>
      <c r="E1047">
        <v>2406.695616511</v>
      </c>
      <c r="F1047">
        <v>181.99</v>
      </c>
      <c r="G1047">
        <v>-8.8545319594272502</v>
      </c>
      <c r="H1047">
        <v>-8.7184417093008406</v>
      </c>
      <c r="I1047">
        <v>-11.727395227353099</v>
      </c>
      <c r="J1047">
        <v>-8.3638090364951605</v>
      </c>
      <c r="K1047">
        <v>214.71441684584499</v>
      </c>
      <c r="L1047">
        <v>212.559559999859</v>
      </c>
      <c r="M1047">
        <v>26.030095747116501</v>
      </c>
      <c r="N1047">
        <v>0.59010959493271897</v>
      </c>
      <c r="O1047">
        <v>61.300071432496203</v>
      </c>
      <c r="P1047">
        <v>16.102073365231199</v>
      </c>
      <c r="Q1047">
        <v>1.8618593030514E-2</v>
      </c>
    </row>
    <row r="1048" spans="1:17" hidden="1" x14ac:dyDescent="0.3">
      <c r="A1048" t="s">
        <v>2254</v>
      </c>
      <c r="B1048" t="s">
        <v>2255</v>
      </c>
      <c r="C1048" t="s">
        <v>3123</v>
      </c>
      <c r="D1048" t="s">
        <v>220</v>
      </c>
      <c r="E1048">
        <v>2405.8356157500002</v>
      </c>
      <c r="F1048">
        <v>833.35</v>
      </c>
      <c r="G1048">
        <v>-20.190363931953101</v>
      </c>
      <c r="H1048">
        <v>-22.208281556616399</v>
      </c>
      <c r="I1048">
        <v>2.85965299934134</v>
      </c>
      <c r="J1048">
        <v>-22.609284096626102</v>
      </c>
      <c r="K1048">
        <v>1039.4015678947701</v>
      </c>
      <c r="L1048">
        <v>953.59569667805204</v>
      </c>
      <c r="M1048">
        <v>22.4078111145059</v>
      </c>
      <c r="N1048">
        <v>0.75739087845736697</v>
      </c>
      <c r="O1048">
        <v>64.366712665746604</v>
      </c>
      <c r="P1048">
        <v>26.016936337516999</v>
      </c>
      <c r="Q1048">
        <v>-3.0889996015743999E-2</v>
      </c>
    </row>
    <row r="1049" spans="1:17" hidden="1" x14ac:dyDescent="0.3">
      <c r="A1049" t="s">
        <v>2256</v>
      </c>
      <c r="B1049" t="s">
        <v>2257</v>
      </c>
      <c r="C1049" t="s">
        <v>3123</v>
      </c>
      <c r="D1049" t="s">
        <v>123</v>
      </c>
      <c r="E1049">
        <v>2404.7372897240002</v>
      </c>
      <c r="F1049">
        <v>201.74</v>
      </c>
      <c r="G1049">
        <v>-24.4071047003888</v>
      </c>
      <c r="H1049">
        <v>-4.0839257137045397</v>
      </c>
      <c r="I1049">
        <v>4.6348229569418704</v>
      </c>
      <c r="J1049">
        <v>-8.1155923770671397</v>
      </c>
      <c r="K1049">
        <v>202.60597727374201</v>
      </c>
      <c r="L1049">
        <v>197.65270849786401</v>
      </c>
      <c r="M1049">
        <v>43.438876715316603</v>
      </c>
      <c r="N1049">
        <v>1.0398542078490001</v>
      </c>
      <c r="O1049">
        <v>43.625458510954601</v>
      </c>
      <c r="P1049">
        <v>34.672897196261601</v>
      </c>
      <c r="Q1049">
        <v>4.6623772674952997E-2</v>
      </c>
    </row>
    <row r="1050" spans="1:17" hidden="1" x14ac:dyDescent="0.3">
      <c r="A1050" t="s">
        <v>2258</v>
      </c>
      <c r="B1050" t="s">
        <v>2259</v>
      </c>
      <c r="C1050" t="s">
        <v>3123</v>
      </c>
      <c r="D1050" t="s">
        <v>181</v>
      </c>
      <c r="E1050">
        <v>2404.02983352</v>
      </c>
      <c r="F1050">
        <v>1661.2</v>
      </c>
      <c r="G1050">
        <v>-11.532135003555799</v>
      </c>
      <c r="H1050">
        <v>-3.5880552332322</v>
      </c>
      <c r="I1050">
        <v>-31.500269408324399</v>
      </c>
      <c r="J1050">
        <v>3.2416148732937702E-2</v>
      </c>
      <c r="K1050">
        <v>1811.23443392337</v>
      </c>
      <c r="L1050">
        <v>1837.0720489307901</v>
      </c>
      <c r="M1050">
        <v>38.434335860378503</v>
      </c>
      <c r="N1050">
        <v>0.79469232867053696</v>
      </c>
      <c r="O1050">
        <v>49.289670117986901</v>
      </c>
      <c r="P1050">
        <v>34.6354905377477</v>
      </c>
      <c r="Q1050">
        <v>9.5941293570384001E-2</v>
      </c>
    </row>
    <row r="1051" spans="1:17" hidden="1" x14ac:dyDescent="0.3">
      <c r="A1051" t="s">
        <v>2260</v>
      </c>
      <c r="B1051" t="s">
        <v>2261</v>
      </c>
      <c r="C1051" t="s">
        <v>3123</v>
      </c>
      <c r="D1051" t="s">
        <v>139</v>
      </c>
      <c r="E1051">
        <v>2402.04442836</v>
      </c>
      <c r="F1051">
        <v>23424.5</v>
      </c>
      <c r="G1051">
        <v>628.421392252229</v>
      </c>
      <c r="H1051">
        <v>19.590963226311398</v>
      </c>
      <c r="I1051">
        <v>334.20075509906798</v>
      </c>
      <c r="J1051">
        <v>10.7794674476045</v>
      </c>
      <c r="K1051">
        <v>20239.098304518699</v>
      </c>
      <c r="L1051">
        <v>12896.795345504799</v>
      </c>
      <c r="M1051">
        <v>66.804837072270601</v>
      </c>
      <c r="N1051">
        <v>0.831851768500806</v>
      </c>
      <c r="O1051">
        <v>18.572434843860002</v>
      </c>
      <c r="P1051">
        <v>736.58928571428498</v>
      </c>
      <c r="Q1051">
        <v>0.166435625278576</v>
      </c>
    </row>
    <row r="1052" spans="1:17" hidden="1" x14ac:dyDescent="0.3">
      <c r="A1052" t="s">
        <v>2262</v>
      </c>
      <c r="B1052" t="s">
        <v>2263</v>
      </c>
      <c r="C1052" t="s">
        <v>3123</v>
      </c>
      <c r="D1052" t="s">
        <v>572</v>
      </c>
      <c r="E1052">
        <v>2385.3823708</v>
      </c>
      <c r="F1052">
        <v>1668.5</v>
      </c>
      <c r="G1052">
        <v>175.453568729832</v>
      </c>
      <c r="H1052">
        <v>3.35158949930661</v>
      </c>
      <c r="I1052">
        <v>1.7043821404680299</v>
      </c>
      <c r="J1052">
        <v>-4.1237770349634699</v>
      </c>
      <c r="K1052">
        <v>1791.5076305610901</v>
      </c>
      <c r="L1052">
        <v>1599.5973128776</v>
      </c>
      <c r="M1052">
        <v>36.092068982550501</v>
      </c>
      <c r="N1052">
        <v>0.75174245335600098</v>
      </c>
      <c r="O1052">
        <v>34.575966436919401</v>
      </c>
      <c r="P1052">
        <v>192.719298245614</v>
      </c>
      <c r="Q1052">
        <v>0.26369723688804197</v>
      </c>
    </row>
    <row r="1053" spans="1:17" hidden="1" x14ac:dyDescent="0.3">
      <c r="A1053" t="s">
        <v>2264</v>
      </c>
      <c r="B1053" t="s">
        <v>2265</v>
      </c>
      <c r="C1053" t="s">
        <v>3123</v>
      </c>
      <c r="D1053" t="s">
        <v>132</v>
      </c>
      <c r="E1053">
        <v>2384.4079115999998</v>
      </c>
      <c r="F1053">
        <v>3240.9</v>
      </c>
      <c r="G1053">
        <v>275.540027323765</v>
      </c>
      <c r="H1053">
        <v>4.92595161589266</v>
      </c>
      <c r="I1053">
        <v>79.893076696347094</v>
      </c>
      <c r="J1053">
        <v>3.2074088446838398</v>
      </c>
      <c r="K1053">
        <v>3376.64072369939</v>
      </c>
      <c r="L1053">
        <v>2349.3193818292302</v>
      </c>
      <c r="M1053">
        <v>34.282337609711199</v>
      </c>
      <c r="N1053">
        <v>0.52003167303680398</v>
      </c>
      <c r="O1053">
        <v>50.532259557530303</v>
      </c>
      <c r="P1053">
        <v>355.63053563897</v>
      </c>
      <c r="Q1053">
        <v>0.24665581702734499</v>
      </c>
    </row>
    <row r="1054" spans="1:17" hidden="1" x14ac:dyDescent="0.3">
      <c r="A1054" t="s">
        <v>2266</v>
      </c>
      <c r="B1054" t="s">
        <v>2267</v>
      </c>
      <c r="C1054" t="s">
        <v>3123</v>
      </c>
      <c r="D1054" t="s">
        <v>151</v>
      </c>
      <c r="E1054">
        <v>2382.9940407079998</v>
      </c>
      <c r="F1054">
        <v>249.46</v>
      </c>
      <c r="G1054">
        <v>-40.207203964162098</v>
      </c>
      <c r="H1054">
        <v>-13.4265508959213</v>
      </c>
      <c r="I1054">
        <v>-33.3965315220523</v>
      </c>
      <c r="J1054">
        <v>2.7459574249726399</v>
      </c>
      <c r="K1054">
        <v>283.56679808783599</v>
      </c>
      <c r="L1054">
        <v>320.63215142561103</v>
      </c>
      <c r="M1054">
        <v>46.9216989651459</v>
      </c>
      <c r="N1054">
        <v>0.626418257371403</v>
      </c>
      <c r="O1054">
        <v>93.698388519201401</v>
      </c>
      <c r="P1054">
        <v>24.449987528061801</v>
      </c>
      <c r="Q1054">
        <v>8.9169082229985999E-2</v>
      </c>
    </row>
    <row r="1055" spans="1:17" hidden="1" x14ac:dyDescent="0.3">
      <c r="A1055" t="s">
        <v>2268</v>
      </c>
      <c r="B1055" t="s">
        <v>2269</v>
      </c>
      <c r="C1055" t="s">
        <v>3123</v>
      </c>
      <c r="D1055" t="s">
        <v>1597</v>
      </c>
      <c r="E1055">
        <v>2381.0397342299998</v>
      </c>
      <c r="F1055">
        <v>319.10000000000002</v>
      </c>
      <c r="G1055">
        <v>-39.163464813144202</v>
      </c>
      <c r="H1055">
        <v>-5.6985834299382496</v>
      </c>
      <c r="I1055">
        <v>-24.521062572215801</v>
      </c>
      <c r="J1055">
        <v>-4.7554188746159998</v>
      </c>
      <c r="K1055">
        <v>354.588490196078</v>
      </c>
      <c r="M1055">
        <v>35.447190821857397</v>
      </c>
      <c r="O1055">
        <v>35.114384205578098</v>
      </c>
      <c r="P1055">
        <v>4.0260798696006601</v>
      </c>
    </row>
    <row r="1056" spans="1:17" hidden="1" x14ac:dyDescent="0.3">
      <c r="A1056" t="s">
        <v>2270</v>
      </c>
      <c r="B1056" t="s">
        <v>2271</v>
      </c>
      <c r="C1056" t="s">
        <v>3123</v>
      </c>
      <c r="D1056" t="s">
        <v>278</v>
      </c>
      <c r="E1056">
        <v>2378.3465012719998</v>
      </c>
      <c r="F1056">
        <v>93.52</v>
      </c>
      <c r="G1056">
        <v>11.6904225400001</v>
      </c>
      <c r="H1056">
        <v>-6.2884112881384802</v>
      </c>
      <c r="I1056">
        <v>10.241598174875399</v>
      </c>
      <c r="J1056">
        <v>-4.3637895791247399</v>
      </c>
      <c r="K1056">
        <v>99.699654920631502</v>
      </c>
      <c r="L1056">
        <v>92.772787831069706</v>
      </c>
      <c r="M1056">
        <v>32.5706120998301</v>
      </c>
      <c r="N1056">
        <v>0.51610486346253703</v>
      </c>
      <c r="O1056">
        <v>23.9841745081266</v>
      </c>
      <c r="P1056">
        <v>30.980392156862699</v>
      </c>
      <c r="Q1056">
        <v>-3.0038316143798E-2</v>
      </c>
    </row>
    <row r="1057" spans="1:17" hidden="1" x14ac:dyDescent="0.3">
      <c r="A1057" t="s">
        <v>2272</v>
      </c>
      <c r="B1057" t="s">
        <v>2273</v>
      </c>
      <c r="C1057" t="s">
        <v>3123</v>
      </c>
      <c r="D1057" t="s">
        <v>142</v>
      </c>
      <c r="E1057">
        <v>2372.9850496290001</v>
      </c>
      <c r="F1057">
        <v>9.07</v>
      </c>
      <c r="G1057">
        <v>102.281047381977</v>
      </c>
      <c r="H1057">
        <v>-12.4260593343942</v>
      </c>
      <c r="I1057">
        <v>-16.6632123306699</v>
      </c>
      <c r="J1057">
        <v>-3.21602350434318</v>
      </c>
      <c r="K1057">
        <v>10.171456155909199</v>
      </c>
      <c r="L1057">
        <v>9.8695342952775302</v>
      </c>
      <c r="M1057">
        <v>29.3416278427237</v>
      </c>
      <c r="N1057">
        <v>0.45420430239604997</v>
      </c>
      <c r="O1057">
        <v>118.302094818081</v>
      </c>
      <c r="P1057">
        <v>121.219512195121</v>
      </c>
      <c r="Q1057">
        <v>0.119701886905052</v>
      </c>
    </row>
    <row r="1058" spans="1:17" hidden="1" x14ac:dyDescent="0.3">
      <c r="A1058" t="s">
        <v>2274</v>
      </c>
      <c r="B1058" t="s">
        <v>2275</v>
      </c>
      <c r="C1058" t="s">
        <v>3123</v>
      </c>
      <c r="D1058" t="s">
        <v>69</v>
      </c>
      <c r="E1058">
        <v>2371.74665</v>
      </c>
      <c r="F1058">
        <v>884.65</v>
      </c>
      <c r="G1058">
        <v>167.678458508017</v>
      </c>
      <c r="H1058">
        <v>-10.0773394689484</v>
      </c>
      <c r="I1058">
        <v>-42.169583412132901</v>
      </c>
      <c r="J1058">
        <v>-5.2974274213070904</v>
      </c>
      <c r="K1058">
        <v>1010.05106060836</v>
      </c>
      <c r="L1058">
        <v>962.87590887931196</v>
      </c>
      <c r="M1058">
        <v>17.789191867653599</v>
      </c>
      <c r="N1058">
        <v>0.38098172631288102</v>
      </c>
      <c r="O1058">
        <v>79.506019329678395</v>
      </c>
      <c r="P1058">
        <v>180.885854897602</v>
      </c>
      <c r="Q1058">
        <v>0.21317380986845599</v>
      </c>
    </row>
    <row r="1059" spans="1:17" x14ac:dyDescent="0.3">
      <c r="A1059" t="s">
        <v>2276</v>
      </c>
      <c r="B1059" t="s">
        <v>2277</v>
      </c>
      <c r="C1059" t="s">
        <v>3120</v>
      </c>
      <c r="D1059" t="s">
        <v>572</v>
      </c>
      <c r="E1059">
        <v>2351.263423419</v>
      </c>
      <c r="F1059">
        <v>159.57</v>
      </c>
      <c r="G1059">
        <v>-64.305735055713399</v>
      </c>
      <c r="H1059">
        <v>-1.75147225818441</v>
      </c>
      <c r="I1059">
        <v>-19.576126283391801</v>
      </c>
      <c r="J1059">
        <v>-4.2816610577695098</v>
      </c>
      <c r="K1059">
        <v>170.95054208678499</v>
      </c>
      <c r="L1059">
        <v>194.58032292675099</v>
      </c>
      <c r="M1059">
        <v>28.479198004992401</v>
      </c>
      <c r="N1059">
        <v>0.55103268682408402</v>
      </c>
      <c r="O1059">
        <v>95.525474713291899</v>
      </c>
      <c r="P1059">
        <v>10.8740967204002</v>
      </c>
    </row>
    <row r="1060" spans="1:17" hidden="1" x14ac:dyDescent="0.3">
      <c r="A1060" t="s">
        <v>2278</v>
      </c>
      <c r="B1060" t="s">
        <v>2279</v>
      </c>
      <c r="C1060" t="s">
        <v>3123</v>
      </c>
      <c r="D1060" t="s">
        <v>252</v>
      </c>
      <c r="E1060">
        <v>2349.953</v>
      </c>
      <c r="F1060">
        <v>4990.3500000000004</v>
      </c>
      <c r="G1060">
        <v>59.517764624704398</v>
      </c>
      <c r="H1060">
        <v>-1.6470679330462901</v>
      </c>
      <c r="I1060">
        <v>53.504060749891998</v>
      </c>
      <c r="J1060">
        <v>-3.6417126016625398</v>
      </c>
      <c r="K1060">
        <v>4845.4670044344002</v>
      </c>
      <c r="L1060">
        <v>3879.9986372844301</v>
      </c>
      <c r="M1060">
        <v>42.567956763212003</v>
      </c>
      <c r="N1060">
        <v>0.55231108670223505</v>
      </c>
      <c r="O1060">
        <v>14.999949903313301</v>
      </c>
      <c r="P1060">
        <v>97.356244562208303</v>
      </c>
      <c r="Q1060">
        <v>0.19187966880552901</v>
      </c>
    </row>
    <row r="1061" spans="1:17" hidden="1" x14ac:dyDescent="0.3">
      <c r="A1061" t="s">
        <v>2280</v>
      </c>
      <c r="B1061" t="s">
        <v>2281</v>
      </c>
      <c r="C1061" t="s">
        <v>3123</v>
      </c>
      <c r="D1061" t="s">
        <v>211</v>
      </c>
      <c r="E1061">
        <v>2349.7697084400002</v>
      </c>
      <c r="F1061">
        <v>746.55</v>
      </c>
      <c r="G1061">
        <v>18.9698499604266</v>
      </c>
      <c r="H1061">
        <v>9.7081989516404104</v>
      </c>
      <c r="I1061">
        <v>40.496412214440497</v>
      </c>
      <c r="J1061">
        <v>3.9512909482417702</v>
      </c>
      <c r="K1061">
        <v>692.85399410669197</v>
      </c>
      <c r="L1061">
        <v>601.52106515012997</v>
      </c>
      <c r="M1061">
        <v>56.724077617792702</v>
      </c>
      <c r="N1061">
        <v>1.1011937060133099</v>
      </c>
      <c r="O1061">
        <v>9.4367423481347608</v>
      </c>
      <c r="P1061">
        <v>85.708955223880494</v>
      </c>
      <c r="Q1061">
        <v>4.5261708406450003E-2</v>
      </c>
    </row>
    <row r="1062" spans="1:17" hidden="1" x14ac:dyDescent="0.3">
      <c r="A1062" t="s">
        <v>2282</v>
      </c>
      <c r="B1062" t="s">
        <v>2283</v>
      </c>
      <c r="C1062" t="s">
        <v>3123</v>
      </c>
      <c r="D1062" t="s">
        <v>278</v>
      </c>
      <c r="E1062">
        <v>2345.96498969</v>
      </c>
      <c r="F1062">
        <v>865.4</v>
      </c>
      <c r="G1062">
        <v>260.10202514942802</v>
      </c>
      <c r="H1062">
        <v>-14.4394622351648</v>
      </c>
      <c r="I1062">
        <v>125.832909638926</v>
      </c>
      <c r="J1062">
        <v>-9.7523978222708205</v>
      </c>
      <c r="K1062">
        <v>928.50935548376901</v>
      </c>
      <c r="L1062">
        <v>669.391912792629</v>
      </c>
      <c r="M1062">
        <v>33.462269490162903</v>
      </c>
      <c r="N1062">
        <v>0.45897513660962302</v>
      </c>
      <c r="O1062">
        <v>37.508666512595298</v>
      </c>
      <c r="P1062">
        <v>352.55588965877803</v>
      </c>
    </row>
    <row r="1063" spans="1:17" hidden="1" x14ac:dyDescent="0.3">
      <c r="A1063" t="s">
        <v>2284</v>
      </c>
      <c r="B1063" t="s">
        <v>2285</v>
      </c>
      <c r="C1063" t="s">
        <v>3123</v>
      </c>
      <c r="D1063" t="s">
        <v>139</v>
      </c>
      <c r="E1063">
        <v>2337.8083750000001</v>
      </c>
      <c r="F1063">
        <v>418.25</v>
      </c>
      <c r="G1063">
        <v>-32.197746310192201</v>
      </c>
      <c r="H1063">
        <v>-2.0068248744304502</v>
      </c>
      <c r="I1063">
        <v>-6.9720369759388996</v>
      </c>
      <c r="J1063">
        <v>-3.8407838873630298</v>
      </c>
      <c r="K1063">
        <v>454.929568652802</v>
      </c>
      <c r="L1063">
        <v>449.81226024368698</v>
      </c>
      <c r="M1063">
        <v>33.678072363273898</v>
      </c>
      <c r="N1063">
        <v>0.35921127734051</v>
      </c>
      <c r="O1063">
        <v>37.716676628810497</v>
      </c>
      <c r="P1063">
        <v>28.692307692307601</v>
      </c>
      <c r="Q1063">
        <v>0.20102297810316</v>
      </c>
    </row>
    <row r="1064" spans="1:17" hidden="1" x14ac:dyDescent="0.3">
      <c r="A1064" t="s">
        <v>2286</v>
      </c>
      <c r="B1064" t="s">
        <v>2287</v>
      </c>
      <c r="C1064" t="s">
        <v>3123</v>
      </c>
      <c r="D1064" t="s">
        <v>114</v>
      </c>
      <c r="E1064">
        <v>2336.0431636799999</v>
      </c>
      <c r="F1064">
        <v>180.64</v>
      </c>
      <c r="G1064">
        <v>-4.0372538507478399</v>
      </c>
      <c r="H1064">
        <v>-4.6004489706672302</v>
      </c>
      <c r="I1064">
        <v>24.732508856355601</v>
      </c>
      <c r="J1064">
        <v>-2.0884618447674899</v>
      </c>
      <c r="K1064">
        <v>184.88252006171101</v>
      </c>
      <c r="L1064">
        <v>168.17588111302999</v>
      </c>
      <c r="M1064">
        <v>41.135916145871597</v>
      </c>
      <c r="N1064">
        <v>0.50226555789875404</v>
      </c>
      <c r="O1064">
        <v>18.467670504871499</v>
      </c>
      <c r="P1064">
        <v>57.078260869565199</v>
      </c>
    </row>
    <row r="1065" spans="1:17" hidden="1" x14ac:dyDescent="0.3">
      <c r="A1065" t="s">
        <v>2288</v>
      </c>
      <c r="B1065" t="s">
        <v>2289</v>
      </c>
      <c r="C1065" t="s">
        <v>3123</v>
      </c>
      <c r="D1065" t="s">
        <v>407</v>
      </c>
      <c r="E1065">
        <v>2332.48518784</v>
      </c>
      <c r="F1065">
        <v>1011.2</v>
      </c>
      <c r="G1065">
        <v>-41.840368517131701</v>
      </c>
      <c r="H1065">
        <v>-4.0322029549986702</v>
      </c>
      <c r="I1065">
        <v>-21.671557935209599</v>
      </c>
      <c r="J1065">
        <v>0.30658754352513601</v>
      </c>
      <c r="K1065">
        <v>1080.0518020790901</v>
      </c>
      <c r="L1065">
        <v>1160.7191040620701</v>
      </c>
      <c r="M1065">
        <v>36.241358845881798</v>
      </c>
      <c r="N1065">
        <v>0.81441574334251698</v>
      </c>
      <c r="O1065">
        <v>42.4050632911392</v>
      </c>
      <c r="P1065">
        <v>1.1200000000000001</v>
      </c>
      <c r="Q1065">
        <v>-3.3548429125686001E-2</v>
      </c>
    </row>
    <row r="1066" spans="1:17" hidden="1" x14ac:dyDescent="0.3">
      <c r="A1066" t="s">
        <v>2290</v>
      </c>
      <c r="B1066" t="s">
        <v>2291</v>
      </c>
      <c r="C1066" t="s">
        <v>3123</v>
      </c>
      <c r="D1066" t="s">
        <v>278</v>
      </c>
      <c r="E1066">
        <v>2326.0683715499999</v>
      </c>
      <c r="F1066">
        <v>423.5</v>
      </c>
      <c r="G1066">
        <v>72.517231389387305</v>
      </c>
      <c r="H1066">
        <v>-0.78264848168101797</v>
      </c>
      <c r="I1066">
        <v>97.514754678201101</v>
      </c>
      <c r="J1066">
        <v>-4.8269777510349501</v>
      </c>
      <c r="K1066">
        <v>408.19616775349999</v>
      </c>
      <c r="M1066">
        <v>46.1197830982479</v>
      </c>
      <c r="N1066">
        <v>0.65140611025175099</v>
      </c>
      <c r="O1066">
        <v>14.4746162927981</v>
      </c>
      <c r="P1066">
        <v>153.97301349325301</v>
      </c>
    </row>
    <row r="1067" spans="1:17" hidden="1" x14ac:dyDescent="0.3">
      <c r="A1067" t="s">
        <v>2292</v>
      </c>
      <c r="B1067" t="s">
        <v>2293</v>
      </c>
      <c r="C1067" t="s">
        <v>3123</v>
      </c>
      <c r="D1067" t="s">
        <v>278</v>
      </c>
      <c r="E1067">
        <v>2324.902877775</v>
      </c>
      <c r="F1067">
        <v>432.45</v>
      </c>
      <c r="G1067">
        <v>31.207358393577401</v>
      </c>
      <c r="H1067">
        <v>-9.4388069319623398</v>
      </c>
      <c r="I1067">
        <v>-17.4813756431009</v>
      </c>
      <c r="J1067">
        <v>-1.8563228182981399</v>
      </c>
      <c r="K1067">
        <v>495.22588735560902</v>
      </c>
      <c r="L1067">
        <v>483.66767250252298</v>
      </c>
      <c r="M1067">
        <v>38.013728879365402</v>
      </c>
      <c r="N1067">
        <v>1.1888125563671099</v>
      </c>
      <c r="O1067">
        <v>110.151462596832</v>
      </c>
      <c r="P1067">
        <v>70.659037095501105</v>
      </c>
      <c r="Q1067">
        <v>0.16341349072472799</v>
      </c>
    </row>
    <row r="1068" spans="1:17" hidden="1" x14ac:dyDescent="0.3">
      <c r="A1068" t="s">
        <v>2294</v>
      </c>
      <c r="B1068" t="s">
        <v>2295</v>
      </c>
      <c r="C1068" t="s">
        <v>3123</v>
      </c>
      <c r="D1068" t="s">
        <v>2296</v>
      </c>
      <c r="E1068">
        <v>2319.52</v>
      </c>
      <c r="F1068">
        <v>828.4</v>
      </c>
      <c r="G1068">
        <v>48.246197144474301</v>
      </c>
      <c r="H1068">
        <v>-16.2972046043439</v>
      </c>
      <c r="I1068">
        <v>-11.4417219344306</v>
      </c>
      <c r="J1068">
        <v>-16.333093580726199</v>
      </c>
      <c r="K1068">
        <v>982.70611742942697</v>
      </c>
      <c r="L1068">
        <v>909.45185118292898</v>
      </c>
      <c r="M1068">
        <v>18.435105746293701</v>
      </c>
      <c r="N1068">
        <v>0.66460860648748299</v>
      </c>
      <c r="O1068">
        <v>75.995895702559096</v>
      </c>
      <c r="P1068">
        <v>71.422659079151501</v>
      </c>
      <c r="Q1068">
        <v>9.1665428123977002E-2</v>
      </c>
    </row>
    <row r="1069" spans="1:17" hidden="1" x14ac:dyDescent="0.3">
      <c r="A1069" t="s">
        <v>2297</v>
      </c>
      <c r="B1069" t="s">
        <v>2298</v>
      </c>
      <c r="C1069" t="s">
        <v>3123</v>
      </c>
      <c r="D1069" t="s">
        <v>637</v>
      </c>
      <c r="E1069">
        <v>2312.4588971899998</v>
      </c>
      <c r="F1069">
        <v>1951.3</v>
      </c>
      <c r="G1069">
        <v>-36.552196557310801</v>
      </c>
      <c r="H1069">
        <v>-3.1212059588913101</v>
      </c>
      <c r="I1069">
        <v>-17.0149586427098</v>
      </c>
      <c r="J1069">
        <v>-1.9315233959751801</v>
      </c>
      <c r="K1069">
        <v>2148.8036202960302</v>
      </c>
      <c r="L1069">
        <v>2310.6109347196402</v>
      </c>
      <c r="M1069">
        <v>39.518913795915502</v>
      </c>
      <c r="N1069">
        <v>0.52226038840401501</v>
      </c>
      <c r="O1069">
        <v>65.530671859785699</v>
      </c>
      <c r="P1069">
        <v>5.4813773717498</v>
      </c>
      <c r="Q1069">
        <v>7.1420284676901993E-2</v>
      </c>
    </row>
    <row r="1070" spans="1:17" hidden="1" x14ac:dyDescent="0.3">
      <c r="A1070" t="s">
        <v>2299</v>
      </c>
      <c r="B1070" t="s">
        <v>2300</v>
      </c>
      <c r="C1070" t="s">
        <v>3123</v>
      </c>
      <c r="D1070" t="s">
        <v>114</v>
      </c>
      <c r="E1070">
        <v>2305.3577394439999</v>
      </c>
      <c r="F1070">
        <v>43.8</v>
      </c>
      <c r="G1070">
        <v>-11.003521491310799</v>
      </c>
      <c r="H1070">
        <v>-4.6436759147050797</v>
      </c>
      <c r="I1070">
        <v>13.193207814050201</v>
      </c>
      <c r="J1070">
        <v>-3.0546506306415302</v>
      </c>
      <c r="K1070">
        <v>46.969548305021803</v>
      </c>
      <c r="L1070">
        <v>43.827014777311597</v>
      </c>
      <c r="M1070">
        <v>40.028266467841597</v>
      </c>
      <c r="N1070">
        <v>0.53259266896483604</v>
      </c>
      <c r="O1070">
        <v>34.474885844748798</v>
      </c>
      <c r="P1070">
        <v>42.764015645371501</v>
      </c>
      <c r="Q1070">
        <v>0.113576913572818</v>
      </c>
    </row>
    <row r="1071" spans="1:17" hidden="1" x14ac:dyDescent="0.3">
      <c r="A1071" t="s">
        <v>2301</v>
      </c>
      <c r="B1071" t="s">
        <v>2302</v>
      </c>
      <c r="C1071" t="s">
        <v>3123</v>
      </c>
      <c r="D1071" t="s">
        <v>223</v>
      </c>
      <c r="E1071">
        <v>2297.90764674</v>
      </c>
      <c r="F1071">
        <v>377.1</v>
      </c>
      <c r="G1071">
        <v>41.214875822124</v>
      </c>
      <c r="H1071">
        <v>1.77130908665843</v>
      </c>
      <c r="I1071">
        <v>-5.8043877436163802</v>
      </c>
      <c r="J1071">
        <v>-1.3776745455021799</v>
      </c>
      <c r="K1071">
        <v>386.73679307324102</v>
      </c>
      <c r="L1071">
        <v>377.82191301432999</v>
      </c>
      <c r="M1071">
        <v>51.455912533623</v>
      </c>
      <c r="N1071">
        <v>0.92487797153290097</v>
      </c>
      <c r="O1071">
        <v>44.245558207372</v>
      </c>
      <c r="P1071">
        <v>76.214953271027994</v>
      </c>
      <c r="Q1071">
        <v>8.3063124782167E-2</v>
      </c>
    </row>
    <row r="1072" spans="1:17" hidden="1" x14ac:dyDescent="0.3">
      <c r="A1072" t="s">
        <v>2303</v>
      </c>
      <c r="B1072" t="s">
        <v>2304</v>
      </c>
      <c r="C1072" t="s">
        <v>3123</v>
      </c>
      <c r="D1072" t="s">
        <v>43</v>
      </c>
      <c r="E1072">
        <v>2295.8584999999998</v>
      </c>
      <c r="F1072">
        <v>68.38</v>
      </c>
      <c r="G1072">
        <v>28.1469298953951</v>
      </c>
      <c r="H1072">
        <v>61.424622646941003</v>
      </c>
      <c r="I1072">
        <v>39.813526468879999</v>
      </c>
      <c r="J1072">
        <v>20.370437941988001</v>
      </c>
      <c r="K1072">
        <v>47.157498949092499</v>
      </c>
      <c r="L1072">
        <v>45.645107404935601</v>
      </c>
      <c r="M1072">
        <v>92.746162299547706</v>
      </c>
      <c r="N1072">
        <v>3.6548601021699398</v>
      </c>
      <c r="O1072">
        <v>16.101199181047001</v>
      </c>
      <c r="P1072">
        <v>88.895027624309293</v>
      </c>
      <c r="Q1072">
        <v>0.13355819706056099</v>
      </c>
    </row>
    <row r="1073" spans="1:17" hidden="1" x14ac:dyDescent="0.3">
      <c r="A1073" t="s">
        <v>2305</v>
      </c>
      <c r="B1073" t="s">
        <v>2306</v>
      </c>
      <c r="C1073" t="s">
        <v>3123</v>
      </c>
      <c r="D1073" t="s">
        <v>252</v>
      </c>
      <c r="E1073">
        <v>2294.77938047</v>
      </c>
      <c r="F1073">
        <v>213.94</v>
      </c>
      <c r="G1073">
        <v>-45.946311964287197</v>
      </c>
      <c r="H1073">
        <v>-12.5502184733524</v>
      </c>
      <c r="I1073">
        <v>-25.029667611119098</v>
      </c>
      <c r="J1073">
        <v>-1.8004193313941601</v>
      </c>
      <c r="K1073">
        <v>248.184114784553</v>
      </c>
      <c r="L1073">
        <v>261.62254490614902</v>
      </c>
      <c r="M1073">
        <v>32.132968285873901</v>
      </c>
      <c r="N1073">
        <v>1.17838600003017</v>
      </c>
      <c r="O1073">
        <v>58.689352154809697</v>
      </c>
      <c r="P1073">
        <v>2.3636363636363602</v>
      </c>
      <c r="Q1073">
        <v>3.3207776741770001E-2</v>
      </c>
    </row>
    <row r="1074" spans="1:17" x14ac:dyDescent="0.3">
      <c r="A1074" t="s">
        <v>2307</v>
      </c>
      <c r="B1074" t="s">
        <v>2308</v>
      </c>
      <c r="C1074" t="s">
        <v>3106</v>
      </c>
      <c r="D1074" t="s">
        <v>467</v>
      </c>
      <c r="E1074">
        <v>2293.1276787860002</v>
      </c>
      <c r="F1074">
        <v>69.02</v>
      </c>
      <c r="G1074">
        <v>-38.231030760386403</v>
      </c>
      <c r="H1074">
        <v>-11.234859235518901</v>
      </c>
      <c r="I1074">
        <v>-26.832538442025001</v>
      </c>
      <c r="J1074">
        <v>-9.1701261544559003</v>
      </c>
      <c r="K1074">
        <v>79.750034424925701</v>
      </c>
      <c r="L1074">
        <v>84.125045674679001</v>
      </c>
      <c r="M1074">
        <v>25.064057510245799</v>
      </c>
      <c r="N1074">
        <v>0.39508214273957998</v>
      </c>
      <c r="O1074">
        <v>73.862648507678898</v>
      </c>
      <c r="P1074">
        <v>10.343725019983999</v>
      </c>
      <c r="Q1074">
        <v>-2.6594521730006999E-2</v>
      </c>
    </row>
    <row r="1075" spans="1:17" x14ac:dyDescent="0.3">
      <c r="A1075" t="s">
        <v>2309</v>
      </c>
      <c r="B1075" t="s">
        <v>2310</v>
      </c>
      <c r="C1075" t="s">
        <v>3118</v>
      </c>
      <c r="D1075" t="s">
        <v>460</v>
      </c>
      <c r="E1075">
        <v>2266.01842459</v>
      </c>
      <c r="F1075">
        <v>426.95</v>
      </c>
      <c r="G1075">
        <v>-43.627864760276097</v>
      </c>
      <c r="H1075">
        <v>-1.6348314546851499</v>
      </c>
      <c r="I1075">
        <v>-21.5137067796806</v>
      </c>
      <c r="J1075">
        <v>-1.13844183943274</v>
      </c>
      <c r="K1075">
        <v>455.13759657404</v>
      </c>
      <c r="L1075">
        <v>480.26167421702399</v>
      </c>
      <c r="M1075">
        <v>35.949277360664396</v>
      </c>
      <c r="N1075">
        <v>0.41810924083093698</v>
      </c>
      <c r="O1075">
        <v>36.3157278369832</v>
      </c>
      <c r="P1075">
        <v>5.0565944881889804</v>
      </c>
      <c r="Q1075">
        <v>-1.547409709739E-2</v>
      </c>
    </row>
    <row r="1076" spans="1:17" hidden="1" x14ac:dyDescent="0.3">
      <c r="A1076" t="s">
        <v>2311</v>
      </c>
      <c r="B1076" t="s">
        <v>2312</v>
      </c>
      <c r="C1076" t="s">
        <v>3123</v>
      </c>
      <c r="D1076" t="s">
        <v>114</v>
      </c>
      <c r="E1076">
        <v>2265.8554880000002</v>
      </c>
      <c r="F1076">
        <v>469.3</v>
      </c>
      <c r="G1076">
        <v>-15.385949367424899</v>
      </c>
      <c r="H1076">
        <v>-11.5255068482063</v>
      </c>
      <c r="I1076">
        <v>-21.226764404236299</v>
      </c>
      <c r="J1076">
        <v>-1.7268773959414301</v>
      </c>
      <c r="K1076">
        <v>521.85269757541005</v>
      </c>
      <c r="L1076">
        <v>538.37046975346402</v>
      </c>
      <c r="M1076">
        <v>48.315657571664197</v>
      </c>
      <c r="N1076">
        <v>0.87064662448663499</v>
      </c>
      <c r="O1076">
        <v>55.508203707649599</v>
      </c>
      <c r="P1076">
        <v>11.399916918877199</v>
      </c>
      <c r="Q1076">
        <v>-2.0088481171530001E-3</v>
      </c>
    </row>
    <row r="1077" spans="1:17" hidden="1" x14ac:dyDescent="0.3">
      <c r="A1077" t="s">
        <v>2313</v>
      </c>
      <c r="B1077" t="s">
        <v>2314</v>
      </c>
      <c r="C1077" t="s">
        <v>3123</v>
      </c>
      <c r="D1077" t="s">
        <v>196</v>
      </c>
      <c r="E1077">
        <v>2265.697514944</v>
      </c>
      <c r="F1077">
        <v>201.92</v>
      </c>
      <c r="G1077">
        <v>15.421939508919101</v>
      </c>
      <c r="H1077">
        <v>2.4330793157892199</v>
      </c>
      <c r="I1077">
        <v>39.572836608404003</v>
      </c>
      <c r="J1077">
        <v>8.0465416134078396</v>
      </c>
      <c r="K1077">
        <v>185.04287766616</v>
      </c>
      <c r="L1077">
        <v>163.55978490752199</v>
      </c>
      <c r="M1077">
        <v>66.982091520086598</v>
      </c>
      <c r="N1077">
        <v>1.1521949380977601</v>
      </c>
      <c r="O1077">
        <v>7.6812599049128396</v>
      </c>
      <c r="P1077">
        <v>80.285714285714207</v>
      </c>
      <c r="Q1077">
        <v>3.412242899522E-2</v>
      </c>
    </row>
    <row r="1078" spans="1:17" hidden="1" x14ac:dyDescent="0.3">
      <c r="A1078" t="s">
        <v>2315</v>
      </c>
      <c r="B1078" t="s">
        <v>2316</v>
      </c>
      <c r="C1078" t="s">
        <v>3123</v>
      </c>
      <c r="D1078" t="s">
        <v>151</v>
      </c>
      <c r="E1078">
        <v>2257.4356236899998</v>
      </c>
      <c r="F1078">
        <v>1241.55</v>
      </c>
      <c r="G1078">
        <v>354.03296375828398</v>
      </c>
      <c r="H1078">
        <v>-6.5380956705031998</v>
      </c>
      <c r="I1078">
        <v>-5.6703327394319096</v>
      </c>
      <c r="J1078">
        <v>-8.2634418394327405</v>
      </c>
      <c r="K1078">
        <v>1297.70715769042</v>
      </c>
      <c r="M1078">
        <v>43.650443253549398</v>
      </c>
      <c r="N1078">
        <v>1.69032872796569</v>
      </c>
      <c r="O1078">
        <v>26.374290201763898</v>
      </c>
      <c r="P1078">
        <v>436.65441971039502</v>
      </c>
    </row>
    <row r="1079" spans="1:17" hidden="1" x14ac:dyDescent="0.3">
      <c r="A1079" t="s">
        <v>2317</v>
      </c>
      <c r="B1079" t="s">
        <v>2318</v>
      </c>
      <c r="C1079" t="s">
        <v>3123</v>
      </c>
      <c r="D1079" t="s">
        <v>201</v>
      </c>
      <c r="E1079">
        <v>2255.2552519199999</v>
      </c>
      <c r="F1079">
        <v>84.04</v>
      </c>
      <c r="G1079">
        <v>72.351031343986307</v>
      </c>
      <c r="H1079">
        <v>14.466862625678299</v>
      </c>
      <c r="I1079">
        <v>-13.686898151730601</v>
      </c>
      <c r="J1079">
        <v>0.57171523787047196</v>
      </c>
      <c r="K1079">
        <v>82.899041236471106</v>
      </c>
      <c r="L1079">
        <v>82.775417945855807</v>
      </c>
      <c r="M1079">
        <v>62.307749054895297</v>
      </c>
      <c r="N1079">
        <v>0.79827483229853802</v>
      </c>
      <c r="O1079">
        <v>66.587339362208397</v>
      </c>
      <c r="P1079">
        <v>108.535980148883</v>
      </c>
      <c r="Q1079">
        <v>0.19170589095687901</v>
      </c>
    </row>
    <row r="1080" spans="1:17" hidden="1" x14ac:dyDescent="0.3">
      <c r="A1080" t="s">
        <v>2319</v>
      </c>
      <c r="B1080" t="s">
        <v>2320</v>
      </c>
      <c r="C1080" t="s">
        <v>3123</v>
      </c>
      <c r="D1080" t="s">
        <v>48</v>
      </c>
      <c r="E1080">
        <v>2254.8911709399999</v>
      </c>
      <c r="F1080">
        <v>2079.4</v>
      </c>
      <c r="G1080">
        <v>-25.1111929062766</v>
      </c>
      <c r="H1080">
        <v>-11.112696150942099</v>
      </c>
      <c r="I1080">
        <v>-30.903315726720301</v>
      </c>
      <c r="J1080">
        <v>-12.933926477837799</v>
      </c>
      <c r="K1080">
        <v>2396.4291596277399</v>
      </c>
      <c r="L1080">
        <v>2504.73376294729</v>
      </c>
      <c r="M1080">
        <v>38.089818151933102</v>
      </c>
      <c r="N1080">
        <v>0.92107725540524799</v>
      </c>
      <c r="O1080">
        <v>78.315860344330005</v>
      </c>
      <c r="P1080">
        <v>16.823506278266201</v>
      </c>
      <c r="Q1080">
        <v>8.7965553498265001E-2</v>
      </c>
    </row>
    <row r="1081" spans="1:17" hidden="1" x14ac:dyDescent="0.3">
      <c r="A1081" t="s">
        <v>2321</v>
      </c>
      <c r="B1081" t="s">
        <v>2322</v>
      </c>
      <c r="C1081" t="s">
        <v>3123</v>
      </c>
      <c r="D1081" t="s">
        <v>498</v>
      </c>
      <c r="E1081">
        <v>2245.9360000000001</v>
      </c>
      <c r="F1081">
        <v>127.61</v>
      </c>
      <c r="G1081">
        <v>67.294362374129705</v>
      </c>
      <c r="H1081">
        <v>-3.47973165077837</v>
      </c>
      <c r="I1081">
        <v>-19.617894025434101</v>
      </c>
      <c r="J1081">
        <v>-5.2814923809489898</v>
      </c>
      <c r="K1081">
        <v>139.956655593346</v>
      </c>
      <c r="L1081">
        <v>125.049877788063</v>
      </c>
      <c r="M1081">
        <v>39.078504958424602</v>
      </c>
      <c r="N1081">
        <v>0.76609519136029303</v>
      </c>
      <c r="O1081">
        <v>46.148420970143398</v>
      </c>
      <c r="P1081">
        <v>115.37552742616001</v>
      </c>
      <c r="Q1081">
        <v>3.9223700672997998E-2</v>
      </c>
    </row>
    <row r="1082" spans="1:17" x14ac:dyDescent="0.3">
      <c r="A1082" t="s">
        <v>2323</v>
      </c>
      <c r="B1082" t="s">
        <v>2324</v>
      </c>
      <c r="C1082" t="s">
        <v>3117</v>
      </c>
      <c r="D1082" t="s">
        <v>1297</v>
      </c>
      <c r="E1082">
        <v>2242.1405993849999</v>
      </c>
      <c r="F1082">
        <v>268.05</v>
      </c>
      <c r="G1082">
        <v>-68.345417283165105</v>
      </c>
      <c r="H1082">
        <v>-17.476331048110499</v>
      </c>
      <c r="I1082">
        <v>-32.755359307588598</v>
      </c>
      <c r="J1082">
        <v>-6.7509282376917099</v>
      </c>
      <c r="K1082">
        <v>305.84123630758501</v>
      </c>
      <c r="L1082">
        <v>363.15708053444598</v>
      </c>
      <c r="M1082">
        <v>40.665230432880797</v>
      </c>
      <c r="N1082">
        <v>0.78436481642046396</v>
      </c>
      <c r="O1082">
        <v>97.362398660505804</v>
      </c>
      <c r="P1082">
        <v>7.4994986966111901</v>
      </c>
      <c r="Q1082">
        <v>-4.8715652869547002E-2</v>
      </c>
    </row>
    <row r="1083" spans="1:17" hidden="1" x14ac:dyDescent="0.3">
      <c r="A1083" t="s">
        <v>2325</v>
      </c>
      <c r="B1083" t="s">
        <v>2326</v>
      </c>
      <c r="C1083" t="s">
        <v>3123</v>
      </c>
      <c r="D1083" t="s">
        <v>313</v>
      </c>
      <c r="E1083">
        <v>2222.8458000000001</v>
      </c>
      <c r="F1083">
        <v>2058</v>
      </c>
      <c r="G1083">
        <v>13.900005414385101</v>
      </c>
      <c r="H1083">
        <v>13.2713090866584</v>
      </c>
      <c r="I1083">
        <v>59.6880011728041</v>
      </c>
      <c r="J1083">
        <v>3.99026228069817</v>
      </c>
      <c r="K1083">
        <v>1771.0842484341999</v>
      </c>
      <c r="L1083">
        <v>1520.2171718709201</v>
      </c>
      <c r="N1083">
        <v>1.3803542235314901</v>
      </c>
      <c r="O1083">
        <v>6.3678328474247001</v>
      </c>
      <c r="P1083">
        <v>104.776119402985</v>
      </c>
    </row>
    <row r="1084" spans="1:17" hidden="1" x14ac:dyDescent="0.3">
      <c r="A1084" t="s">
        <v>2327</v>
      </c>
      <c r="B1084" t="s">
        <v>2328</v>
      </c>
      <c r="C1084" t="s">
        <v>3123</v>
      </c>
      <c r="D1084" t="s">
        <v>387</v>
      </c>
      <c r="E1084">
        <v>2221.51904547</v>
      </c>
      <c r="F1084">
        <v>668.55</v>
      </c>
      <c r="G1084">
        <v>-42.292993082606301</v>
      </c>
      <c r="H1084">
        <v>-2.7508280908176301</v>
      </c>
      <c r="I1084">
        <v>-20.016201242244101</v>
      </c>
      <c r="J1084">
        <v>-2.3150732485399499</v>
      </c>
      <c r="K1084">
        <v>728.12931786002798</v>
      </c>
      <c r="L1084">
        <v>789.97959636011899</v>
      </c>
      <c r="M1084">
        <v>31.7744068956044</v>
      </c>
      <c r="N1084">
        <v>1.1479822951091401</v>
      </c>
      <c r="O1084">
        <v>40.557923865081101</v>
      </c>
      <c r="P1084">
        <v>1.7579908675799001</v>
      </c>
      <c r="Q1084">
        <v>-3.9821416934859001E-2</v>
      </c>
    </row>
    <row r="1085" spans="1:17" hidden="1" x14ac:dyDescent="0.3">
      <c r="A1085" t="s">
        <v>2329</v>
      </c>
      <c r="B1085" t="s">
        <v>2330</v>
      </c>
      <c r="C1085" t="s">
        <v>3123</v>
      </c>
      <c r="D1085" t="s">
        <v>211</v>
      </c>
      <c r="E1085">
        <v>2219.7219869999999</v>
      </c>
      <c r="F1085">
        <v>399</v>
      </c>
      <c r="G1085">
        <v>-9.9978818535030207</v>
      </c>
      <c r="H1085">
        <v>-2.25939266772752</v>
      </c>
      <c r="I1085">
        <v>-5.0793523894481698</v>
      </c>
      <c r="J1085">
        <v>-3.5369032367164701</v>
      </c>
      <c r="K1085">
        <v>413.30346219149101</v>
      </c>
      <c r="L1085">
        <v>404.773482495623</v>
      </c>
      <c r="M1085">
        <v>49.845316591738502</v>
      </c>
      <c r="N1085">
        <v>0.59671462168997103</v>
      </c>
      <c r="O1085">
        <v>22.556390977443598</v>
      </c>
      <c r="P1085">
        <v>27.455678006708101</v>
      </c>
      <c r="Q1085">
        <v>4.4446360452701998E-2</v>
      </c>
    </row>
    <row r="1086" spans="1:17" hidden="1" x14ac:dyDescent="0.3">
      <c r="A1086" t="s">
        <v>2331</v>
      </c>
      <c r="B1086" t="s">
        <v>2332</v>
      </c>
      <c r="C1086" t="s">
        <v>3123</v>
      </c>
      <c r="D1086" t="s">
        <v>255</v>
      </c>
      <c r="E1086">
        <v>2213.8630315199998</v>
      </c>
      <c r="F1086">
        <v>1483.2</v>
      </c>
      <c r="G1086">
        <v>-13.070511501333799</v>
      </c>
      <c r="H1086">
        <v>-5.4573344901736904</v>
      </c>
      <c r="I1086">
        <v>-13.480485790437699</v>
      </c>
      <c r="J1086">
        <v>-4.0921467119396899</v>
      </c>
      <c r="K1086">
        <v>1656.45054207099</v>
      </c>
      <c r="L1086">
        <v>1689.03603959066</v>
      </c>
      <c r="M1086">
        <v>22.319260954842001</v>
      </c>
      <c r="N1086">
        <v>0.53901023185177799</v>
      </c>
      <c r="O1086">
        <v>43.433117583603</v>
      </c>
      <c r="P1086">
        <v>13.2213740458015</v>
      </c>
      <c r="Q1086">
        <v>2.3482203642240001E-2</v>
      </c>
    </row>
    <row r="1087" spans="1:17" hidden="1" x14ac:dyDescent="0.3">
      <c r="A1087" t="s">
        <v>2333</v>
      </c>
      <c r="B1087" t="s">
        <v>2334</v>
      </c>
      <c r="C1087" t="s">
        <v>3123</v>
      </c>
      <c r="D1087" t="s">
        <v>75</v>
      </c>
      <c r="E1087">
        <v>2205.8332455599998</v>
      </c>
      <c r="F1087">
        <v>802.2</v>
      </c>
      <c r="G1087">
        <v>72.534859883593398</v>
      </c>
      <c r="H1087">
        <v>1.8491819754891301</v>
      </c>
      <c r="I1087">
        <v>-15.2072736333519</v>
      </c>
      <c r="J1087">
        <v>-4.8266602302373398</v>
      </c>
      <c r="K1087">
        <v>860.70505944904596</v>
      </c>
      <c r="L1087">
        <v>813.76053667501606</v>
      </c>
      <c r="M1087">
        <v>28.592669044291998</v>
      </c>
      <c r="N1087">
        <v>0.64188023771792702</v>
      </c>
      <c r="O1087">
        <v>36.337571677885798</v>
      </c>
      <c r="P1087">
        <v>93.277918323093601</v>
      </c>
      <c r="Q1087">
        <v>8.7791823934958005E-2</v>
      </c>
    </row>
    <row r="1088" spans="1:17" hidden="1" x14ac:dyDescent="0.3">
      <c r="A1088" t="s">
        <v>2335</v>
      </c>
      <c r="B1088" t="s">
        <v>2336</v>
      </c>
      <c r="C1088" t="s">
        <v>3123</v>
      </c>
      <c r="D1088" t="s">
        <v>270</v>
      </c>
      <c r="E1088">
        <v>2204.6673616200001</v>
      </c>
      <c r="F1088">
        <v>470</v>
      </c>
      <c r="G1088">
        <v>56.597690054952103</v>
      </c>
      <c r="H1088">
        <v>12.9082797627393</v>
      </c>
      <c r="I1088">
        <v>10.9847811854491</v>
      </c>
      <c r="J1088">
        <v>-1.91969183943274</v>
      </c>
      <c r="K1088">
        <v>439.61272845507699</v>
      </c>
      <c r="L1088">
        <v>387.27441207877399</v>
      </c>
      <c r="M1088">
        <v>56.6858582284002</v>
      </c>
      <c r="N1088">
        <v>1.5944759818484799</v>
      </c>
      <c r="O1088">
        <v>6.3936170212765804</v>
      </c>
      <c r="P1088">
        <v>84.313725490196006</v>
      </c>
      <c r="Q1088">
        <v>0.26083235413309602</v>
      </c>
    </row>
    <row r="1089" spans="1:17" hidden="1" x14ac:dyDescent="0.3">
      <c r="A1089" t="s">
        <v>2337</v>
      </c>
      <c r="B1089" t="s">
        <v>2338</v>
      </c>
      <c r="C1089" t="s">
        <v>3123</v>
      </c>
      <c r="D1089" t="s">
        <v>1145</v>
      </c>
      <c r="E1089">
        <v>2190.5079965999998</v>
      </c>
      <c r="F1089">
        <v>393.45</v>
      </c>
      <c r="G1089">
        <v>33.887326602664601</v>
      </c>
      <c r="H1089">
        <v>-9.8586224724919909</v>
      </c>
      <c r="I1089">
        <v>13.5386184700124</v>
      </c>
      <c r="J1089">
        <v>-9.8576447379834704</v>
      </c>
      <c r="K1089">
        <v>457.54219259465299</v>
      </c>
      <c r="L1089">
        <v>402.725333324801</v>
      </c>
      <c r="M1089">
        <v>43.326179214308702</v>
      </c>
      <c r="N1089">
        <v>0.42836007251444802</v>
      </c>
      <c r="O1089">
        <v>55.979158724107201</v>
      </c>
      <c r="P1089">
        <v>70.2878164899372</v>
      </c>
      <c r="Q1089">
        <v>7.6867692211884997E-2</v>
      </c>
    </row>
    <row r="1090" spans="1:17" hidden="1" x14ac:dyDescent="0.3">
      <c r="A1090" t="s">
        <v>2339</v>
      </c>
      <c r="B1090" t="s">
        <v>2340</v>
      </c>
      <c r="C1090" t="s">
        <v>3123</v>
      </c>
      <c r="D1090" t="s">
        <v>2024</v>
      </c>
      <c r="E1090">
        <v>2188.0733519999999</v>
      </c>
      <c r="F1090">
        <v>755</v>
      </c>
      <c r="G1090">
        <v>-8.5099142792843896</v>
      </c>
      <c r="H1090">
        <v>21.888838216060201</v>
      </c>
      <c r="I1090">
        <v>-3.2386405403592899</v>
      </c>
      <c r="J1090">
        <v>3.3516321847933601</v>
      </c>
      <c r="K1090">
        <v>665.51422288211597</v>
      </c>
      <c r="L1090">
        <v>647.65387136520303</v>
      </c>
      <c r="M1090">
        <v>68.826465684801306</v>
      </c>
      <c r="N1090">
        <v>2.1486243724673</v>
      </c>
      <c r="O1090">
        <v>21.192052980132399</v>
      </c>
      <c r="P1090">
        <v>45.192307692307601</v>
      </c>
      <c r="Q1090">
        <v>0.168491684040772</v>
      </c>
    </row>
    <row r="1091" spans="1:17" hidden="1" x14ac:dyDescent="0.3">
      <c r="A1091" t="s">
        <v>2341</v>
      </c>
      <c r="B1091" t="s">
        <v>2342</v>
      </c>
      <c r="C1091" t="s">
        <v>3123</v>
      </c>
      <c r="D1091" t="s">
        <v>730</v>
      </c>
      <c r="E1091">
        <v>2180.653534008</v>
      </c>
      <c r="F1091">
        <v>261.79000000000002</v>
      </c>
      <c r="G1091">
        <v>1.64352133004279</v>
      </c>
      <c r="H1091">
        <v>-0.17816002320376401</v>
      </c>
      <c r="I1091">
        <v>1.02659594081928</v>
      </c>
      <c r="J1091">
        <v>-1.2408698168607299</v>
      </c>
      <c r="K1091">
        <v>272.10609108911899</v>
      </c>
      <c r="L1091">
        <v>260.56991365325501</v>
      </c>
      <c r="M1091">
        <v>58.290846172297002</v>
      </c>
      <c r="N1091">
        <v>0.78027593060326395</v>
      </c>
      <c r="O1091">
        <v>12.800336147293599</v>
      </c>
      <c r="P1091">
        <v>23.398538769738401</v>
      </c>
      <c r="Q1091">
        <v>3.2968413234804997E-2</v>
      </c>
    </row>
    <row r="1092" spans="1:17" hidden="1" x14ac:dyDescent="0.3">
      <c r="A1092" t="s">
        <v>2343</v>
      </c>
      <c r="B1092" t="s">
        <v>2344</v>
      </c>
      <c r="C1092" t="s">
        <v>3123</v>
      </c>
      <c r="D1092" t="s">
        <v>1297</v>
      </c>
      <c r="E1092">
        <v>2154.0450128299999</v>
      </c>
      <c r="F1092">
        <v>758.05</v>
      </c>
      <c r="G1092">
        <v>-24.004570582374999</v>
      </c>
      <c r="H1092">
        <v>5.5549533238336499</v>
      </c>
      <c r="I1092">
        <v>-17.448379694287102</v>
      </c>
      <c r="J1092">
        <v>0.5913766837212</v>
      </c>
      <c r="K1092">
        <v>800.802372839074</v>
      </c>
      <c r="L1092">
        <v>824.34780910696099</v>
      </c>
      <c r="M1092">
        <v>39.847707223338801</v>
      </c>
      <c r="N1092">
        <v>1.0673863157028001</v>
      </c>
      <c r="O1092">
        <v>51.830354198271799</v>
      </c>
      <c r="P1092">
        <v>5.20435778224968</v>
      </c>
      <c r="Q1092">
        <v>-2.5697312561886999E-2</v>
      </c>
    </row>
    <row r="1093" spans="1:17" hidden="1" x14ac:dyDescent="0.3">
      <c r="A1093" t="s">
        <v>2345</v>
      </c>
      <c r="B1093" t="s">
        <v>2346</v>
      </c>
      <c r="C1093" t="s">
        <v>3123</v>
      </c>
      <c r="D1093" t="s">
        <v>753</v>
      </c>
      <c r="E1093">
        <v>2146.5465050049902</v>
      </c>
      <c r="F1093">
        <v>19</v>
      </c>
      <c r="G1093">
        <v>-31.110749457339001</v>
      </c>
      <c r="H1093">
        <v>-4.4068654764287301</v>
      </c>
      <c r="I1093">
        <v>1.02544518831634</v>
      </c>
      <c r="J1093">
        <v>-6.7065848360164297</v>
      </c>
      <c r="K1093">
        <v>19.902551049550599</v>
      </c>
      <c r="L1093">
        <v>18.886477462122901</v>
      </c>
      <c r="M1093">
        <v>34.262636154670702</v>
      </c>
      <c r="N1093">
        <v>8.3027373166576907E-2</v>
      </c>
      <c r="O1093">
        <v>44.736842105263101</v>
      </c>
      <c r="P1093">
        <v>34.656272147413098</v>
      </c>
      <c r="Q1093">
        <v>7.6101168981184006E-2</v>
      </c>
    </row>
    <row r="1094" spans="1:17" hidden="1" x14ac:dyDescent="0.3">
      <c r="A1094" t="s">
        <v>2347</v>
      </c>
      <c r="B1094" t="s">
        <v>2348</v>
      </c>
      <c r="C1094" t="s">
        <v>3123</v>
      </c>
      <c r="D1094" t="s">
        <v>305</v>
      </c>
      <c r="E1094">
        <v>2137.7514900000001</v>
      </c>
      <c r="F1094">
        <v>873.5</v>
      </c>
      <c r="G1094">
        <v>131.74904423302701</v>
      </c>
      <c r="H1094">
        <v>-2.0182270770181101</v>
      </c>
      <c r="I1094">
        <v>19.455442705109299</v>
      </c>
      <c r="J1094">
        <v>-4.6367593160530998</v>
      </c>
      <c r="K1094">
        <v>869.45978583052704</v>
      </c>
      <c r="M1094">
        <v>46.564126143633302</v>
      </c>
      <c r="N1094">
        <v>1.3696901841515901</v>
      </c>
      <c r="O1094">
        <v>29.559244419003999</v>
      </c>
      <c r="P1094">
        <v>271.70212765957399</v>
      </c>
    </row>
    <row r="1095" spans="1:17" hidden="1" x14ac:dyDescent="0.3">
      <c r="A1095" t="s">
        <v>2349</v>
      </c>
      <c r="B1095" t="s">
        <v>2350</v>
      </c>
      <c r="C1095" t="s">
        <v>3123</v>
      </c>
      <c r="D1095" t="s">
        <v>2024</v>
      </c>
      <c r="E1095">
        <v>2133.6442742999998</v>
      </c>
      <c r="F1095">
        <v>533.35</v>
      </c>
      <c r="G1095">
        <v>590.58661168013703</v>
      </c>
      <c r="H1095">
        <v>8.9195601722686906</v>
      </c>
      <c r="I1095">
        <v>-45.267785221764797</v>
      </c>
      <c r="J1095">
        <v>4.9066685483396704</v>
      </c>
      <c r="K1095">
        <v>569.50910306147705</v>
      </c>
      <c r="L1095">
        <v>485.84443429927501</v>
      </c>
      <c r="M1095">
        <v>43.378984848573602</v>
      </c>
      <c r="N1095">
        <v>0.96368827106340904</v>
      </c>
      <c r="O1095">
        <v>77.875691384644199</v>
      </c>
    </row>
    <row r="1096" spans="1:17" hidden="1" x14ac:dyDescent="0.3">
      <c r="A1096" t="s">
        <v>2351</v>
      </c>
      <c r="B1096" t="s">
        <v>2352</v>
      </c>
      <c r="C1096" t="s">
        <v>3123</v>
      </c>
      <c r="D1096" t="s">
        <v>355</v>
      </c>
      <c r="E1096">
        <v>2130.1173662400001</v>
      </c>
      <c r="F1096">
        <v>874.1</v>
      </c>
      <c r="G1096">
        <v>-4.0482224581131803</v>
      </c>
      <c r="H1096">
        <v>2.30488452544235</v>
      </c>
      <c r="I1096">
        <v>18.513912840499302</v>
      </c>
      <c r="J1096">
        <v>-14.7194300291356</v>
      </c>
      <c r="K1096">
        <v>919.62776549245302</v>
      </c>
      <c r="L1096">
        <v>845.92319903646796</v>
      </c>
      <c r="M1096">
        <v>29.590561097221499</v>
      </c>
      <c r="N1096">
        <v>2.3031698922478001</v>
      </c>
      <c r="O1096">
        <v>31.792701063951402</v>
      </c>
      <c r="P1096">
        <v>35.635037628985899</v>
      </c>
      <c r="Q1096">
        <v>-3.7392107736364998E-2</v>
      </c>
    </row>
    <row r="1097" spans="1:17" hidden="1" x14ac:dyDescent="0.3">
      <c r="A1097" t="s">
        <v>2353</v>
      </c>
      <c r="B1097" t="s">
        <v>2354</v>
      </c>
      <c r="C1097" t="s">
        <v>3123</v>
      </c>
      <c r="D1097" t="s">
        <v>132</v>
      </c>
      <c r="E1097">
        <v>2128.8835523399998</v>
      </c>
      <c r="F1097">
        <v>851.8</v>
      </c>
      <c r="G1097">
        <v>40.985368328295799</v>
      </c>
      <c r="H1097">
        <v>27.835685632048701</v>
      </c>
      <c r="I1097">
        <v>46.585170268099397</v>
      </c>
      <c r="J1097">
        <v>4.8905785456182196</v>
      </c>
      <c r="M1097">
        <v>49.761800745221599</v>
      </c>
      <c r="O1097">
        <v>18.924630194881399</v>
      </c>
      <c r="P1097">
        <v>58.415473312255799</v>
      </c>
    </row>
    <row r="1098" spans="1:17" hidden="1" x14ac:dyDescent="0.3">
      <c r="A1098" t="s">
        <v>2355</v>
      </c>
      <c r="B1098" t="s">
        <v>2356</v>
      </c>
      <c r="C1098" t="s">
        <v>3123</v>
      </c>
      <c r="D1098" t="s">
        <v>51</v>
      </c>
      <c r="E1098">
        <v>2120.1100913499999</v>
      </c>
      <c r="F1098">
        <v>250.45</v>
      </c>
      <c r="G1098">
        <v>90.380381822877396</v>
      </c>
      <c r="H1098">
        <v>-15.046867320667699</v>
      </c>
      <c r="I1098">
        <v>17.5774167465189</v>
      </c>
      <c r="J1098">
        <v>-7.95288283322156</v>
      </c>
      <c r="K1098">
        <v>305.298706786477</v>
      </c>
      <c r="L1098">
        <v>256.12856765616101</v>
      </c>
      <c r="M1098">
        <v>19.491489920005801</v>
      </c>
      <c r="N1098">
        <v>0.42814489073039702</v>
      </c>
      <c r="O1098">
        <v>58.913954881213797</v>
      </c>
      <c r="P1098">
        <v>121.05030891438599</v>
      </c>
      <c r="Q1098">
        <v>6.5840864146701997E-2</v>
      </c>
    </row>
    <row r="1099" spans="1:17" hidden="1" x14ac:dyDescent="0.3">
      <c r="A1099" t="s">
        <v>2357</v>
      </c>
      <c r="B1099" t="s">
        <v>2358</v>
      </c>
      <c r="C1099" t="s">
        <v>3123</v>
      </c>
      <c r="D1099" t="s">
        <v>114</v>
      </c>
      <c r="E1099">
        <v>2115.2087529299902</v>
      </c>
      <c r="F1099">
        <v>259.35000000000002</v>
      </c>
      <c r="G1099">
        <v>1.3840393367253001</v>
      </c>
      <c r="H1099">
        <v>-4.2536761817373696</v>
      </c>
      <c r="I1099">
        <v>-21.343879620032801</v>
      </c>
      <c r="J1099">
        <v>-0.78025259831843596</v>
      </c>
      <c r="K1099">
        <v>273.30835661172699</v>
      </c>
      <c r="L1099">
        <v>265.32858918780897</v>
      </c>
      <c r="M1099">
        <v>45.454953679506701</v>
      </c>
      <c r="N1099">
        <v>0.89428400802296504</v>
      </c>
      <c r="O1099">
        <v>31.1740890688259</v>
      </c>
      <c r="P1099">
        <v>39.886731391585698</v>
      </c>
      <c r="Q1099">
        <v>8.1380524728187006E-2</v>
      </c>
    </row>
    <row r="1100" spans="1:17" hidden="1" x14ac:dyDescent="0.3">
      <c r="A1100" t="s">
        <v>2359</v>
      </c>
      <c r="B1100" t="s">
        <v>2360</v>
      </c>
      <c r="C1100" t="s">
        <v>3123</v>
      </c>
      <c r="D1100" t="s">
        <v>239</v>
      </c>
      <c r="E1100">
        <v>2113.5491785310001</v>
      </c>
      <c r="F1100">
        <v>115.5</v>
      </c>
      <c r="G1100">
        <v>69.848720541546797</v>
      </c>
      <c r="H1100">
        <v>-17.572848966197402</v>
      </c>
      <c r="I1100">
        <v>65.058776137461606</v>
      </c>
      <c r="J1100">
        <v>-9.5537644200779006</v>
      </c>
      <c r="K1100">
        <v>121.613581393188</v>
      </c>
      <c r="L1100">
        <v>93.801087352263707</v>
      </c>
      <c r="M1100">
        <v>27.9416379326317</v>
      </c>
      <c r="N1100">
        <v>0.28053766925199802</v>
      </c>
      <c r="O1100">
        <v>44.060606060605998</v>
      </c>
      <c r="P1100">
        <v>123.577235772357</v>
      </c>
    </row>
    <row r="1101" spans="1:17" x14ac:dyDescent="0.3">
      <c r="A1101" t="s">
        <v>2361</v>
      </c>
      <c r="B1101" t="s">
        <v>2362</v>
      </c>
      <c r="C1101" t="s">
        <v>3122</v>
      </c>
      <c r="D1101" t="s">
        <v>414</v>
      </c>
      <c r="E1101">
        <v>2113.4806988159999</v>
      </c>
      <c r="F1101">
        <v>183.52</v>
      </c>
      <c r="G1101">
        <v>-54.635731806837299</v>
      </c>
      <c r="H1101">
        <v>-3.9223556306904901</v>
      </c>
      <c r="I1101">
        <v>-29.2367578687393</v>
      </c>
      <c r="J1101">
        <v>-3.76027059207544</v>
      </c>
      <c r="K1101">
        <v>198.94763179694101</v>
      </c>
      <c r="L1101">
        <v>230.741369956564</v>
      </c>
      <c r="M1101">
        <v>33.118582008298098</v>
      </c>
      <c r="N1101">
        <v>1.03873556913492</v>
      </c>
      <c r="O1101">
        <v>135.26046207497799</v>
      </c>
      <c r="P1101">
        <v>5.7752161383285401</v>
      </c>
      <c r="Q1101">
        <v>-4.9499167034225001E-2</v>
      </c>
    </row>
    <row r="1102" spans="1:17" hidden="1" x14ac:dyDescent="0.3">
      <c r="A1102" t="s">
        <v>2363</v>
      </c>
      <c r="B1102" t="s">
        <v>2364</v>
      </c>
      <c r="C1102" t="s">
        <v>3123</v>
      </c>
      <c r="D1102" t="s">
        <v>498</v>
      </c>
      <c r="E1102">
        <v>2102.1287915900002</v>
      </c>
      <c r="F1102">
        <v>229.1</v>
      </c>
      <c r="G1102">
        <v>-33.644347166085403</v>
      </c>
      <c r="H1102">
        <v>-7.0010254787161097</v>
      </c>
      <c r="I1102">
        <v>-21.989613856569999</v>
      </c>
      <c r="J1102">
        <v>-4.1411390817888201</v>
      </c>
      <c r="K1102">
        <v>244.55144833653301</v>
      </c>
      <c r="L1102">
        <v>253.09960457469299</v>
      </c>
      <c r="M1102">
        <v>37.553602824839302</v>
      </c>
      <c r="N1102">
        <v>0.42158114216169301</v>
      </c>
      <c r="O1102">
        <v>38.3675250982104</v>
      </c>
      <c r="P1102">
        <v>7.55868544600939</v>
      </c>
      <c r="Q1102">
        <v>5.8375946234639998E-3</v>
      </c>
    </row>
    <row r="1103" spans="1:17" x14ac:dyDescent="0.3">
      <c r="A1103" t="s">
        <v>2365</v>
      </c>
      <c r="B1103" t="s">
        <v>2366</v>
      </c>
      <c r="C1103" t="s">
        <v>3116</v>
      </c>
      <c r="D1103" t="s">
        <v>75</v>
      </c>
      <c r="E1103">
        <v>2101.7403359999998</v>
      </c>
      <c r="F1103">
        <v>81.36</v>
      </c>
      <c r="G1103">
        <v>-47.131556044322302</v>
      </c>
      <c r="H1103">
        <v>3.3192987557914702</v>
      </c>
      <c r="I1103">
        <v>-17.880767829783501</v>
      </c>
      <c r="J1103">
        <v>-0.70628179129796897</v>
      </c>
      <c r="K1103">
        <v>84.313933010246103</v>
      </c>
      <c r="L1103">
        <v>92.254558806905095</v>
      </c>
      <c r="M1103">
        <v>39.847551422680901</v>
      </c>
      <c r="N1103">
        <v>1.0693627657748199</v>
      </c>
      <c r="O1103">
        <v>91.740412979351007</v>
      </c>
      <c r="P1103">
        <v>11.666209168267899</v>
      </c>
      <c r="Q1103">
        <v>3.2494666900157003E-2</v>
      </c>
    </row>
    <row r="1104" spans="1:17" hidden="1" x14ac:dyDescent="0.3">
      <c r="A1104" t="s">
        <v>2367</v>
      </c>
      <c r="B1104" t="s">
        <v>2368</v>
      </c>
      <c r="C1104" t="s">
        <v>3123</v>
      </c>
      <c r="D1104" t="s">
        <v>166</v>
      </c>
      <c r="E1104">
        <v>2097.2936249999998</v>
      </c>
      <c r="F1104">
        <v>2102.5500000000002</v>
      </c>
      <c r="G1104">
        <v>-24.993973644094599</v>
      </c>
      <c r="H1104">
        <v>15.264864792130499</v>
      </c>
      <c r="I1104">
        <v>-7.3328639003840301</v>
      </c>
      <c r="J1104">
        <v>-3.0524775272818201</v>
      </c>
      <c r="K1104">
        <v>2073.3524736333802</v>
      </c>
      <c r="L1104">
        <v>2076.0081704514801</v>
      </c>
      <c r="M1104">
        <v>51.190699099128501</v>
      </c>
      <c r="N1104">
        <v>1.66054468140949</v>
      </c>
      <c r="O1104">
        <v>32.1585693562578</v>
      </c>
      <c r="P1104">
        <v>24.411242603550299</v>
      </c>
      <c r="Q1104">
        <v>0.136339767924124</v>
      </c>
    </row>
    <row r="1105" spans="1:17" hidden="1" x14ac:dyDescent="0.3">
      <c r="A1105" t="s">
        <v>2369</v>
      </c>
      <c r="B1105" t="s">
        <v>2370</v>
      </c>
      <c r="C1105" t="s">
        <v>3123</v>
      </c>
      <c r="D1105" t="s">
        <v>665</v>
      </c>
      <c r="E1105">
        <v>2094.7312829699999</v>
      </c>
      <c r="F1105">
        <v>393.7</v>
      </c>
      <c r="G1105">
        <v>-36.751936315734902</v>
      </c>
      <c r="H1105">
        <v>1.5908898181481701</v>
      </c>
      <c r="I1105">
        <v>-14.039299619441801</v>
      </c>
      <c r="J1105">
        <v>-4.9465810322789503</v>
      </c>
      <c r="K1105">
        <v>426.36762626158702</v>
      </c>
      <c r="L1105">
        <v>460.63038500961102</v>
      </c>
      <c r="M1105">
        <v>30.202599667214599</v>
      </c>
      <c r="N1105">
        <v>0.87763242481172998</v>
      </c>
      <c r="O1105">
        <v>45.897891795783501</v>
      </c>
      <c r="P1105">
        <v>1.1822153687997801</v>
      </c>
      <c r="Q1105">
        <v>-0.10710541240498</v>
      </c>
    </row>
    <row r="1106" spans="1:17" hidden="1" x14ac:dyDescent="0.3">
      <c r="A1106" t="s">
        <v>1759</v>
      </c>
      <c r="B1106" t="s">
        <v>2371</v>
      </c>
      <c r="C1106" t="s">
        <v>3123</v>
      </c>
      <c r="D1106" t="s">
        <v>1761</v>
      </c>
      <c r="E1106">
        <v>2091.9342556299998</v>
      </c>
      <c r="F1106">
        <v>31.7</v>
      </c>
      <c r="G1106">
        <v>-31.850552725232099</v>
      </c>
      <c r="H1106">
        <v>-0.513015856133332</v>
      </c>
      <c r="I1106">
        <v>-11.6060040926836</v>
      </c>
      <c r="J1106">
        <v>-7.7170411455906001</v>
      </c>
      <c r="K1106">
        <v>33.5961265666622</v>
      </c>
      <c r="L1106">
        <v>34.663106545130901</v>
      </c>
      <c r="M1106">
        <v>49.333103027404697</v>
      </c>
      <c r="N1106">
        <v>0.95939082092118899</v>
      </c>
      <c r="O1106">
        <v>44.9526813880126</v>
      </c>
      <c r="P1106">
        <v>16.758747697974201</v>
      </c>
      <c r="Q1106">
        <v>7.0291434656782004E-2</v>
      </c>
    </row>
    <row r="1107" spans="1:17" hidden="1" x14ac:dyDescent="0.3">
      <c r="A1107" t="s">
        <v>2372</v>
      </c>
      <c r="B1107" t="s">
        <v>2373</v>
      </c>
      <c r="C1107" t="s">
        <v>3123</v>
      </c>
      <c r="D1107" t="s">
        <v>51</v>
      </c>
      <c r="E1107">
        <v>2091.9336761700001</v>
      </c>
      <c r="F1107">
        <v>723.9</v>
      </c>
      <c r="G1107">
        <v>-3.8512340817166502</v>
      </c>
      <c r="H1107">
        <v>-2.4692530516716902</v>
      </c>
      <c r="I1107">
        <v>-5.4161281370293599</v>
      </c>
      <c r="J1107">
        <v>2.0865081677090802</v>
      </c>
      <c r="K1107">
        <v>744.43745247299103</v>
      </c>
      <c r="L1107">
        <v>725.05488081692602</v>
      </c>
      <c r="M1107">
        <v>54.2926190996534</v>
      </c>
      <c r="N1107">
        <v>0.55904231907814295</v>
      </c>
      <c r="O1107">
        <v>19.1601049868766</v>
      </c>
      <c r="P1107">
        <v>27</v>
      </c>
      <c r="Q1107">
        <v>-7.5171858994842994E-2</v>
      </c>
    </row>
    <row r="1108" spans="1:17" hidden="1" x14ac:dyDescent="0.3">
      <c r="A1108" t="s">
        <v>2374</v>
      </c>
      <c r="B1108" t="s">
        <v>2375</v>
      </c>
      <c r="C1108" t="s">
        <v>3123</v>
      </c>
      <c r="D1108" t="s">
        <v>120</v>
      </c>
      <c r="E1108">
        <v>2090.3424341579998</v>
      </c>
      <c r="F1108">
        <v>17.82</v>
      </c>
      <c r="G1108">
        <v>-35.9631194910164</v>
      </c>
      <c r="H1108">
        <v>-5.8589100583083402</v>
      </c>
      <c r="I1108">
        <v>-11.9519795096701</v>
      </c>
      <c r="J1108">
        <v>-6.1075976835885903</v>
      </c>
      <c r="K1108">
        <v>19.3037438782194</v>
      </c>
      <c r="L1108">
        <v>19.183291043352099</v>
      </c>
      <c r="M1108">
        <v>35.815597169756003</v>
      </c>
      <c r="N1108">
        <v>0.63364959420474698</v>
      </c>
      <c r="O1108">
        <v>78.926263888388704</v>
      </c>
      <c r="P1108">
        <v>7.5628006622389501</v>
      </c>
      <c r="Q1108">
        <v>8.3330430449326004E-2</v>
      </c>
    </row>
    <row r="1109" spans="1:17" hidden="1" x14ac:dyDescent="0.3">
      <c r="A1109" t="s">
        <v>2376</v>
      </c>
      <c r="B1109" t="s">
        <v>2377</v>
      </c>
      <c r="C1109" t="s">
        <v>3123</v>
      </c>
      <c r="D1109" t="s">
        <v>995</v>
      </c>
      <c r="E1109">
        <v>2088.5191049999999</v>
      </c>
      <c r="F1109">
        <v>114.6</v>
      </c>
      <c r="G1109">
        <v>-24.222205145116099</v>
      </c>
      <c r="H1109">
        <v>-8.9705159754479897</v>
      </c>
      <c r="I1109">
        <v>-4.7045096044570496</v>
      </c>
      <c r="J1109">
        <v>-7.0736828032881602</v>
      </c>
      <c r="K1109">
        <v>123.038307296781</v>
      </c>
      <c r="M1109">
        <v>42.888542888717197</v>
      </c>
      <c r="N1109">
        <v>0.292671637911606</v>
      </c>
      <c r="O1109">
        <v>38.568935427574097</v>
      </c>
      <c r="P1109">
        <v>9.1948546927107895</v>
      </c>
    </row>
    <row r="1110" spans="1:17" hidden="1" x14ac:dyDescent="0.3">
      <c r="A1110" t="s">
        <v>2378</v>
      </c>
      <c r="B1110" t="s">
        <v>2379</v>
      </c>
      <c r="C1110" t="s">
        <v>3123</v>
      </c>
      <c r="D1110" t="s">
        <v>556</v>
      </c>
      <c r="E1110">
        <v>2085.538632925</v>
      </c>
      <c r="F1110">
        <v>860.75</v>
      </c>
      <c r="G1110">
        <v>81.386601404048093</v>
      </c>
      <c r="H1110">
        <v>54.936597757167704</v>
      </c>
      <c r="I1110">
        <v>45.948308173114903</v>
      </c>
      <c r="J1110">
        <v>3.46059068486877</v>
      </c>
      <c r="K1110">
        <v>682.04611973505405</v>
      </c>
      <c r="L1110">
        <v>557.98969643833595</v>
      </c>
      <c r="M1110">
        <v>64.6150130097421</v>
      </c>
      <c r="N1110">
        <v>0.95420474705699498</v>
      </c>
      <c r="O1110">
        <v>8.6261980830670808</v>
      </c>
      <c r="P1110">
        <v>154.999259368982</v>
      </c>
      <c r="Q1110">
        <v>0.19134129671647601</v>
      </c>
    </row>
    <row r="1111" spans="1:17" hidden="1" x14ac:dyDescent="0.3">
      <c r="A1111" t="s">
        <v>2380</v>
      </c>
      <c r="B1111" t="s">
        <v>2381</v>
      </c>
      <c r="C1111" t="s">
        <v>3123</v>
      </c>
      <c r="D1111" t="s">
        <v>436</v>
      </c>
      <c r="E1111">
        <v>2082.058485</v>
      </c>
      <c r="F1111">
        <v>829.75</v>
      </c>
      <c r="G1111">
        <v>22.067567984884398</v>
      </c>
      <c r="H1111">
        <v>-1.70192909353782</v>
      </c>
      <c r="I1111">
        <v>33.938006565643398</v>
      </c>
      <c r="J1111">
        <v>-9.4131373197190999</v>
      </c>
      <c r="K1111">
        <v>893.85378057937999</v>
      </c>
      <c r="L1111">
        <v>777.33512033858597</v>
      </c>
      <c r="M1111">
        <v>29.863090696339199</v>
      </c>
      <c r="N1111">
        <v>0.52850993172034499</v>
      </c>
      <c r="O1111">
        <v>36.559204579692597</v>
      </c>
      <c r="P1111">
        <v>60.882210373242799</v>
      </c>
      <c r="Q1111">
        <v>7.6044273241024002E-2</v>
      </c>
    </row>
    <row r="1112" spans="1:17" x14ac:dyDescent="0.3">
      <c r="A1112" t="s">
        <v>2382</v>
      </c>
      <c r="B1112" t="s">
        <v>2383</v>
      </c>
      <c r="C1112" t="s">
        <v>3125</v>
      </c>
      <c r="D1112" t="s">
        <v>2003</v>
      </c>
      <c r="E1112">
        <v>2080.1296827820001</v>
      </c>
      <c r="F1112">
        <v>43.63</v>
      </c>
      <c r="G1112">
        <v>-42.123518193927097</v>
      </c>
      <c r="H1112">
        <v>-5.87221318054804</v>
      </c>
      <c r="I1112">
        <v>-17.985478991602498</v>
      </c>
      <c r="J1112">
        <v>-5.0237010186983904</v>
      </c>
      <c r="K1112">
        <v>48.494584777166999</v>
      </c>
      <c r="L1112">
        <v>50.773687162930003</v>
      </c>
      <c r="M1112">
        <v>32.930923586086202</v>
      </c>
      <c r="N1112">
        <v>0.53019062698484298</v>
      </c>
      <c r="O1112">
        <v>59.064863625945399</v>
      </c>
      <c r="P1112">
        <v>3.48671726755218</v>
      </c>
      <c r="Q1112">
        <v>-5.4227864642079999E-3</v>
      </c>
    </row>
    <row r="1113" spans="1:17" hidden="1" x14ac:dyDescent="0.3">
      <c r="A1113" t="s">
        <v>2384</v>
      </c>
      <c r="B1113" t="s">
        <v>2385</v>
      </c>
      <c r="C1113" t="s">
        <v>3123</v>
      </c>
      <c r="D1113" t="s">
        <v>572</v>
      </c>
      <c r="E1113">
        <v>2076.7667999999999</v>
      </c>
      <c r="F1113">
        <v>369.4</v>
      </c>
      <c r="G1113">
        <v>3.2202653455858901</v>
      </c>
      <c r="H1113">
        <v>-8.9212067907306195E-2</v>
      </c>
      <c r="I1113">
        <v>1.96022967573471</v>
      </c>
      <c r="J1113">
        <v>-4.4097833028473703</v>
      </c>
      <c r="K1113">
        <v>400.93905273593998</v>
      </c>
      <c r="L1113">
        <v>375.76888114342</v>
      </c>
      <c r="M1113">
        <v>26.9872917259461</v>
      </c>
      <c r="N1113">
        <v>1.59087984668232</v>
      </c>
      <c r="O1113">
        <v>28.316188413643701</v>
      </c>
      <c r="P1113">
        <v>26.075085324231999</v>
      </c>
      <c r="Q1113">
        <v>3.9813121283709001E-2</v>
      </c>
    </row>
    <row r="1114" spans="1:17" hidden="1" x14ac:dyDescent="0.3">
      <c r="A1114" t="s">
        <v>2386</v>
      </c>
      <c r="B1114" t="s">
        <v>2387</v>
      </c>
      <c r="C1114" t="s">
        <v>3123</v>
      </c>
      <c r="D1114" t="s">
        <v>556</v>
      </c>
      <c r="E1114">
        <v>2075.9981221349999</v>
      </c>
      <c r="F1114">
        <v>598.35</v>
      </c>
      <c r="G1114">
        <v>-0.54709164337773997</v>
      </c>
      <c r="H1114">
        <v>-4.1561568621782703</v>
      </c>
      <c r="I1114">
        <v>-7.1218847403034999</v>
      </c>
      <c r="J1114">
        <v>-4.8289007955325998</v>
      </c>
      <c r="K1114">
        <v>658.13593396741305</v>
      </c>
      <c r="L1114">
        <v>631.20199158038201</v>
      </c>
      <c r="M1114">
        <v>27.880443397352099</v>
      </c>
      <c r="N1114">
        <v>0.39626406379626899</v>
      </c>
      <c r="O1114">
        <v>56.764435531043603</v>
      </c>
      <c r="P1114">
        <v>55.415584415584398</v>
      </c>
      <c r="Q1114">
        <v>0.154196467981181</v>
      </c>
    </row>
    <row r="1115" spans="1:17" hidden="1" x14ac:dyDescent="0.3">
      <c r="A1115" t="s">
        <v>2388</v>
      </c>
      <c r="B1115" t="s">
        <v>2389</v>
      </c>
      <c r="C1115" t="s">
        <v>3123</v>
      </c>
      <c r="D1115" t="s">
        <v>239</v>
      </c>
      <c r="E1115">
        <v>2073.9044737999998</v>
      </c>
      <c r="F1115">
        <v>86.05</v>
      </c>
      <c r="G1115">
        <v>110.311194122735</v>
      </c>
      <c r="H1115">
        <v>-4.2080844605619196</v>
      </c>
      <c r="I1115">
        <v>61.984130664499098</v>
      </c>
      <c r="J1115">
        <v>-7.9581967835428102</v>
      </c>
      <c r="K1115">
        <v>89.668099162757201</v>
      </c>
      <c r="L1115">
        <v>71.570176051627698</v>
      </c>
      <c r="M1115">
        <v>41.843696677191303</v>
      </c>
      <c r="N1115">
        <v>0.75800505018222097</v>
      </c>
      <c r="O1115">
        <v>33.399186519465403</v>
      </c>
      <c r="P1115">
        <v>169.32707355242499</v>
      </c>
      <c r="Q1115">
        <v>0.13601941706427301</v>
      </c>
    </row>
    <row r="1116" spans="1:17" hidden="1" x14ac:dyDescent="0.3">
      <c r="A1116" t="s">
        <v>2390</v>
      </c>
      <c r="B1116" t="s">
        <v>2391</v>
      </c>
      <c r="C1116" t="s">
        <v>3123</v>
      </c>
      <c r="D1116" t="s">
        <v>520</v>
      </c>
      <c r="E1116">
        <v>2073.1655348250001</v>
      </c>
      <c r="F1116">
        <v>2437.0500000000002</v>
      </c>
      <c r="G1116">
        <v>38.835140858043303</v>
      </c>
      <c r="H1116">
        <v>6.5017115248834996</v>
      </c>
      <c r="I1116">
        <v>35.195094201866901</v>
      </c>
      <c r="J1116">
        <v>-6.6612943401391602</v>
      </c>
      <c r="K1116">
        <v>2428.0357025869698</v>
      </c>
      <c r="L1116">
        <v>2190.2481091243599</v>
      </c>
      <c r="M1116">
        <v>45.457016785690101</v>
      </c>
      <c r="N1116">
        <v>1.63792214769791</v>
      </c>
      <c r="O1116">
        <v>38.651238177304499</v>
      </c>
      <c r="P1116">
        <v>88.502146420698494</v>
      </c>
      <c r="Q1116">
        <v>-7.8145802940770004E-3</v>
      </c>
    </row>
    <row r="1117" spans="1:17" hidden="1" x14ac:dyDescent="0.3">
      <c r="A1117" t="s">
        <v>2392</v>
      </c>
      <c r="B1117" t="s">
        <v>2393</v>
      </c>
      <c r="C1117" t="s">
        <v>3123</v>
      </c>
      <c r="D1117" t="s">
        <v>51</v>
      </c>
      <c r="E1117">
        <v>2070.2350878299999</v>
      </c>
      <c r="F1117">
        <v>1465.1</v>
      </c>
      <c r="G1117">
        <v>-7.6847629375273003</v>
      </c>
      <c r="H1117">
        <v>-7.2483632187444202</v>
      </c>
      <c r="I1117">
        <v>-6.01667300320692</v>
      </c>
      <c r="J1117">
        <v>-0.96165545931003404</v>
      </c>
      <c r="K1117">
        <v>1565.67834487139</v>
      </c>
      <c r="L1117">
        <v>1519.42906101226</v>
      </c>
      <c r="M1117">
        <v>40.150692511103003</v>
      </c>
      <c r="N1117">
        <v>0.55311079974958499</v>
      </c>
      <c r="O1117">
        <v>29.271039519486699</v>
      </c>
      <c r="P1117">
        <v>15.1808176100628</v>
      </c>
      <c r="Q1117">
        <v>8.1906811235276003E-2</v>
      </c>
    </row>
    <row r="1118" spans="1:17" hidden="1" x14ac:dyDescent="0.3">
      <c r="A1118" t="s">
        <v>2394</v>
      </c>
      <c r="B1118" t="s">
        <v>2395</v>
      </c>
      <c r="C1118" t="s">
        <v>3123</v>
      </c>
      <c r="D1118" t="s">
        <v>414</v>
      </c>
      <c r="E1118">
        <v>2069.8821521949999</v>
      </c>
      <c r="F1118">
        <v>1055.45</v>
      </c>
      <c r="G1118">
        <v>-33.854609488836303</v>
      </c>
      <c r="H1118">
        <v>2.6901213297581399</v>
      </c>
      <c r="I1118">
        <v>-12.117023270905699</v>
      </c>
      <c r="J1118">
        <v>0.17019761793521301</v>
      </c>
      <c r="K1118">
        <v>1116.0127076665999</v>
      </c>
      <c r="L1118">
        <v>1178.1569061795001</v>
      </c>
      <c r="M1118">
        <v>39.0438827211496</v>
      </c>
      <c r="N1118">
        <v>0.81675559669523001</v>
      </c>
      <c r="O1118">
        <v>39.6939693969397</v>
      </c>
      <c r="P1118">
        <v>27.9255802678625</v>
      </c>
      <c r="Q1118">
        <v>-5.0847720218729998E-2</v>
      </c>
    </row>
    <row r="1119" spans="1:17" hidden="1" x14ac:dyDescent="0.3">
      <c r="A1119" t="s">
        <v>2396</v>
      </c>
      <c r="B1119" t="s">
        <v>2397</v>
      </c>
      <c r="C1119" t="s">
        <v>3123</v>
      </c>
      <c r="D1119" t="s">
        <v>355</v>
      </c>
      <c r="E1119">
        <v>2069.1806896399999</v>
      </c>
      <c r="F1119">
        <v>41.32</v>
      </c>
      <c r="G1119">
        <v>-58.720304009850103</v>
      </c>
      <c r="H1119">
        <v>-1.8038371121719701</v>
      </c>
      <c r="I1119">
        <v>-27.848328992197299</v>
      </c>
      <c r="J1119">
        <v>-6.33578414203531</v>
      </c>
      <c r="K1119">
        <v>45.602042199400998</v>
      </c>
      <c r="L1119">
        <v>53.596559191126097</v>
      </c>
      <c r="M1119">
        <v>40.537075328150401</v>
      </c>
      <c r="N1119">
        <v>1.76886059488978</v>
      </c>
      <c r="O1119">
        <v>103.41239109390099</v>
      </c>
      <c r="P1119">
        <v>5.6237218813905896</v>
      </c>
    </row>
    <row r="1120" spans="1:17" hidden="1" x14ac:dyDescent="0.3">
      <c r="A1120" t="s">
        <v>2398</v>
      </c>
      <c r="B1120" t="s">
        <v>2399</v>
      </c>
      <c r="C1120" t="s">
        <v>3123</v>
      </c>
      <c r="D1120" t="s">
        <v>470</v>
      </c>
      <c r="E1120">
        <v>2067.7486764999999</v>
      </c>
      <c r="F1120">
        <v>471.25</v>
      </c>
      <c r="G1120">
        <v>-49.6760492974228</v>
      </c>
      <c r="H1120">
        <v>-8.9035629628412298</v>
      </c>
      <c r="I1120">
        <v>-30.0893071986231</v>
      </c>
      <c r="J1120">
        <v>-5.2943066456648697</v>
      </c>
      <c r="K1120">
        <v>541.20512175626197</v>
      </c>
      <c r="L1120">
        <v>604.426745112552</v>
      </c>
      <c r="M1120">
        <v>16.670179484080901</v>
      </c>
      <c r="N1120">
        <v>0.33366816560912699</v>
      </c>
      <c r="O1120">
        <v>69.474801061007895</v>
      </c>
      <c r="P1120">
        <v>1.08322608322608</v>
      </c>
      <c r="Q1120">
        <v>-5.3977876594583002E-2</v>
      </c>
    </row>
    <row r="1121" spans="1:17" hidden="1" x14ac:dyDescent="0.3">
      <c r="A1121" t="s">
        <v>2400</v>
      </c>
      <c r="B1121" t="s">
        <v>2401</v>
      </c>
      <c r="C1121" t="s">
        <v>3123</v>
      </c>
      <c r="D1121" t="s">
        <v>278</v>
      </c>
      <c r="E1121">
        <v>2062.3242852599901</v>
      </c>
      <c r="F1121">
        <v>351.3</v>
      </c>
      <c r="G1121">
        <v>-35.857145608476998</v>
      </c>
      <c r="H1121">
        <v>-11.924285865489001</v>
      </c>
      <c r="I1121">
        <v>-9.8224845165482009</v>
      </c>
      <c r="J1121">
        <v>-9.4961094389747895</v>
      </c>
      <c r="K1121">
        <v>413.220590725656</v>
      </c>
      <c r="L1121">
        <v>418.68849312122302</v>
      </c>
      <c r="M1121">
        <v>20.7300213018923</v>
      </c>
      <c r="N1121">
        <v>0.22940603008135299</v>
      </c>
      <c r="O1121">
        <v>53.060062624537402</v>
      </c>
      <c r="P1121">
        <v>6.1810488136617696</v>
      </c>
      <c r="Q1121">
        <v>-4.0573809930501997E-2</v>
      </c>
    </row>
    <row r="1122" spans="1:17" hidden="1" x14ac:dyDescent="0.3">
      <c r="A1122" t="s">
        <v>2402</v>
      </c>
      <c r="B1122" t="s">
        <v>2403</v>
      </c>
      <c r="C1122" t="s">
        <v>3123</v>
      </c>
      <c r="D1122" t="s">
        <v>414</v>
      </c>
      <c r="E1122">
        <v>2059.1084353050001</v>
      </c>
      <c r="F1122">
        <v>707.65</v>
      </c>
      <c r="G1122">
        <v>18.631664805737501</v>
      </c>
      <c r="H1122">
        <v>-6.8521677087784303</v>
      </c>
      <c r="I1122">
        <v>18.2619561323217</v>
      </c>
      <c r="J1122">
        <v>-15.577395327804799</v>
      </c>
      <c r="K1122">
        <v>826.91772736809503</v>
      </c>
      <c r="L1122">
        <v>739.46723169316897</v>
      </c>
      <c r="M1122">
        <v>21.122167453675399</v>
      </c>
      <c r="N1122">
        <v>0.78033521051613697</v>
      </c>
      <c r="O1122">
        <v>53.218398926022701</v>
      </c>
      <c r="P1122">
        <v>51.986683848797199</v>
      </c>
      <c r="Q1122">
        <v>5.2179330838877998E-2</v>
      </c>
    </row>
    <row r="1123" spans="1:17" hidden="1" x14ac:dyDescent="0.3">
      <c r="A1123" t="s">
        <v>2404</v>
      </c>
      <c r="B1123" t="s">
        <v>2405</v>
      </c>
      <c r="C1123" t="s">
        <v>3123</v>
      </c>
      <c r="D1123" t="s">
        <v>220</v>
      </c>
      <c r="E1123">
        <v>2058.6878650560002</v>
      </c>
      <c r="F1123">
        <v>105.58</v>
      </c>
      <c r="G1123">
        <v>-29.448720788733301</v>
      </c>
      <c r="H1123">
        <v>1.8723141933679901</v>
      </c>
      <c r="I1123">
        <v>-21.096692989867499</v>
      </c>
      <c r="J1123">
        <v>-3.20023246414438</v>
      </c>
      <c r="K1123">
        <v>107.75582409117099</v>
      </c>
      <c r="L1123">
        <v>111.483751954239</v>
      </c>
      <c r="M1123">
        <v>52.611516093316702</v>
      </c>
      <c r="N1123">
        <v>0.72090695017978201</v>
      </c>
      <c r="O1123">
        <v>41.030498200416702</v>
      </c>
      <c r="P1123">
        <v>22.114272495951798</v>
      </c>
      <c r="Q1123">
        <v>0.19205358784012799</v>
      </c>
    </row>
    <row r="1124" spans="1:17" hidden="1" x14ac:dyDescent="0.3">
      <c r="A1124" t="s">
        <v>2406</v>
      </c>
      <c r="B1124" t="s">
        <v>2407</v>
      </c>
      <c r="C1124" t="s">
        <v>3123</v>
      </c>
      <c r="D1124" t="s">
        <v>572</v>
      </c>
      <c r="E1124">
        <v>2057.7725594849999</v>
      </c>
      <c r="F1124">
        <v>163.65</v>
      </c>
      <c r="G1124">
        <v>-24.774510980649399</v>
      </c>
      <c r="H1124">
        <v>2.5800382265814101</v>
      </c>
      <c r="I1124">
        <v>14.6356234742958</v>
      </c>
      <c r="J1124">
        <v>-2.06680379371983</v>
      </c>
      <c r="K1124">
        <v>154.99787480366999</v>
      </c>
      <c r="L1124">
        <v>146.28085600148501</v>
      </c>
      <c r="M1124">
        <v>56.981620283240098</v>
      </c>
      <c r="N1124">
        <v>1.1413872558599201</v>
      </c>
      <c r="O1124">
        <v>14.8487626031164</v>
      </c>
      <c r="P1124">
        <v>42.925764192139702</v>
      </c>
      <c r="Q1124">
        <v>-2.6568477893326E-2</v>
      </c>
    </row>
    <row r="1125" spans="1:17" hidden="1" x14ac:dyDescent="0.3">
      <c r="A1125" t="s">
        <v>2408</v>
      </c>
      <c r="B1125" t="s">
        <v>2409</v>
      </c>
      <c r="C1125" t="s">
        <v>3123</v>
      </c>
      <c r="D1125" t="s">
        <v>211</v>
      </c>
      <c r="E1125">
        <v>2051.40652606</v>
      </c>
      <c r="F1125">
        <v>2194.5500000000002</v>
      </c>
      <c r="G1125">
        <v>-27.227637339279902</v>
      </c>
      <c r="H1125">
        <v>-6.7866504673991201</v>
      </c>
      <c r="I1125">
        <v>-24.229296181614099</v>
      </c>
      <c r="J1125">
        <v>-10.3086087434036</v>
      </c>
      <c r="K1125">
        <v>2537.0065546978899</v>
      </c>
      <c r="L1125">
        <v>2576.9955893051801</v>
      </c>
      <c r="M1125">
        <v>16.028300221453499</v>
      </c>
      <c r="N1125">
        <v>1.3664418476982101</v>
      </c>
      <c r="O1125">
        <v>38.242464286527898</v>
      </c>
      <c r="P1125">
        <v>3.0305164319248901</v>
      </c>
      <c r="Q1125">
        <v>3.8738177602228002E-2</v>
      </c>
    </row>
    <row r="1126" spans="1:17" hidden="1" x14ac:dyDescent="0.3">
      <c r="A1126" t="s">
        <v>2410</v>
      </c>
      <c r="B1126" t="s">
        <v>2411</v>
      </c>
      <c r="C1126" t="s">
        <v>3123</v>
      </c>
      <c r="D1126" t="s">
        <v>1071</v>
      </c>
      <c r="E1126">
        <v>2050.5755159999999</v>
      </c>
      <c r="F1126">
        <v>884.8</v>
      </c>
      <c r="G1126">
        <v>-1.3492562278562199</v>
      </c>
      <c r="H1126">
        <v>-4.4433480560457799</v>
      </c>
      <c r="I1126">
        <v>13.9057943511694</v>
      </c>
      <c r="J1126">
        <v>-5.1265997341695897</v>
      </c>
      <c r="K1126">
        <v>965.47632125990697</v>
      </c>
      <c r="L1126">
        <v>896.74365707213497</v>
      </c>
      <c r="M1126">
        <v>43.391090983724197</v>
      </c>
      <c r="N1126">
        <v>0.46615423190357003</v>
      </c>
      <c r="O1126">
        <v>50.881555153706998</v>
      </c>
      <c r="P1126">
        <v>37.701346198739301</v>
      </c>
      <c r="Q1126">
        <v>2.4569807124767001E-2</v>
      </c>
    </row>
    <row r="1127" spans="1:17" hidden="1" x14ac:dyDescent="0.3">
      <c r="A1127" t="s">
        <v>2412</v>
      </c>
      <c r="B1127" t="s">
        <v>2413</v>
      </c>
      <c r="C1127" t="s">
        <v>3123</v>
      </c>
      <c r="D1127" t="s">
        <v>460</v>
      </c>
      <c r="E1127">
        <v>2049.619687677</v>
      </c>
      <c r="F1127">
        <v>136.16999999999999</v>
      </c>
      <c r="G1127">
        <v>83.120358716267503</v>
      </c>
      <c r="H1127">
        <v>0.92090925581763095</v>
      </c>
      <c r="I1127">
        <v>26.6996084234551</v>
      </c>
      <c r="J1127">
        <v>-1.56739028005798</v>
      </c>
      <c r="K1127">
        <v>132.42848460710599</v>
      </c>
      <c r="L1127">
        <v>119.106393782249</v>
      </c>
      <c r="M1127">
        <v>58.724864584750698</v>
      </c>
      <c r="N1127">
        <v>0.77869667260231301</v>
      </c>
      <c r="O1127">
        <v>20.731438642872899</v>
      </c>
      <c r="P1127">
        <v>119.80629539951499</v>
      </c>
      <c r="Q1127">
        <v>0.110834115455412</v>
      </c>
    </row>
    <row r="1128" spans="1:17" hidden="1" x14ac:dyDescent="0.3">
      <c r="A1128" t="s">
        <v>2414</v>
      </c>
      <c r="B1128" t="s">
        <v>2415</v>
      </c>
      <c r="C1128" t="s">
        <v>3123</v>
      </c>
      <c r="D1128" t="s">
        <v>18</v>
      </c>
      <c r="E1128">
        <v>2048.7089839259902</v>
      </c>
      <c r="F1128">
        <v>209.33</v>
      </c>
      <c r="G1128">
        <v>-49.960362623363203</v>
      </c>
      <c r="H1128">
        <v>-9.3919066083113307</v>
      </c>
      <c r="I1128">
        <v>-11.978532252480401</v>
      </c>
      <c r="J1128">
        <v>-1.5612696453771999</v>
      </c>
      <c r="K1128">
        <v>218.043573394812</v>
      </c>
      <c r="L1128">
        <v>226.906701249794</v>
      </c>
      <c r="M1128">
        <v>37.916556625221702</v>
      </c>
      <c r="N1128">
        <v>0.74004354960264496</v>
      </c>
      <c r="O1128">
        <v>64.357712702431499</v>
      </c>
      <c r="P1128">
        <v>14.732803507810299</v>
      </c>
    </row>
    <row r="1129" spans="1:17" hidden="1" x14ac:dyDescent="0.3">
      <c r="A1129" t="s">
        <v>2416</v>
      </c>
      <c r="B1129" t="s">
        <v>2417</v>
      </c>
      <c r="C1129" t="s">
        <v>3123</v>
      </c>
      <c r="D1129" t="s">
        <v>498</v>
      </c>
      <c r="E1129">
        <v>2048.5153249199998</v>
      </c>
      <c r="F1129">
        <v>113.8</v>
      </c>
      <c r="G1129">
        <v>-5.5713762055493303</v>
      </c>
      <c r="H1129">
        <v>-4.9057142520991803E-2</v>
      </c>
      <c r="I1129">
        <v>4.4993485176503496</v>
      </c>
      <c r="J1129">
        <v>0.50144567710894705</v>
      </c>
      <c r="K1129">
        <v>118.846060161056</v>
      </c>
      <c r="L1129">
        <v>113.956204515983</v>
      </c>
      <c r="M1129">
        <v>44.018075170497603</v>
      </c>
      <c r="N1129">
        <v>1.2884485064992299</v>
      </c>
      <c r="O1129">
        <v>30.931458699472699</v>
      </c>
      <c r="P1129">
        <v>27.150837988826801</v>
      </c>
      <c r="Q1129">
        <v>5.6613159533932998E-2</v>
      </c>
    </row>
    <row r="1130" spans="1:17" hidden="1" x14ac:dyDescent="0.3">
      <c r="A1130" t="s">
        <v>2418</v>
      </c>
      <c r="B1130" t="s">
        <v>2419</v>
      </c>
      <c r="C1130" t="s">
        <v>3123</v>
      </c>
      <c r="D1130" t="s">
        <v>132</v>
      </c>
      <c r="E1130">
        <v>2042.5318086249999</v>
      </c>
      <c r="F1130">
        <v>1583.75</v>
      </c>
      <c r="G1130">
        <v>-10.4559877801398</v>
      </c>
      <c r="H1130">
        <v>-8.5436113223265302</v>
      </c>
      <c r="I1130">
        <v>-20.156977410445599</v>
      </c>
      <c r="J1130">
        <v>-6.9055232744308803</v>
      </c>
      <c r="K1130">
        <v>1738.93167170222</v>
      </c>
      <c r="L1130">
        <v>1668.6671582379699</v>
      </c>
      <c r="M1130">
        <v>21.039141355825802</v>
      </c>
      <c r="N1130">
        <v>0.62472227841031402</v>
      </c>
      <c r="O1130">
        <v>32.533543804262003</v>
      </c>
      <c r="P1130">
        <v>18.0889535100473</v>
      </c>
      <c r="Q1130">
        <v>0.10999532173561601</v>
      </c>
    </row>
    <row r="1131" spans="1:17" hidden="1" x14ac:dyDescent="0.3">
      <c r="A1131" t="s">
        <v>2420</v>
      </c>
      <c r="B1131" t="s">
        <v>2421</v>
      </c>
      <c r="C1131" t="s">
        <v>3123</v>
      </c>
      <c r="D1131" t="s">
        <v>1337</v>
      </c>
      <c r="E1131">
        <v>2040.6026566799901</v>
      </c>
      <c r="F1131">
        <v>270.2</v>
      </c>
      <c r="G1131">
        <v>-34.950062751288598</v>
      </c>
      <c r="H1131">
        <v>-28.451113111440801</v>
      </c>
      <c r="I1131">
        <v>-14.4838638020645</v>
      </c>
      <c r="J1131">
        <v>-7.1573785858943797</v>
      </c>
      <c r="K1131">
        <v>333.39789389191202</v>
      </c>
      <c r="L1131">
        <v>343.41547347209701</v>
      </c>
      <c r="M1131">
        <v>33.885070304756702</v>
      </c>
      <c r="N1131">
        <v>0.72160449817177097</v>
      </c>
      <c r="O1131">
        <v>67.2279792746114</v>
      </c>
      <c r="P1131">
        <v>4.2438271604938196</v>
      </c>
      <c r="Q1131">
        <v>4.4746428445250003E-3</v>
      </c>
    </row>
    <row r="1132" spans="1:17" hidden="1" x14ac:dyDescent="0.3">
      <c r="A1132" t="s">
        <v>2422</v>
      </c>
      <c r="B1132" t="s">
        <v>2423</v>
      </c>
      <c r="C1132" t="s">
        <v>3123</v>
      </c>
      <c r="D1132" t="s">
        <v>515</v>
      </c>
      <c r="E1132">
        <v>2039.61889989</v>
      </c>
      <c r="F1132">
        <v>521.95000000000005</v>
      </c>
      <c r="G1132">
        <v>-37.874464813144201</v>
      </c>
      <c r="H1132">
        <v>-14.7202463870175</v>
      </c>
      <c r="I1132">
        <v>-6.1943803994876596</v>
      </c>
      <c r="J1132">
        <v>-5.80906227738895</v>
      </c>
      <c r="K1132">
        <v>584.80238626351797</v>
      </c>
      <c r="L1132">
        <v>599.19454292628404</v>
      </c>
      <c r="M1132">
        <v>34.225330806914599</v>
      </c>
      <c r="N1132">
        <v>0.41610463010096899</v>
      </c>
      <c r="O1132">
        <v>37.944247533288603</v>
      </c>
      <c r="P1132">
        <v>13.208979503307599</v>
      </c>
      <c r="Q1132">
        <v>-0.16442325403187799</v>
      </c>
    </row>
    <row r="1133" spans="1:17" hidden="1" x14ac:dyDescent="0.3">
      <c r="A1133" t="s">
        <v>2424</v>
      </c>
      <c r="B1133" t="s">
        <v>2425</v>
      </c>
      <c r="C1133" t="s">
        <v>3123</v>
      </c>
      <c r="D1133" t="s">
        <v>485</v>
      </c>
      <c r="E1133">
        <v>2038.0253776</v>
      </c>
      <c r="F1133">
        <v>393.1</v>
      </c>
      <c r="G1133">
        <v>-47.731146635442897</v>
      </c>
      <c r="H1133">
        <v>-3.0811858323968599</v>
      </c>
      <c r="I1133">
        <v>-7.46147703212465</v>
      </c>
      <c r="J1133">
        <v>-2.0257170594301899</v>
      </c>
      <c r="K1133">
        <v>409.24500120050101</v>
      </c>
      <c r="L1133">
        <v>438.05747526179499</v>
      </c>
      <c r="M1133">
        <v>52.872434321517702</v>
      </c>
      <c r="N1133">
        <v>0.49097861243260199</v>
      </c>
      <c r="O1133">
        <v>43.309590435003798</v>
      </c>
      <c r="P1133">
        <v>6.3150777552400204</v>
      </c>
      <c r="Q1133">
        <v>-1.0934480825528E-2</v>
      </c>
    </row>
    <row r="1134" spans="1:17" hidden="1" x14ac:dyDescent="0.3">
      <c r="A1134" t="s">
        <v>2426</v>
      </c>
      <c r="B1134" t="s">
        <v>2427</v>
      </c>
      <c r="C1134" t="s">
        <v>3123</v>
      </c>
      <c r="D1134" t="s">
        <v>485</v>
      </c>
      <c r="E1134">
        <v>2037.411697948</v>
      </c>
      <c r="F1134">
        <v>121.64</v>
      </c>
      <c r="G1134">
        <v>-25.216457091136501</v>
      </c>
      <c r="H1134">
        <v>14.2797176472448</v>
      </c>
      <c r="I1134">
        <v>21.365094452577502</v>
      </c>
      <c r="J1134">
        <v>7.7365581605672498</v>
      </c>
      <c r="K1134">
        <v>107.88631495744001</v>
      </c>
      <c r="L1134">
        <v>112.023576326727</v>
      </c>
      <c r="M1134">
        <v>69.925844450092697</v>
      </c>
      <c r="N1134">
        <v>2.2110620905075802</v>
      </c>
      <c r="O1134">
        <v>17.8888523512002</v>
      </c>
      <c r="P1134">
        <v>52.145090681676002</v>
      </c>
      <c r="Q1134">
        <v>-2.5989771065768E-2</v>
      </c>
    </row>
    <row r="1135" spans="1:17" hidden="1" x14ac:dyDescent="0.3">
      <c r="A1135" t="s">
        <v>2428</v>
      </c>
      <c r="B1135" t="s">
        <v>2429</v>
      </c>
      <c r="C1135" t="s">
        <v>3123</v>
      </c>
      <c r="D1135" t="s">
        <v>556</v>
      </c>
      <c r="E1135">
        <v>2036.0501269900001</v>
      </c>
      <c r="F1135">
        <v>66.77</v>
      </c>
      <c r="G1135">
        <v>-12.2232544571572</v>
      </c>
      <c r="H1135">
        <v>-7.9115637289895</v>
      </c>
      <c r="I1135">
        <v>-11.0418726280817</v>
      </c>
      <c r="J1135">
        <v>-5.3368531399822601</v>
      </c>
      <c r="K1135">
        <v>75.639808429017705</v>
      </c>
      <c r="L1135">
        <v>76.381852565122102</v>
      </c>
      <c r="M1135">
        <v>34.405383108747401</v>
      </c>
      <c r="N1135">
        <v>0.29303719251105498</v>
      </c>
      <c r="O1135">
        <v>75.003744196495404</v>
      </c>
      <c r="P1135">
        <v>10.363636363636299</v>
      </c>
      <c r="Q1135">
        <v>0.14598689922396699</v>
      </c>
    </row>
    <row r="1136" spans="1:17" hidden="1" x14ac:dyDescent="0.3">
      <c r="A1136" t="s">
        <v>2430</v>
      </c>
      <c r="B1136" t="s">
        <v>2431</v>
      </c>
      <c r="C1136" t="s">
        <v>3123</v>
      </c>
      <c r="D1136" t="s">
        <v>85</v>
      </c>
      <c r="E1136">
        <v>2033.6377500000001</v>
      </c>
      <c r="F1136">
        <v>201.45</v>
      </c>
      <c r="G1136">
        <v>-8.7963106305308294</v>
      </c>
      <c r="H1136">
        <v>69.097897388944205</v>
      </c>
      <c r="I1136">
        <v>48.086690831717597</v>
      </c>
      <c r="J1136">
        <v>14.289749649928901</v>
      </c>
      <c r="K1136">
        <v>161.047376233828</v>
      </c>
      <c r="L1136">
        <v>151.64467525348601</v>
      </c>
      <c r="M1136">
        <v>68.437301156834593</v>
      </c>
      <c r="N1136">
        <v>2.18691005308736</v>
      </c>
      <c r="O1136">
        <v>7.5701166542566396</v>
      </c>
      <c r="P1136">
        <v>77.567210224768601</v>
      </c>
      <c r="Q1136">
        <v>9.6120370430342994E-2</v>
      </c>
    </row>
    <row r="1137" spans="1:17" hidden="1" x14ac:dyDescent="0.3">
      <c r="A1137" t="s">
        <v>2432</v>
      </c>
      <c r="B1137" t="s">
        <v>2433</v>
      </c>
      <c r="C1137" t="s">
        <v>3123</v>
      </c>
      <c r="D1137" t="s">
        <v>255</v>
      </c>
      <c r="E1137">
        <v>2030.75784815</v>
      </c>
      <c r="F1137">
        <v>1308.5</v>
      </c>
      <c r="G1137">
        <v>-16.3818025905734</v>
      </c>
      <c r="H1137">
        <v>7.7380031656058001</v>
      </c>
      <c r="I1137">
        <v>-4.8357402858065504</v>
      </c>
      <c r="J1137">
        <v>7.3410158848667004</v>
      </c>
      <c r="K1137">
        <v>1262.5864207258601</v>
      </c>
      <c r="L1137">
        <v>1296.4175012502899</v>
      </c>
      <c r="M1137">
        <v>73.212156029908201</v>
      </c>
      <c r="N1137">
        <v>0.989137324396274</v>
      </c>
      <c r="O1137">
        <v>16.4424914023691</v>
      </c>
      <c r="P1137">
        <v>14.189719870843801</v>
      </c>
      <c r="Q1137">
        <v>-1.8199140477466999E-2</v>
      </c>
    </row>
    <row r="1138" spans="1:17" hidden="1" x14ac:dyDescent="0.3">
      <c r="A1138" t="s">
        <v>2434</v>
      </c>
      <c r="B1138" t="s">
        <v>2435</v>
      </c>
      <c r="C1138" t="s">
        <v>3123</v>
      </c>
      <c r="D1138" t="s">
        <v>407</v>
      </c>
      <c r="E1138">
        <v>2025.1351374999999</v>
      </c>
      <c r="F1138">
        <v>1182.25</v>
      </c>
      <c r="G1138">
        <v>75.933129298975899</v>
      </c>
      <c r="H1138">
        <v>-20.8160983737884</v>
      </c>
      <c r="I1138">
        <v>14.469319918115101</v>
      </c>
      <c r="J1138">
        <v>-12.252452448687301</v>
      </c>
      <c r="K1138">
        <v>1530.9351725896499</v>
      </c>
      <c r="L1138">
        <v>1325.97322039646</v>
      </c>
      <c r="M1138">
        <v>16.055831773452599</v>
      </c>
      <c r="N1138">
        <v>1.47438839799733</v>
      </c>
      <c r="O1138">
        <v>84.326496087967797</v>
      </c>
      <c r="P1138">
        <v>128.82996225684701</v>
      </c>
      <c r="Q1138">
        <v>0.23354208588205799</v>
      </c>
    </row>
    <row r="1139" spans="1:17" x14ac:dyDescent="0.3">
      <c r="A1139" t="s">
        <v>2436</v>
      </c>
      <c r="B1139" t="s">
        <v>2437</v>
      </c>
      <c r="C1139" t="s">
        <v>3108</v>
      </c>
      <c r="D1139" t="s">
        <v>24</v>
      </c>
      <c r="E1139">
        <v>2024.195050368</v>
      </c>
      <c r="F1139">
        <v>39.31</v>
      </c>
      <c r="G1139">
        <v>-63.468930762965002</v>
      </c>
      <c r="H1139">
        <v>-12.0893919583567</v>
      </c>
      <c r="I1139">
        <v>-32.101388559359897</v>
      </c>
      <c r="J1139">
        <v>-10.3316236576145</v>
      </c>
      <c r="K1139">
        <v>45.3522289938767</v>
      </c>
      <c r="L1139">
        <v>54.138490540208103</v>
      </c>
      <c r="M1139">
        <v>23.600374495202502</v>
      </c>
      <c r="N1139">
        <v>0.80608733012495304</v>
      </c>
      <c r="O1139">
        <v>109.615873823454</v>
      </c>
      <c r="P1139">
        <v>3.7203166226912998</v>
      </c>
    </row>
    <row r="1140" spans="1:17" hidden="1" x14ac:dyDescent="0.3">
      <c r="A1140" t="s">
        <v>2438</v>
      </c>
      <c r="B1140" t="s">
        <v>2439</v>
      </c>
      <c r="C1140" t="s">
        <v>3123</v>
      </c>
      <c r="D1140" t="s">
        <v>48</v>
      </c>
      <c r="E1140">
        <v>2017.3853205</v>
      </c>
      <c r="F1140">
        <v>476.3</v>
      </c>
      <c r="G1140">
        <v>-32.222167387366099</v>
      </c>
      <c r="H1140">
        <v>-1.9270160890823</v>
      </c>
      <c r="I1140">
        <v>-16.067851031973099</v>
      </c>
      <c r="J1140">
        <v>-1.7571531590574201</v>
      </c>
      <c r="K1140">
        <v>520.87022477070798</v>
      </c>
      <c r="L1140">
        <v>553.02631967238096</v>
      </c>
      <c r="M1140">
        <v>41.981536333609498</v>
      </c>
      <c r="N1140">
        <v>0.65593683325790397</v>
      </c>
      <c r="O1140">
        <v>78.458954440478607</v>
      </c>
      <c r="P1140">
        <v>10.114437637267301</v>
      </c>
      <c r="Q1140">
        <v>0.16169298097947199</v>
      </c>
    </row>
    <row r="1141" spans="1:17" hidden="1" x14ac:dyDescent="0.3">
      <c r="A1141" t="s">
        <v>2440</v>
      </c>
      <c r="B1141" t="s">
        <v>2441</v>
      </c>
      <c r="C1141" t="s">
        <v>3123</v>
      </c>
      <c r="D1141" t="s">
        <v>270</v>
      </c>
      <c r="E1141">
        <v>2016.8154528349901</v>
      </c>
      <c r="F1141">
        <v>559.85</v>
      </c>
      <c r="G1141">
        <v>40.184775134598503</v>
      </c>
      <c r="H1141">
        <v>3.14403412354973</v>
      </c>
      <c r="I1141">
        <v>50.615392878808002</v>
      </c>
      <c r="J1141">
        <v>1.61810713551031</v>
      </c>
      <c r="K1141">
        <v>527.54721098797995</v>
      </c>
      <c r="L1141">
        <v>448.72958173940799</v>
      </c>
      <c r="M1141">
        <v>60.368364340977401</v>
      </c>
      <c r="N1141">
        <v>0.940922522683458</v>
      </c>
      <c r="O1141">
        <v>14.2895418415647</v>
      </c>
      <c r="P1141">
        <v>83.949400361425901</v>
      </c>
      <c r="Q1141">
        <v>0.109405852968921</v>
      </c>
    </row>
    <row r="1142" spans="1:17" hidden="1" x14ac:dyDescent="0.3">
      <c r="A1142" t="s">
        <v>2442</v>
      </c>
      <c r="B1142" t="s">
        <v>2443</v>
      </c>
      <c r="C1142" t="s">
        <v>3123</v>
      </c>
      <c r="D1142" t="s">
        <v>223</v>
      </c>
      <c r="E1142">
        <v>2016.7935866749999</v>
      </c>
      <c r="F1142">
        <v>321.64999999999998</v>
      </c>
      <c r="G1142">
        <v>25.3884149707368</v>
      </c>
      <c r="H1142">
        <v>10.089754164138499</v>
      </c>
      <c r="I1142">
        <v>-16.974221931520798</v>
      </c>
      <c r="J1142">
        <v>-2.4624854736228201</v>
      </c>
      <c r="K1142">
        <v>313.45395282993701</v>
      </c>
      <c r="L1142">
        <v>312.83903072278298</v>
      </c>
      <c r="M1142">
        <v>55.663988825226703</v>
      </c>
      <c r="N1142">
        <v>2.1956265992772299</v>
      </c>
      <c r="O1142">
        <v>31.4005907041815</v>
      </c>
      <c r="P1142">
        <v>48.157531091662797</v>
      </c>
      <c r="Q1142">
        <v>0.103437119958216</v>
      </c>
    </row>
    <row r="1143" spans="1:17" hidden="1" x14ac:dyDescent="0.3">
      <c r="A1143" t="s">
        <v>2444</v>
      </c>
      <c r="B1143" t="s">
        <v>2445</v>
      </c>
      <c r="C1143" t="s">
        <v>3123</v>
      </c>
      <c r="D1143" t="s">
        <v>270</v>
      </c>
      <c r="E1143">
        <v>2008.0238087749999</v>
      </c>
      <c r="F1143">
        <v>1153.8499999999999</v>
      </c>
      <c r="G1143">
        <v>-44.040061093907603</v>
      </c>
      <c r="H1143">
        <v>-9.2893261488805194</v>
      </c>
      <c r="I1143">
        <v>-19.460388724704501</v>
      </c>
      <c r="J1143">
        <v>-8.6318813212053005</v>
      </c>
      <c r="K1143">
        <v>1295.7251441777901</v>
      </c>
      <c r="L1143">
        <v>1335.2734769051201</v>
      </c>
      <c r="M1143">
        <v>20.7291606068673</v>
      </c>
      <c r="N1143">
        <v>0.73573330757661404</v>
      </c>
      <c r="O1143">
        <v>53.399488668371099</v>
      </c>
      <c r="P1143">
        <v>4.22745133462805</v>
      </c>
      <c r="Q1143">
        <v>4.8823132533600003E-2</v>
      </c>
    </row>
    <row r="1144" spans="1:17" hidden="1" x14ac:dyDescent="0.3">
      <c r="A1144" t="s">
        <v>2446</v>
      </c>
      <c r="B1144" t="s">
        <v>2447</v>
      </c>
      <c r="C1144" t="s">
        <v>3123</v>
      </c>
      <c r="D1144" t="s">
        <v>900</v>
      </c>
      <c r="E1144">
        <v>2007</v>
      </c>
      <c r="F1144">
        <v>334.5</v>
      </c>
      <c r="G1144">
        <v>-41.357510283075399</v>
      </c>
      <c r="H1144">
        <v>-17.838846146601799</v>
      </c>
      <c r="I1144">
        <v>-28.813720250202898</v>
      </c>
      <c r="J1144">
        <v>-11.445260021250901</v>
      </c>
      <c r="K1144">
        <v>438.93341250348601</v>
      </c>
      <c r="M1144">
        <v>22.7693151475634</v>
      </c>
      <c r="O1144">
        <v>77.488789237668101</v>
      </c>
      <c r="P1144">
        <v>1.0116261512909499</v>
      </c>
    </row>
    <row r="1145" spans="1:17" hidden="1" x14ac:dyDescent="0.3">
      <c r="A1145" t="s">
        <v>2448</v>
      </c>
      <c r="B1145" t="s">
        <v>2449</v>
      </c>
      <c r="C1145" t="s">
        <v>3123</v>
      </c>
      <c r="D1145" t="s">
        <v>51</v>
      </c>
      <c r="E1145">
        <v>2004.2353233450001</v>
      </c>
      <c r="F1145">
        <v>958.95</v>
      </c>
      <c r="G1145">
        <v>105.95870154883001</v>
      </c>
      <c r="H1145">
        <v>1.6917256055413401</v>
      </c>
      <c r="I1145">
        <v>53.438948530670899</v>
      </c>
      <c r="J1145">
        <v>-2.1597359656960999</v>
      </c>
      <c r="K1145">
        <v>955.23199828327597</v>
      </c>
      <c r="L1145">
        <v>748.341972615749</v>
      </c>
      <c r="M1145">
        <v>37.7282406621052</v>
      </c>
      <c r="N1145">
        <v>1.3508048171909399</v>
      </c>
      <c r="O1145">
        <v>24.954377183377598</v>
      </c>
      <c r="P1145">
        <v>139.677580604848</v>
      </c>
      <c r="Q1145">
        <v>0.129167563397213</v>
      </c>
    </row>
    <row r="1146" spans="1:17" hidden="1" x14ac:dyDescent="0.3">
      <c r="A1146" t="s">
        <v>2450</v>
      </c>
      <c r="B1146" t="s">
        <v>2451</v>
      </c>
      <c r="C1146" t="s">
        <v>3123</v>
      </c>
      <c r="D1146" t="s">
        <v>239</v>
      </c>
      <c r="E1146">
        <v>1989.7055459999999</v>
      </c>
      <c r="F1146">
        <v>1161</v>
      </c>
      <c r="G1146">
        <v>57.872907855764304</v>
      </c>
      <c r="H1146">
        <v>3.1075634996207202</v>
      </c>
      <c r="I1146">
        <v>57.911412104696502</v>
      </c>
      <c r="J1146">
        <v>-0.23801811061918199</v>
      </c>
      <c r="K1146">
        <v>1027.7063087205599</v>
      </c>
      <c r="L1146">
        <v>804.93241068249097</v>
      </c>
      <c r="M1146">
        <v>54.379340158010997</v>
      </c>
      <c r="N1146">
        <v>1.25206586472667</v>
      </c>
      <c r="O1146">
        <v>10.1851851851851</v>
      </c>
      <c r="P1146">
        <v>126.735670344692</v>
      </c>
      <c r="Q1146">
        <v>0.156799985534159</v>
      </c>
    </row>
    <row r="1147" spans="1:17" hidden="1" x14ac:dyDescent="0.3">
      <c r="A1147" t="s">
        <v>2452</v>
      </c>
      <c r="B1147" t="s">
        <v>2453</v>
      </c>
      <c r="C1147" t="s">
        <v>3123</v>
      </c>
      <c r="D1147" t="s">
        <v>255</v>
      </c>
      <c r="E1147">
        <v>1988.641625</v>
      </c>
      <c r="F1147">
        <v>3169.15</v>
      </c>
      <c r="G1147">
        <v>1122.89147249093</v>
      </c>
      <c r="H1147">
        <v>-6.0590178382550697</v>
      </c>
      <c r="I1147">
        <v>38.2657907791112</v>
      </c>
      <c r="J1147">
        <v>-11.391046006099399</v>
      </c>
      <c r="K1147">
        <v>3683.91462238239</v>
      </c>
      <c r="L1147">
        <v>2817.2418495531601</v>
      </c>
      <c r="M1147">
        <v>19.222170911306499</v>
      </c>
      <c r="N1147">
        <v>1.0338373038580799</v>
      </c>
      <c r="O1147">
        <v>51.42546108578</v>
      </c>
      <c r="P1147">
        <v>1141.82993730407</v>
      </c>
      <c r="Q1147">
        <v>0.22449341091904501</v>
      </c>
    </row>
    <row r="1148" spans="1:17" hidden="1" x14ac:dyDescent="0.3">
      <c r="A1148" t="s">
        <v>2454</v>
      </c>
      <c r="B1148" t="s">
        <v>2455</v>
      </c>
      <c r="C1148" t="s">
        <v>3123</v>
      </c>
      <c r="D1148" t="s">
        <v>270</v>
      </c>
      <c r="E1148">
        <v>1988.3489989049999</v>
      </c>
      <c r="F1148">
        <v>650.15</v>
      </c>
      <c r="G1148">
        <v>-59.782830401607001</v>
      </c>
      <c r="H1148">
        <v>8.6343411824016503</v>
      </c>
      <c r="I1148">
        <v>-24.907821531859199</v>
      </c>
      <c r="J1148">
        <v>2.13775388114622</v>
      </c>
      <c r="K1148">
        <v>629.07329802127003</v>
      </c>
      <c r="L1148">
        <v>705.36051757306598</v>
      </c>
      <c r="M1148">
        <v>58.902746151645999</v>
      </c>
      <c r="N1148">
        <v>0.59329248362411302</v>
      </c>
      <c r="O1148">
        <v>76.113204645081893</v>
      </c>
      <c r="P1148">
        <v>13.662587412587399</v>
      </c>
    </row>
    <row r="1149" spans="1:17" hidden="1" x14ac:dyDescent="0.3">
      <c r="A1149" t="s">
        <v>2456</v>
      </c>
      <c r="B1149" t="s">
        <v>2457</v>
      </c>
      <c r="C1149" t="s">
        <v>3123</v>
      </c>
      <c r="D1149" t="s">
        <v>1680</v>
      </c>
      <c r="E1149">
        <v>1984.1380216</v>
      </c>
      <c r="F1149">
        <v>64.13</v>
      </c>
      <c r="G1149">
        <v>2.7153813407018701</v>
      </c>
      <c r="H1149">
        <v>2.6800012716664101</v>
      </c>
      <c r="I1149">
        <v>-2.5831363232070799</v>
      </c>
      <c r="J1149">
        <v>1.58077065472523</v>
      </c>
      <c r="K1149">
        <v>64.150092232006202</v>
      </c>
      <c r="L1149">
        <v>60.501714712891797</v>
      </c>
      <c r="M1149">
        <v>58.880462682991599</v>
      </c>
      <c r="N1149">
        <v>0.60533911691281606</v>
      </c>
      <c r="O1149">
        <v>6.7363168563854696</v>
      </c>
      <c r="P1149">
        <v>23.874830983194801</v>
      </c>
      <c r="Q1149">
        <v>-2.8254867209200001E-2</v>
      </c>
    </row>
    <row r="1150" spans="1:17" hidden="1" x14ac:dyDescent="0.3">
      <c r="A1150" t="s">
        <v>2458</v>
      </c>
      <c r="B1150" t="s">
        <v>2459</v>
      </c>
      <c r="C1150" t="s">
        <v>3123</v>
      </c>
      <c r="D1150" t="s">
        <v>2460</v>
      </c>
      <c r="E1150">
        <v>1982.4</v>
      </c>
      <c r="F1150">
        <v>23.6</v>
      </c>
      <c r="G1150">
        <v>302.99135974825901</v>
      </c>
      <c r="H1150">
        <v>11.997718230322899</v>
      </c>
      <c r="I1150">
        <v>45.6721644983201</v>
      </c>
      <c r="J1150">
        <v>-3.94971634923666</v>
      </c>
      <c r="K1150">
        <v>20.7990509044863</v>
      </c>
      <c r="L1150">
        <v>15.4073736694013</v>
      </c>
      <c r="M1150">
        <v>36.366976985099399</v>
      </c>
      <c r="N1150">
        <v>2.6756647874855899</v>
      </c>
      <c r="O1150">
        <v>33.347457627118601</v>
      </c>
      <c r="P1150">
        <v>335.692307692307</v>
      </c>
    </row>
    <row r="1151" spans="1:17" x14ac:dyDescent="0.3">
      <c r="A1151" t="s">
        <v>2461</v>
      </c>
      <c r="B1151" t="s">
        <v>2462</v>
      </c>
      <c r="C1151" t="s">
        <v>3125</v>
      </c>
      <c r="D1151" t="s">
        <v>2003</v>
      </c>
      <c r="E1151">
        <v>1971.9853409340001</v>
      </c>
      <c r="F1151">
        <v>10.71</v>
      </c>
      <c r="G1151">
        <v>-63.2204491473479</v>
      </c>
      <c r="H1151">
        <v>-17.441932350267201</v>
      </c>
      <c r="I1151">
        <v>-39.1896795934924</v>
      </c>
      <c r="J1151">
        <v>-11.7966671230632</v>
      </c>
      <c r="K1151">
        <v>13.178665780167099</v>
      </c>
      <c r="L1151">
        <v>15.379167258704401</v>
      </c>
      <c r="M1151">
        <v>12.266801407654899</v>
      </c>
      <c r="N1151">
        <v>0.736255960443428</v>
      </c>
      <c r="O1151">
        <v>143.230625583566</v>
      </c>
      <c r="P1151">
        <v>0.56338028169013998</v>
      </c>
      <c r="Q1151">
        <v>-3.7773873184322002E-2</v>
      </c>
    </row>
    <row r="1152" spans="1:17" hidden="1" x14ac:dyDescent="0.3">
      <c r="A1152" t="s">
        <v>2463</v>
      </c>
      <c r="B1152" t="s">
        <v>2464</v>
      </c>
      <c r="C1152" t="s">
        <v>3123</v>
      </c>
      <c r="D1152" t="s">
        <v>470</v>
      </c>
      <c r="E1152">
        <v>1970.2154467799901</v>
      </c>
      <c r="F1152">
        <v>304.35000000000002</v>
      </c>
      <c r="G1152">
        <v>-0.96184248343850898</v>
      </c>
      <c r="H1152">
        <v>-5.2154528119924999</v>
      </c>
      <c r="I1152">
        <v>-21.457194853108501</v>
      </c>
      <c r="J1152">
        <v>-5.7247127847378403</v>
      </c>
      <c r="K1152">
        <v>337.54223847915802</v>
      </c>
      <c r="L1152">
        <v>355.47181359546801</v>
      </c>
      <c r="M1152">
        <v>46.840863549574003</v>
      </c>
      <c r="N1152">
        <v>0.95189925071515502</v>
      </c>
      <c r="O1152">
        <v>68.785937243305398</v>
      </c>
      <c r="P1152">
        <v>27.583315866694601</v>
      </c>
      <c r="Q1152">
        <v>0.12213790365817399</v>
      </c>
    </row>
    <row r="1153" spans="1:17" hidden="1" x14ac:dyDescent="0.3">
      <c r="A1153" t="s">
        <v>2465</v>
      </c>
      <c r="B1153" t="s">
        <v>2466</v>
      </c>
      <c r="C1153" t="s">
        <v>3123</v>
      </c>
      <c r="D1153" t="s">
        <v>142</v>
      </c>
      <c r="E1153">
        <v>1958.4623832</v>
      </c>
      <c r="F1153">
        <v>1603.1</v>
      </c>
      <c r="G1153">
        <v>110.35607182397</v>
      </c>
      <c r="H1153">
        <v>63.498892390463503</v>
      </c>
      <c r="I1153">
        <v>76.640732010176905</v>
      </c>
      <c r="J1153">
        <v>6.0813857467741501</v>
      </c>
      <c r="K1153">
        <v>1145.3914504219799</v>
      </c>
      <c r="L1153">
        <v>953.35760892049302</v>
      </c>
      <c r="M1153">
        <v>95.851689174423399</v>
      </c>
      <c r="N1153">
        <v>2.02845741908973</v>
      </c>
      <c r="O1153">
        <v>1.36610317509824</v>
      </c>
      <c r="P1153">
        <v>167.183333333333</v>
      </c>
    </row>
    <row r="1154" spans="1:17" hidden="1" x14ac:dyDescent="0.3">
      <c r="A1154" t="s">
        <v>2467</v>
      </c>
      <c r="B1154" t="s">
        <v>2468</v>
      </c>
      <c r="C1154" t="s">
        <v>3123</v>
      </c>
      <c r="D1154" t="s">
        <v>414</v>
      </c>
      <c r="E1154">
        <v>1951.0971053200001</v>
      </c>
      <c r="F1154">
        <v>1552.1</v>
      </c>
      <c r="G1154">
        <v>70.154517958930796</v>
      </c>
      <c r="H1154">
        <v>7.5189244843760203</v>
      </c>
      <c r="I1154">
        <v>36.611790355609799</v>
      </c>
      <c r="J1154">
        <v>0.73404401851822598</v>
      </c>
      <c r="K1154">
        <v>1533.7141178055799</v>
      </c>
      <c r="L1154">
        <v>1284.18352252297</v>
      </c>
      <c r="M1154">
        <v>45.197551952159998</v>
      </c>
      <c r="N1154">
        <v>1.73865011170081</v>
      </c>
      <c r="O1154">
        <v>13.394755492558399</v>
      </c>
      <c r="P1154">
        <v>121.791940554444</v>
      </c>
      <c r="Q1154">
        <v>5.6598372885801003E-2</v>
      </c>
    </row>
    <row r="1155" spans="1:17" hidden="1" x14ac:dyDescent="0.3">
      <c r="A1155" t="s">
        <v>2469</v>
      </c>
      <c r="B1155" t="s">
        <v>2470</v>
      </c>
      <c r="C1155" t="s">
        <v>3123</v>
      </c>
      <c r="D1155" t="s">
        <v>485</v>
      </c>
      <c r="E1155">
        <v>1947.348</v>
      </c>
      <c r="F1155">
        <v>1708.2</v>
      </c>
      <c r="G1155">
        <v>-14.044390511639801</v>
      </c>
      <c r="H1155">
        <v>-8.4330628361450692</v>
      </c>
      <c r="I1155">
        <v>-14.3079155947365</v>
      </c>
      <c r="J1155">
        <v>-4.4315641101751</v>
      </c>
      <c r="K1155">
        <v>1886.2022569150299</v>
      </c>
      <c r="L1155">
        <v>1858.4459994565</v>
      </c>
      <c r="M1155">
        <v>30.244353143993699</v>
      </c>
      <c r="N1155">
        <v>1.2095750665028899</v>
      </c>
      <c r="O1155">
        <v>42.058892401358101</v>
      </c>
      <c r="P1155">
        <v>12.7524752475247</v>
      </c>
    </row>
    <row r="1156" spans="1:17" hidden="1" x14ac:dyDescent="0.3">
      <c r="A1156" t="s">
        <v>2471</v>
      </c>
      <c r="B1156" t="s">
        <v>2472</v>
      </c>
      <c r="C1156" t="s">
        <v>3123</v>
      </c>
      <c r="D1156" t="s">
        <v>313</v>
      </c>
      <c r="E1156">
        <v>1946.79869244</v>
      </c>
      <c r="F1156">
        <v>757.4</v>
      </c>
      <c r="G1156">
        <v>9.0608446983351101</v>
      </c>
      <c r="H1156">
        <v>-3.0013629531599899</v>
      </c>
      <c r="I1156">
        <v>-7.31162054647793</v>
      </c>
      <c r="J1156">
        <v>-9.2905596700062905</v>
      </c>
      <c r="K1156">
        <v>848.56381158575402</v>
      </c>
      <c r="L1156">
        <v>784.45635470313596</v>
      </c>
      <c r="M1156">
        <v>39.521489267163098</v>
      </c>
      <c r="N1156">
        <v>1.57479377815733</v>
      </c>
      <c r="O1156">
        <v>60.417216794296202</v>
      </c>
      <c r="P1156">
        <v>72.489182418583397</v>
      </c>
      <c r="Q1156">
        <v>0.11730714523126801</v>
      </c>
    </row>
    <row r="1157" spans="1:17" hidden="1" x14ac:dyDescent="0.3">
      <c r="A1157" t="s">
        <v>2473</v>
      </c>
      <c r="B1157" t="s">
        <v>2474</v>
      </c>
      <c r="C1157" t="s">
        <v>3123</v>
      </c>
      <c r="D1157" t="s">
        <v>239</v>
      </c>
      <c r="E1157">
        <v>1946.3144546849901</v>
      </c>
      <c r="F1157">
        <v>251.85</v>
      </c>
      <c r="G1157">
        <v>-48.079222303251598</v>
      </c>
      <c r="H1157">
        <v>-5.8394868962316497</v>
      </c>
      <c r="I1157">
        <v>-17.271183512091401</v>
      </c>
      <c r="J1157">
        <v>-3.97987658933872</v>
      </c>
      <c r="K1157">
        <v>276.50170184535801</v>
      </c>
      <c r="L1157">
        <v>300.54275616031902</v>
      </c>
      <c r="M1157">
        <v>26.815636819819801</v>
      </c>
      <c r="N1157">
        <v>0.73742235599261197</v>
      </c>
      <c r="O1157">
        <v>44.510621401627901</v>
      </c>
      <c r="P1157">
        <v>2.6074556936239501</v>
      </c>
    </row>
    <row r="1158" spans="1:17" hidden="1" x14ac:dyDescent="0.3">
      <c r="A1158" t="s">
        <v>2475</v>
      </c>
      <c r="B1158" t="s">
        <v>2476</v>
      </c>
      <c r="C1158" t="s">
        <v>3123</v>
      </c>
      <c r="D1158" t="s">
        <v>485</v>
      </c>
      <c r="E1158">
        <v>1945.634174625</v>
      </c>
      <c r="F1158">
        <v>831.75</v>
      </c>
      <c r="G1158">
        <v>-62.7538431584777</v>
      </c>
      <c r="H1158">
        <v>-10.3190889749453</v>
      </c>
      <c r="I1158">
        <v>-27.855478067115101</v>
      </c>
      <c r="J1158">
        <v>-3.6455054404393801</v>
      </c>
      <c r="K1158">
        <v>929.68002326312603</v>
      </c>
      <c r="L1158">
        <v>1108.5819733503999</v>
      </c>
      <c r="M1158">
        <v>35.2987117828526</v>
      </c>
      <c r="N1158">
        <v>0.42723054470655603</v>
      </c>
      <c r="O1158">
        <v>98.479110309588194</v>
      </c>
      <c r="P1158">
        <v>5.4850982878883903</v>
      </c>
      <c r="Q1158">
        <v>-0.21828119973563101</v>
      </c>
    </row>
    <row r="1159" spans="1:17" hidden="1" x14ac:dyDescent="0.3">
      <c r="A1159" t="s">
        <v>2477</v>
      </c>
      <c r="B1159" t="s">
        <v>2478</v>
      </c>
      <c r="C1159" t="s">
        <v>3123</v>
      </c>
      <c r="D1159" t="s">
        <v>436</v>
      </c>
      <c r="E1159">
        <v>1939.2063956</v>
      </c>
      <c r="F1159">
        <v>243.85</v>
      </c>
      <c r="G1159">
        <v>-28.048234711295901</v>
      </c>
      <c r="H1159">
        <v>-7.8001380688899697</v>
      </c>
      <c r="I1159">
        <v>-11.4008244769777</v>
      </c>
      <c r="J1159">
        <v>-6.4904462195508197</v>
      </c>
      <c r="K1159">
        <v>274.582653913375</v>
      </c>
      <c r="L1159">
        <v>280.32838811059798</v>
      </c>
      <c r="M1159">
        <v>31.1921244281851</v>
      </c>
      <c r="N1159">
        <v>0.37208620219855099</v>
      </c>
      <c r="O1159">
        <v>48.451917162189801</v>
      </c>
      <c r="P1159">
        <v>7.49393872603041</v>
      </c>
      <c r="Q1159">
        <v>-7.8912937951608003E-2</v>
      </c>
    </row>
    <row r="1160" spans="1:17" hidden="1" x14ac:dyDescent="0.3">
      <c r="A1160" t="s">
        <v>2479</v>
      </c>
      <c r="B1160" t="s">
        <v>2480</v>
      </c>
      <c r="C1160" t="s">
        <v>3123</v>
      </c>
      <c r="D1160" t="s">
        <v>275</v>
      </c>
      <c r="E1160">
        <v>1938.2016767919899</v>
      </c>
      <c r="F1160">
        <v>39.64</v>
      </c>
      <c r="G1160">
        <v>5.9906243768966903</v>
      </c>
      <c r="H1160">
        <v>-6.1095919930878404</v>
      </c>
      <c r="I1160">
        <v>-12.7487184613612</v>
      </c>
      <c r="J1160">
        <v>-3.4252101772939501</v>
      </c>
      <c r="K1160">
        <v>43.059193055119202</v>
      </c>
      <c r="L1160">
        <v>43.730646124379199</v>
      </c>
      <c r="M1160">
        <v>48.949843775753799</v>
      </c>
      <c r="N1160">
        <v>0.55666970304836905</v>
      </c>
      <c r="O1160">
        <v>73.763874873864694</v>
      </c>
      <c r="P1160">
        <v>35.846470185058202</v>
      </c>
      <c r="Q1160">
        <v>6.0749377374467999E-2</v>
      </c>
    </row>
    <row r="1161" spans="1:17" hidden="1" x14ac:dyDescent="0.3">
      <c r="A1161" t="s">
        <v>2481</v>
      </c>
      <c r="B1161" t="s">
        <v>2482</v>
      </c>
      <c r="C1161" t="s">
        <v>3123</v>
      </c>
      <c r="D1161" t="s">
        <v>51</v>
      </c>
      <c r="E1161">
        <v>1937.1786850000001</v>
      </c>
      <c r="F1161">
        <v>2015</v>
      </c>
      <c r="G1161">
        <v>48.9782018535224</v>
      </c>
      <c r="H1161">
        <v>9.8761442332867997</v>
      </c>
      <c r="I1161">
        <v>56.5179837166908</v>
      </c>
      <c r="J1161">
        <v>-7.0038017366049798</v>
      </c>
      <c r="K1161">
        <v>1832.6829359297301</v>
      </c>
      <c r="L1161">
        <v>1495.4661586833599</v>
      </c>
      <c r="M1161">
        <v>51.108467225826502</v>
      </c>
      <c r="N1161">
        <v>1.42907801418439</v>
      </c>
      <c r="O1161">
        <v>15.434243176178599</v>
      </c>
      <c r="P1161">
        <v>90.085373331446604</v>
      </c>
      <c r="Q1161">
        <v>0.130683733358778</v>
      </c>
    </row>
    <row r="1162" spans="1:17" hidden="1" x14ac:dyDescent="0.3">
      <c r="A1162" t="s">
        <v>2483</v>
      </c>
      <c r="B1162" t="s">
        <v>2484</v>
      </c>
      <c r="C1162" t="s">
        <v>3123</v>
      </c>
      <c r="D1162" t="s">
        <v>114</v>
      </c>
      <c r="E1162">
        <v>1935.2405359500001</v>
      </c>
      <c r="F1162">
        <v>280.25</v>
      </c>
      <c r="G1162">
        <v>-36.986896162303204</v>
      </c>
      <c r="H1162">
        <v>14.3625392404276</v>
      </c>
      <c r="I1162">
        <v>-20.719180787651801</v>
      </c>
      <c r="J1162">
        <v>-2.6642071899284701</v>
      </c>
      <c r="K1162">
        <v>280.74298866325199</v>
      </c>
      <c r="M1162">
        <v>57.698762078529299</v>
      </c>
      <c r="N1162">
        <v>1.94439761112874</v>
      </c>
      <c r="O1162">
        <v>42.729705619982099</v>
      </c>
      <c r="P1162">
        <v>24.2242907801418</v>
      </c>
    </row>
    <row r="1163" spans="1:17" hidden="1" x14ac:dyDescent="0.3">
      <c r="A1163" t="s">
        <v>2485</v>
      </c>
      <c r="B1163" t="s">
        <v>2486</v>
      </c>
      <c r="C1163" t="s">
        <v>3123</v>
      </c>
      <c r="D1163" t="s">
        <v>69</v>
      </c>
      <c r="E1163">
        <v>1932.02599986</v>
      </c>
      <c r="F1163">
        <v>101.7</v>
      </c>
      <c r="G1163">
        <v>16.3761735874997</v>
      </c>
      <c r="H1163">
        <v>-6.2319185385918301</v>
      </c>
      <c r="I1163">
        <v>38.180821709095497</v>
      </c>
      <c r="J1163">
        <v>-2.2158227918137001</v>
      </c>
      <c r="K1163">
        <v>102.96795992606999</v>
      </c>
      <c r="L1163">
        <v>86.278790150840706</v>
      </c>
      <c r="M1163">
        <v>41.084090898087098</v>
      </c>
      <c r="N1163">
        <v>0.18984912945211299</v>
      </c>
      <c r="O1163">
        <v>41.396263520157298</v>
      </c>
      <c r="P1163">
        <v>58.115671641791003</v>
      </c>
      <c r="Q1163">
        <v>0.33062175611068301</v>
      </c>
    </row>
    <row r="1164" spans="1:17" hidden="1" x14ac:dyDescent="0.3">
      <c r="A1164" t="s">
        <v>2487</v>
      </c>
      <c r="B1164" t="s">
        <v>2488</v>
      </c>
      <c r="C1164" t="s">
        <v>3123</v>
      </c>
      <c r="D1164" t="s">
        <v>1337</v>
      </c>
      <c r="E1164">
        <v>1926.4102880749999</v>
      </c>
      <c r="F1164">
        <v>741.65</v>
      </c>
      <c r="G1164">
        <v>-1.3468998852863401</v>
      </c>
      <c r="H1164">
        <v>3.84390514396391</v>
      </c>
      <c r="I1164">
        <v>25.057735282497699</v>
      </c>
      <c r="J1164">
        <v>-1.2254424889942801</v>
      </c>
      <c r="K1164">
        <v>771.04328639057303</v>
      </c>
      <c r="L1164">
        <v>731.72974874878503</v>
      </c>
      <c r="M1164">
        <v>38.192935496507097</v>
      </c>
      <c r="N1164">
        <v>0.77807805075061798</v>
      </c>
      <c r="O1164">
        <v>34.632238926717399</v>
      </c>
      <c r="P1164">
        <v>64.263565891472794</v>
      </c>
      <c r="Q1164">
        <v>-3.0326704208918E-2</v>
      </c>
    </row>
    <row r="1165" spans="1:17" hidden="1" x14ac:dyDescent="0.3">
      <c r="A1165" t="s">
        <v>2489</v>
      </c>
      <c r="B1165" t="s">
        <v>2490</v>
      </c>
      <c r="C1165" t="s">
        <v>3123</v>
      </c>
      <c r="D1165" t="s">
        <v>142</v>
      </c>
      <c r="E1165">
        <v>1924.74906756</v>
      </c>
      <c r="F1165">
        <v>111.53</v>
      </c>
      <c r="G1165">
        <v>118.132424760668</v>
      </c>
      <c r="H1165">
        <v>-12.272099304786501</v>
      </c>
      <c r="I1165">
        <v>-17.502288253149601</v>
      </c>
      <c r="J1165">
        <v>-7.9174914934823999</v>
      </c>
      <c r="K1165">
        <v>118.491292997565</v>
      </c>
      <c r="L1165">
        <v>105.394629075015</v>
      </c>
      <c r="M1165">
        <v>34.837109995696203</v>
      </c>
      <c r="N1165">
        <v>0.56980381506852795</v>
      </c>
      <c r="O1165">
        <v>27.7145162736483</v>
      </c>
      <c r="P1165">
        <v>146.66592944819101</v>
      </c>
    </row>
    <row r="1166" spans="1:17" hidden="1" x14ac:dyDescent="0.3">
      <c r="A1166" t="s">
        <v>2491</v>
      </c>
      <c r="B1166" t="s">
        <v>2492</v>
      </c>
      <c r="C1166" t="s">
        <v>3123</v>
      </c>
      <c r="D1166" t="s">
        <v>139</v>
      </c>
      <c r="E1166">
        <v>1919.1094104839999</v>
      </c>
      <c r="F1166">
        <v>117.47</v>
      </c>
      <c r="G1166">
        <v>-13.8142818066083</v>
      </c>
      <c r="H1166">
        <v>15.2375770292421</v>
      </c>
      <c r="I1166">
        <v>-8.1667663365365897</v>
      </c>
      <c r="J1166">
        <v>2.3118458043891601</v>
      </c>
      <c r="K1166">
        <v>113.502891352497</v>
      </c>
      <c r="L1166">
        <v>120.750354085217</v>
      </c>
      <c r="M1166">
        <v>55.576600560565197</v>
      </c>
      <c r="N1166">
        <v>0.94849497906562097</v>
      </c>
      <c r="O1166">
        <v>133.59155529071199</v>
      </c>
      <c r="P1166">
        <v>29.586321014892398</v>
      </c>
    </row>
    <row r="1167" spans="1:17" hidden="1" x14ac:dyDescent="0.3">
      <c r="A1167" t="s">
        <v>2493</v>
      </c>
      <c r="B1167" t="s">
        <v>2494</v>
      </c>
      <c r="C1167" t="s">
        <v>3123</v>
      </c>
      <c r="D1167" t="s">
        <v>947</v>
      </c>
      <c r="E1167">
        <v>1915.3091332500001</v>
      </c>
      <c r="F1167">
        <v>539.45000000000005</v>
      </c>
      <c r="G1167">
        <v>49.456557522529003</v>
      </c>
      <c r="H1167">
        <v>1.63327812465203</v>
      </c>
      <c r="I1167">
        <v>28.426289500609801</v>
      </c>
      <c r="J1167">
        <v>-5.6757225411871302</v>
      </c>
      <c r="K1167">
        <v>564.79550679149895</v>
      </c>
      <c r="L1167">
        <v>492.10430135693599</v>
      </c>
      <c r="M1167">
        <v>46.7763626184258</v>
      </c>
      <c r="N1167">
        <v>0.57655330217737599</v>
      </c>
      <c r="O1167">
        <v>35.100565390675598</v>
      </c>
      <c r="P1167">
        <v>111.46609172873301</v>
      </c>
      <c r="Q1167">
        <v>0.147519846465095</v>
      </c>
    </row>
    <row r="1168" spans="1:17" hidden="1" x14ac:dyDescent="0.3">
      <c r="A1168" t="s">
        <v>2495</v>
      </c>
      <c r="B1168" t="s">
        <v>2496</v>
      </c>
      <c r="C1168" t="s">
        <v>3123</v>
      </c>
      <c r="D1168" t="s">
        <v>211</v>
      </c>
      <c r="E1168">
        <v>1914.2624956</v>
      </c>
      <c r="F1168">
        <v>1177.1500000000001</v>
      </c>
      <c r="G1168">
        <v>21.4191872781104</v>
      </c>
      <c r="H1168">
        <v>-4.9509798009901704</v>
      </c>
      <c r="I1168">
        <v>15.5949594779955</v>
      </c>
      <c r="J1168">
        <v>-2.9629174344307199</v>
      </c>
      <c r="K1168">
        <v>1284.33581359302</v>
      </c>
      <c r="L1168">
        <v>1175.6232689846099</v>
      </c>
      <c r="M1168">
        <v>29.967037732343002</v>
      </c>
      <c r="N1168">
        <v>0.456465392913594</v>
      </c>
      <c r="O1168">
        <v>30.985855668351501</v>
      </c>
      <c r="P1168">
        <v>51.782605892592301</v>
      </c>
      <c r="Q1168">
        <v>4.2428965845956998E-2</v>
      </c>
    </row>
    <row r="1169" spans="1:17" hidden="1" x14ac:dyDescent="0.3">
      <c r="A1169" t="s">
        <v>2497</v>
      </c>
      <c r="B1169" t="s">
        <v>2498</v>
      </c>
      <c r="C1169" t="s">
        <v>3123</v>
      </c>
      <c r="D1169" t="s">
        <v>114</v>
      </c>
      <c r="E1169">
        <v>1912.6877674310001</v>
      </c>
      <c r="F1169">
        <v>132.37</v>
      </c>
      <c r="G1169">
        <v>-41.979162487562803</v>
      </c>
      <c r="H1169">
        <v>-9.3077122701860002</v>
      </c>
      <c r="I1169">
        <v>-20.358205882298201</v>
      </c>
      <c r="J1169">
        <v>-6.3608650656946502</v>
      </c>
      <c r="K1169">
        <v>149.082642843044</v>
      </c>
      <c r="L1169">
        <v>158.628779255773</v>
      </c>
      <c r="M1169">
        <v>32.086096732062799</v>
      </c>
      <c r="N1169">
        <v>0.493643408581731</v>
      </c>
      <c r="O1169">
        <v>60.761501850872499</v>
      </c>
      <c r="P1169">
        <v>4.79771989549522</v>
      </c>
      <c r="Q1169">
        <v>1.027035838524E-2</v>
      </c>
    </row>
    <row r="1170" spans="1:17" hidden="1" x14ac:dyDescent="0.3">
      <c r="A1170" t="s">
        <v>2499</v>
      </c>
      <c r="B1170" t="s">
        <v>2500</v>
      </c>
      <c r="C1170" t="s">
        <v>3123</v>
      </c>
      <c r="D1170" t="s">
        <v>470</v>
      </c>
      <c r="E1170">
        <v>1910.149991175</v>
      </c>
      <c r="F1170">
        <v>12.29</v>
      </c>
      <c r="G1170">
        <v>-23.491096392091599</v>
      </c>
      <c r="H1170">
        <v>-7.6349609855068996</v>
      </c>
      <c r="I1170">
        <v>-7.5244090289087202</v>
      </c>
      <c r="J1170">
        <v>-6.5335480609805403</v>
      </c>
      <c r="K1170">
        <v>13.221099699443</v>
      </c>
      <c r="L1170">
        <v>12.7190174593267</v>
      </c>
      <c r="M1170">
        <v>35.328143790076197</v>
      </c>
      <c r="N1170">
        <v>0.25406864415486202</v>
      </c>
      <c r="O1170">
        <v>42.799023596419801</v>
      </c>
      <c r="P1170">
        <v>24.141414141414099</v>
      </c>
      <c r="Q1170">
        <v>0.111593710020432</v>
      </c>
    </row>
    <row r="1171" spans="1:17" hidden="1" x14ac:dyDescent="0.3">
      <c r="A1171" t="s">
        <v>2501</v>
      </c>
      <c r="B1171" t="s">
        <v>2502</v>
      </c>
      <c r="C1171" t="s">
        <v>3123</v>
      </c>
      <c r="D1171" t="s">
        <v>48</v>
      </c>
      <c r="E1171">
        <v>1909.1592072000001</v>
      </c>
      <c r="F1171">
        <v>1683.8</v>
      </c>
      <c r="G1171">
        <v>64.113119684328097</v>
      </c>
      <c r="H1171">
        <v>4.4679125226907397</v>
      </c>
      <c r="I1171">
        <v>50.138496723390901</v>
      </c>
      <c r="J1171">
        <v>-3.6484833906792802</v>
      </c>
      <c r="K1171">
        <v>1632.4405486339599</v>
      </c>
      <c r="L1171">
        <v>1349.21055306933</v>
      </c>
      <c r="M1171">
        <v>64.322823772866201</v>
      </c>
      <c r="N1171">
        <v>1.64421100358859</v>
      </c>
      <c r="O1171">
        <v>15.515500653284199</v>
      </c>
      <c r="P1171">
        <v>101.411483253588</v>
      </c>
    </row>
    <row r="1172" spans="1:17" hidden="1" x14ac:dyDescent="0.3">
      <c r="A1172" t="s">
        <v>2503</v>
      </c>
      <c r="B1172" t="s">
        <v>2504</v>
      </c>
      <c r="C1172" t="s">
        <v>3123</v>
      </c>
      <c r="D1172" t="s">
        <v>278</v>
      </c>
      <c r="E1172">
        <v>1906.5579654000001</v>
      </c>
      <c r="F1172">
        <v>382.7</v>
      </c>
      <c r="G1172">
        <v>-49.908883283562702</v>
      </c>
      <c r="H1172">
        <v>-3.95324609562351</v>
      </c>
      <c r="I1172">
        <v>-10.988735984382</v>
      </c>
      <c r="J1172">
        <v>-3.76961467893892</v>
      </c>
      <c r="K1172">
        <v>418.19490846794798</v>
      </c>
      <c r="L1172">
        <v>435.069616178937</v>
      </c>
      <c r="M1172">
        <v>36.463124927404003</v>
      </c>
      <c r="N1172">
        <v>0.600511867814148</v>
      </c>
      <c r="O1172">
        <v>48.105565717272</v>
      </c>
      <c r="P1172">
        <v>15.9696969696969</v>
      </c>
      <c r="Q1172">
        <v>2.2673800742626999E-2</v>
      </c>
    </row>
    <row r="1173" spans="1:17" hidden="1" x14ac:dyDescent="0.3">
      <c r="A1173" t="s">
        <v>2505</v>
      </c>
      <c r="B1173" t="s">
        <v>2506</v>
      </c>
      <c r="C1173" t="s">
        <v>3123</v>
      </c>
      <c r="D1173" t="s">
        <v>1680</v>
      </c>
      <c r="E1173">
        <v>1906.0882018</v>
      </c>
      <c r="F1173">
        <v>65.59</v>
      </c>
      <c r="G1173">
        <v>2.67807654023918</v>
      </c>
      <c r="H1173">
        <v>2.2671795200492602</v>
      </c>
      <c r="I1173">
        <v>-2.7949793162579</v>
      </c>
      <c r="J1173">
        <v>1.50807377366701</v>
      </c>
      <c r="K1173">
        <v>65.6698257705999</v>
      </c>
      <c r="L1173">
        <v>62.001167947705902</v>
      </c>
      <c r="M1173">
        <v>59.453032016997597</v>
      </c>
      <c r="N1173">
        <v>1.1189369878022299</v>
      </c>
      <c r="O1173">
        <v>8.3854246074096697</v>
      </c>
      <c r="P1173">
        <v>25.0524308865586</v>
      </c>
      <c r="Q1173">
        <v>-2.8326200589973E-2</v>
      </c>
    </row>
    <row r="1174" spans="1:17" hidden="1" x14ac:dyDescent="0.3">
      <c r="A1174" t="s">
        <v>2507</v>
      </c>
      <c r="B1174" t="s">
        <v>2508</v>
      </c>
      <c r="C1174" t="s">
        <v>3123</v>
      </c>
      <c r="D1174" t="s">
        <v>1680</v>
      </c>
      <c r="E1174">
        <v>1905.052968</v>
      </c>
      <c r="F1174">
        <v>65.790000000000006</v>
      </c>
      <c r="G1174">
        <v>2.96236163313672</v>
      </c>
      <c r="H1174">
        <v>1.79119118076624</v>
      </c>
      <c r="I1174">
        <v>-2.5484597265616</v>
      </c>
      <c r="J1174">
        <v>1.4771745780222401</v>
      </c>
      <c r="K1174">
        <v>65.740294436491496</v>
      </c>
      <c r="L1174">
        <v>62.009096262693497</v>
      </c>
      <c r="M1174">
        <v>55.931821315525497</v>
      </c>
      <c r="N1174">
        <v>1.1318665114461</v>
      </c>
      <c r="O1174">
        <v>6.5511475908192498</v>
      </c>
      <c r="P1174">
        <v>27.376573088092901</v>
      </c>
      <c r="Q1174">
        <v>-2.9924776916618E-2</v>
      </c>
    </row>
    <row r="1175" spans="1:17" hidden="1" x14ac:dyDescent="0.3">
      <c r="A1175" t="s">
        <v>2509</v>
      </c>
      <c r="B1175" t="s">
        <v>2510</v>
      </c>
      <c r="C1175" t="s">
        <v>3123</v>
      </c>
      <c r="D1175" t="s">
        <v>730</v>
      </c>
      <c r="E1175">
        <v>1901.11000107</v>
      </c>
      <c r="F1175">
        <v>723.57</v>
      </c>
      <c r="G1175">
        <v>25.888982616174498</v>
      </c>
      <c r="H1175">
        <v>-4.1156219112506696</v>
      </c>
      <c r="I1175">
        <v>-4.6925110545614501</v>
      </c>
      <c r="J1175">
        <v>-2.3544841890502801</v>
      </c>
      <c r="K1175">
        <v>765.76829662251896</v>
      </c>
      <c r="L1175">
        <v>719.08488061677599</v>
      </c>
      <c r="M1175">
        <v>43.078312623575101</v>
      </c>
      <c r="N1175">
        <v>1.15051004668284</v>
      </c>
      <c r="O1175">
        <v>14.7090122586619</v>
      </c>
      <c r="P1175">
        <v>50.6809662640566</v>
      </c>
      <c r="Q1175">
        <v>-3.6227040049000002E-5</v>
      </c>
    </row>
    <row r="1176" spans="1:17" hidden="1" x14ac:dyDescent="0.3">
      <c r="A1176" t="s">
        <v>2511</v>
      </c>
      <c r="B1176" t="s">
        <v>2512</v>
      </c>
      <c r="C1176" t="s">
        <v>3123</v>
      </c>
      <c r="D1176" t="s">
        <v>51</v>
      </c>
      <c r="E1176">
        <v>1900.68</v>
      </c>
      <c r="F1176">
        <v>20.18</v>
      </c>
      <c r="G1176">
        <v>86.340723004114594</v>
      </c>
      <c r="H1176">
        <v>3.6816553672069601</v>
      </c>
      <c r="I1176">
        <v>46.864986116922701</v>
      </c>
      <c r="J1176">
        <v>-5.5111482614511003</v>
      </c>
      <c r="K1176">
        <v>20.3230893529261</v>
      </c>
      <c r="L1176">
        <v>16.817189225606</v>
      </c>
      <c r="M1176">
        <v>46.809479385087599</v>
      </c>
      <c r="N1176">
        <v>0.27635165864629002</v>
      </c>
      <c r="O1176">
        <v>38.255698711595599</v>
      </c>
      <c r="P1176">
        <v>105.918367346938</v>
      </c>
      <c r="Q1176">
        <v>0.12129985859124701</v>
      </c>
    </row>
    <row r="1177" spans="1:17" hidden="1" x14ac:dyDescent="0.3">
      <c r="A1177" t="s">
        <v>2513</v>
      </c>
      <c r="B1177" t="s">
        <v>2514</v>
      </c>
      <c r="C1177" t="s">
        <v>3123</v>
      </c>
      <c r="D1177" t="s">
        <v>436</v>
      </c>
      <c r="E1177">
        <v>1899.0016982</v>
      </c>
      <c r="F1177">
        <v>227.05</v>
      </c>
      <c r="G1177">
        <v>-8.6397035792360697</v>
      </c>
      <c r="H1177">
        <v>-5.2465928833028501</v>
      </c>
      <c r="I1177">
        <v>3.6430864651029502</v>
      </c>
      <c r="J1177">
        <v>3.6488866745863699</v>
      </c>
      <c r="K1177">
        <v>234.54455985253301</v>
      </c>
      <c r="L1177">
        <v>237.151879297405</v>
      </c>
      <c r="M1177">
        <v>57.061149859473097</v>
      </c>
      <c r="N1177">
        <v>0.58742421344934304</v>
      </c>
      <c r="O1177">
        <v>36.313587315569201</v>
      </c>
      <c r="P1177">
        <v>25.754638604264699</v>
      </c>
      <c r="Q1177">
        <v>5.8262425749000001E-2</v>
      </c>
    </row>
    <row r="1178" spans="1:17" hidden="1" x14ac:dyDescent="0.3">
      <c r="A1178" t="s">
        <v>2515</v>
      </c>
      <c r="B1178" t="s">
        <v>2516</v>
      </c>
      <c r="C1178" t="s">
        <v>3123</v>
      </c>
      <c r="D1178" t="s">
        <v>21</v>
      </c>
      <c r="E1178">
        <v>1898.8096800149999</v>
      </c>
      <c r="F1178">
        <v>208.99</v>
      </c>
      <c r="G1178">
        <v>-62.080541315876502</v>
      </c>
      <c r="H1178">
        <v>2.3961618538996499</v>
      </c>
      <c r="I1178">
        <v>-28.285878902457601</v>
      </c>
      <c r="J1178">
        <v>-4.26217704586512</v>
      </c>
      <c r="K1178">
        <v>220.52741171609699</v>
      </c>
      <c r="M1178">
        <v>38.685040096983002</v>
      </c>
      <c r="N1178">
        <v>0.55062791197403405</v>
      </c>
      <c r="O1178">
        <v>102.73697306091201</v>
      </c>
      <c r="P1178">
        <v>5.64654736629259</v>
      </c>
    </row>
    <row r="1179" spans="1:17" hidden="1" x14ac:dyDescent="0.3">
      <c r="A1179" t="s">
        <v>2517</v>
      </c>
      <c r="B1179" t="s">
        <v>2518</v>
      </c>
      <c r="C1179" t="s">
        <v>3123</v>
      </c>
      <c r="D1179" t="s">
        <v>142</v>
      </c>
      <c r="E1179">
        <v>1898.32470466</v>
      </c>
      <c r="F1179">
        <v>103.79</v>
      </c>
      <c r="G1179">
        <v>11.6971550735769</v>
      </c>
      <c r="H1179">
        <v>-8.9127669008563597</v>
      </c>
      <c r="I1179">
        <v>8.1524748058990397</v>
      </c>
      <c r="J1179">
        <v>-9.1870955544974908</v>
      </c>
      <c r="K1179">
        <v>116.616035083809</v>
      </c>
      <c r="L1179">
        <v>108.66284708193299</v>
      </c>
      <c r="M1179">
        <v>19.534231368541899</v>
      </c>
      <c r="N1179">
        <v>0.61357857287994499</v>
      </c>
      <c r="O1179">
        <v>56.517968975816501</v>
      </c>
      <c r="P1179">
        <v>42.961432506887</v>
      </c>
      <c r="Q1179">
        <v>4.1153064168528E-2</v>
      </c>
    </row>
    <row r="1180" spans="1:17" hidden="1" x14ac:dyDescent="0.3">
      <c r="A1180" t="s">
        <v>2519</v>
      </c>
      <c r="B1180" t="s">
        <v>2520</v>
      </c>
      <c r="C1180" t="s">
        <v>3123</v>
      </c>
      <c r="D1180" t="s">
        <v>414</v>
      </c>
      <c r="E1180">
        <v>1895.89647384</v>
      </c>
      <c r="F1180">
        <v>216.36</v>
      </c>
      <c r="G1180">
        <v>-38.834799503999498</v>
      </c>
      <c r="H1180">
        <v>-1.1589796579185501</v>
      </c>
      <c r="I1180">
        <v>-8.3492776498211203</v>
      </c>
      <c r="J1180">
        <v>-1.4994711199183699</v>
      </c>
      <c r="K1180">
        <v>221.89875731382801</v>
      </c>
      <c r="L1180">
        <v>234.93323615238199</v>
      </c>
      <c r="M1180">
        <v>40.677132486438801</v>
      </c>
      <c r="N1180">
        <v>0.79131133668473697</v>
      </c>
      <c r="O1180">
        <v>58.994268811240502</v>
      </c>
      <c r="P1180">
        <v>9.8274111675126896</v>
      </c>
      <c r="Q1180">
        <v>0.14672507843003799</v>
      </c>
    </row>
    <row r="1181" spans="1:17" hidden="1" x14ac:dyDescent="0.3">
      <c r="A1181" t="s">
        <v>2521</v>
      </c>
      <c r="B1181" t="s">
        <v>2522</v>
      </c>
      <c r="C1181" t="s">
        <v>3123</v>
      </c>
      <c r="D1181" t="s">
        <v>255</v>
      </c>
      <c r="E1181">
        <v>1878.2892282</v>
      </c>
      <c r="F1181">
        <v>2946.9</v>
      </c>
      <c r="G1181">
        <v>792.28602498277405</v>
      </c>
      <c r="H1181">
        <v>-6.0927260010608597</v>
      </c>
      <c r="I1181">
        <v>80.758413235501806</v>
      </c>
      <c r="J1181">
        <v>-6.5967751727660797</v>
      </c>
      <c r="K1181">
        <v>3241.8993628415201</v>
      </c>
      <c r="L1181">
        <v>2442.3892126933401</v>
      </c>
      <c r="M1181">
        <v>33.063639739747202</v>
      </c>
      <c r="N1181">
        <v>0.56092077087794401</v>
      </c>
      <c r="O1181">
        <v>41.674301808680298</v>
      </c>
      <c r="P1181">
        <v>905.76791808873702</v>
      </c>
    </row>
    <row r="1182" spans="1:17" hidden="1" x14ac:dyDescent="0.3">
      <c r="A1182" t="s">
        <v>2523</v>
      </c>
      <c r="B1182" t="s">
        <v>2524</v>
      </c>
      <c r="C1182" t="s">
        <v>3123</v>
      </c>
      <c r="D1182" t="s">
        <v>485</v>
      </c>
      <c r="E1182">
        <v>1877.7212819199999</v>
      </c>
      <c r="F1182">
        <v>310.39999999999998</v>
      </c>
      <c r="G1182">
        <v>-17.803206947429</v>
      </c>
      <c r="H1182">
        <v>-18.321592651455401</v>
      </c>
      <c r="I1182">
        <v>-14.9980188437923</v>
      </c>
      <c r="J1182">
        <v>-14.547506814597099</v>
      </c>
      <c r="K1182">
        <v>375.53641557015499</v>
      </c>
      <c r="L1182">
        <v>371.874016690335</v>
      </c>
      <c r="M1182">
        <v>13.7306005141387</v>
      </c>
      <c r="N1182">
        <v>1.04464621939992</v>
      </c>
      <c r="O1182">
        <v>45.779639175257699</v>
      </c>
      <c r="P1182">
        <v>5.7580919931856798</v>
      </c>
      <c r="Q1182">
        <v>1.2930905555462001E-2</v>
      </c>
    </row>
    <row r="1183" spans="1:17" hidden="1" x14ac:dyDescent="0.3">
      <c r="A1183" t="s">
        <v>2525</v>
      </c>
      <c r="B1183" t="s">
        <v>2526</v>
      </c>
      <c r="C1183" t="s">
        <v>3123</v>
      </c>
      <c r="D1183" t="s">
        <v>1467</v>
      </c>
      <c r="E1183">
        <v>1872.9699867049901</v>
      </c>
      <c r="F1183">
        <v>94.19</v>
      </c>
      <c r="G1183">
        <v>-39.1135961616556</v>
      </c>
      <c r="H1183">
        <v>-4.6132514526208004</v>
      </c>
      <c r="I1183">
        <v>-12.2597131487254</v>
      </c>
      <c r="J1183">
        <v>-4.2840603961337802</v>
      </c>
      <c r="K1183">
        <v>101.015307910597</v>
      </c>
      <c r="L1183">
        <v>105.394580826107</v>
      </c>
      <c r="M1183">
        <v>40.176630684120397</v>
      </c>
      <c r="N1183">
        <v>0.51227831060873297</v>
      </c>
      <c r="O1183">
        <v>37.944580104045002</v>
      </c>
      <c r="P1183">
        <v>4.1348811498065103</v>
      </c>
      <c r="Q1183">
        <v>8.4425955805717004E-2</v>
      </c>
    </row>
    <row r="1184" spans="1:17" hidden="1" x14ac:dyDescent="0.3">
      <c r="A1184" t="s">
        <v>2527</v>
      </c>
      <c r="B1184" t="s">
        <v>2528</v>
      </c>
      <c r="C1184" t="s">
        <v>3123</v>
      </c>
      <c r="D1184" t="s">
        <v>75</v>
      </c>
      <c r="E1184">
        <v>1868.3331362399999</v>
      </c>
      <c r="F1184">
        <v>2477.6</v>
      </c>
      <c r="G1184">
        <v>-23.321521180740199</v>
      </c>
      <c r="H1184">
        <v>-10.4001972654286</v>
      </c>
      <c r="I1184">
        <v>-4.6740279924007702</v>
      </c>
      <c r="J1184">
        <v>-1.7871476693842401</v>
      </c>
      <c r="K1184">
        <v>2730.13029020657</v>
      </c>
      <c r="L1184">
        <v>2797.3330089828701</v>
      </c>
      <c r="M1184">
        <v>29.420276866103801</v>
      </c>
      <c r="N1184">
        <v>1.1038182493323201</v>
      </c>
      <c r="O1184">
        <v>27.992815628027099</v>
      </c>
      <c r="P1184">
        <v>5.6253064182635697</v>
      </c>
      <c r="Q1184">
        <v>-0.12803481122708801</v>
      </c>
    </row>
    <row r="1185" spans="1:17" hidden="1" x14ac:dyDescent="0.3">
      <c r="A1185" t="s">
        <v>2529</v>
      </c>
      <c r="B1185" t="s">
        <v>2530</v>
      </c>
      <c r="C1185" t="s">
        <v>3123</v>
      </c>
      <c r="D1185" t="s">
        <v>270</v>
      </c>
      <c r="E1185">
        <v>1866.971310705</v>
      </c>
      <c r="F1185">
        <v>415.05</v>
      </c>
      <c r="G1185">
        <v>-43.3098204982754</v>
      </c>
      <c r="H1185">
        <v>-4.6447991319782602</v>
      </c>
      <c r="I1185">
        <v>-26.154294710029902</v>
      </c>
      <c r="J1185">
        <v>-4.6729710510039304</v>
      </c>
      <c r="K1185">
        <v>455.20197277132303</v>
      </c>
      <c r="L1185">
        <v>500.51581380487198</v>
      </c>
      <c r="M1185">
        <v>24.413446490545699</v>
      </c>
      <c r="N1185">
        <v>0.95192594961645305</v>
      </c>
      <c r="O1185">
        <v>53.752559932538198</v>
      </c>
      <c r="P1185">
        <v>0.81369929560359799</v>
      </c>
    </row>
    <row r="1186" spans="1:17" hidden="1" x14ac:dyDescent="0.3">
      <c r="A1186" t="s">
        <v>2531</v>
      </c>
      <c r="B1186" t="s">
        <v>2532</v>
      </c>
      <c r="C1186" t="s">
        <v>3123</v>
      </c>
      <c r="D1186" t="s">
        <v>414</v>
      </c>
      <c r="E1186">
        <v>1865.627898875</v>
      </c>
      <c r="F1186">
        <v>466.25</v>
      </c>
      <c r="G1186">
        <v>13.9647609933073</v>
      </c>
      <c r="H1186">
        <v>1.33840347552315</v>
      </c>
      <c r="I1186">
        <v>41.316054854392497</v>
      </c>
      <c r="J1186">
        <v>-9.6401148795857097</v>
      </c>
      <c r="K1186">
        <v>476.951039619455</v>
      </c>
      <c r="L1186">
        <v>419.56656001096297</v>
      </c>
      <c r="M1186">
        <v>39.152281615573997</v>
      </c>
      <c r="N1186">
        <v>1.4524025620432599</v>
      </c>
      <c r="O1186">
        <v>20.536193029490601</v>
      </c>
      <c r="P1186">
        <v>66.280313837375104</v>
      </c>
      <c r="Q1186">
        <v>-5.3004139067433002E-2</v>
      </c>
    </row>
    <row r="1187" spans="1:17" hidden="1" x14ac:dyDescent="0.3">
      <c r="A1187" t="s">
        <v>2533</v>
      </c>
      <c r="B1187" t="s">
        <v>2534</v>
      </c>
      <c r="C1187" t="s">
        <v>3123</v>
      </c>
      <c r="D1187" t="s">
        <v>498</v>
      </c>
      <c r="E1187">
        <v>1863.9523979999999</v>
      </c>
      <c r="F1187">
        <v>166.03</v>
      </c>
      <c r="G1187">
        <v>77.291295262496803</v>
      </c>
      <c r="H1187">
        <v>-8.3630630118445008</v>
      </c>
      <c r="I1187">
        <v>9.4309050283047693</v>
      </c>
      <c r="J1187">
        <v>-13.1260980317668</v>
      </c>
      <c r="K1187">
        <v>175.16501219383099</v>
      </c>
      <c r="L1187">
        <v>152.59201878399199</v>
      </c>
      <c r="N1187">
        <v>1.77556258311962</v>
      </c>
      <c r="O1187">
        <v>24.676263325904898</v>
      </c>
      <c r="P1187">
        <v>111.234096692111</v>
      </c>
    </row>
    <row r="1188" spans="1:17" hidden="1" x14ac:dyDescent="0.3">
      <c r="A1188" t="s">
        <v>2535</v>
      </c>
      <c r="B1188" t="s">
        <v>2536</v>
      </c>
      <c r="C1188" t="s">
        <v>3123</v>
      </c>
      <c r="D1188" t="s">
        <v>485</v>
      </c>
      <c r="E1188">
        <v>1862.5571637200001</v>
      </c>
      <c r="F1188">
        <v>553.45000000000005</v>
      </c>
      <c r="G1188">
        <v>39.916299825202401</v>
      </c>
      <c r="H1188">
        <v>1.4314533876841899</v>
      </c>
      <c r="I1188">
        <v>56.124227282856602</v>
      </c>
      <c r="J1188">
        <v>1.8484462724553701</v>
      </c>
      <c r="K1188">
        <v>538.76616094675103</v>
      </c>
      <c r="L1188">
        <v>459.57455194488603</v>
      </c>
      <c r="M1188">
        <v>46.482426570358797</v>
      </c>
      <c r="N1188">
        <v>1.77869448772599</v>
      </c>
      <c r="O1188">
        <v>18.655705122413899</v>
      </c>
      <c r="P1188">
        <v>88.890784982935102</v>
      </c>
      <c r="Q1188">
        <v>-4.8475185320412999E-2</v>
      </c>
    </row>
    <row r="1189" spans="1:17" hidden="1" x14ac:dyDescent="0.3">
      <c r="A1189" t="s">
        <v>2537</v>
      </c>
      <c r="B1189" t="s">
        <v>2538</v>
      </c>
      <c r="C1189" t="s">
        <v>3123</v>
      </c>
      <c r="D1189" t="s">
        <v>962</v>
      </c>
      <c r="E1189">
        <v>1859.1963932399999</v>
      </c>
      <c r="F1189">
        <v>279.14999999999998</v>
      </c>
      <c r="G1189">
        <v>172.10032583685401</v>
      </c>
      <c r="H1189">
        <v>-15.9136626401793</v>
      </c>
      <c r="I1189">
        <v>18.4611933644596</v>
      </c>
      <c r="J1189">
        <v>-8.0735684217112205</v>
      </c>
      <c r="K1189">
        <v>328.61067707151</v>
      </c>
      <c r="L1189">
        <v>274.46245626439799</v>
      </c>
      <c r="M1189">
        <v>23.464750069284801</v>
      </c>
      <c r="N1189">
        <v>0.77346785889438896</v>
      </c>
      <c r="O1189">
        <v>55.883933369156303</v>
      </c>
      <c r="Q1189">
        <v>0.16367019027563301</v>
      </c>
    </row>
    <row r="1190" spans="1:17" hidden="1" x14ac:dyDescent="0.3">
      <c r="A1190" t="s">
        <v>2539</v>
      </c>
      <c r="B1190" t="s">
        <v>2540</v>
      </c>
      <c r="C1190" t="s">
        <v>3123</v>
      </c>
      <c r="D1190" t="s">
        <v>142</v>
      </c>
      <c r="E1190">
        <v>1858.3386604499999</v>
      </c>
      <c r="F1190">
        <v>109.65</v>
      </c>
      <c r="G1190">
        <v>5.6275593697840103</v>
      </c>
      <c r="H1190">
        <v>-13.6418978437109</v>
      </c>
      <c r="I1190">
        <v>18.9061846187954</v>
      </c>
      <c r="J1190">
        <v>-6.9915120148713399</v>
      </c>
      <c r="K1190">
        <v>113.63979462211501</v>
      </c>
      <c r="L1190">
        <v>102.4767633852</v>
      </c>
      <c r="M1190">
        <v>48.338592632961102</v>
      </c>
      <c r="N1190">
        <v>1.07470053281065</v>
      </c>
      <c r="O1190">
        <v>34.701322389420802</v>
      </c>
      <c r="P1190">
        <v>50.205479452054803</v>
      </c>
      <c r="Q1190">
        <v>4.5865476801154999E-2</v>
      </c>
    </row>
    <row r="1191" spans="1:17" hidden="1" x14ac:dyDescent="0.3">
      <c r="A1191" t="s">
        <v>2541</v>
      </c>
      <c r="B1191" t="s">
        <v>2542</v>
      </c>
      <c r="C1191" t="s">
        <v>3123</v>
      </c>
      <c r="D1191" t="s">
        <v>21</v>
      </c>
      <c r="E1191">
        <v>1848.06050995999</v>
      </c>
      <c r="F1191">
        <v>443.8</v>
      </c>
      <c r="G1191">
        <v>30.5489690492896</v>
      </c>
      <c r="H1191">
        <v>56.257273998939098</v>
      </c>
      <c r="I1191">
        <v>42.4631966870434</v>
      </c>
      <c r="J1191">
        <v>12.7644348644847</v>
      </c>
      <c r="K1191">
        <v>328.56741195260099</v>
      </c>
      <c r="M1191">
        <v>77.414340545152001</v>
      </c>
      <c r="O1191">
        <v>7.03019378098241</v>
      </c>
      <c r="P1191">
        <v>79.639749038656106</v>
      </c>
    </row>
    <row r="1192" spans="1:17" hidden="1" x14ac:dyDescent="0.3">
      <c r="A1192" t="s">
        <v>2543</v>
      </c>
      <c r="B1192" t="s">
        <v>2544</v>
      </c>
      <c r="C1192" t="s">
        <v>3123</v>
      </c>
      <c r="D1192" t="s">
        <v>126</v>
      </c>
      <c r="E1192">
        <v>1840.5211459499999</v>
      </c>
      <c r="F1192">
        <v>119.55</v>
      </c>
      <c r="G1192">
        <v>-34.525653425243902</v>
      </c>
      <c r="H1192">
        <v>-2.5236959093651499</v>
      </c>
      <c r="I1192">
        <v>-1.3244863448256201</v>
      </c>
      <c r="J1192">
        <v>-10.3464663019976</v>
      </c>
      <c r="K1192">
        <v>132.61669469287099</v>
      </c>
      <c r="L1192">
        <v>125.484225113235</v>
      </c>
      <c r="M1192">
        <v>30.731538221466302</v>
      </c>
      <c r="N1192">
        <v>0.74865101112089305</v>
      </c>
      <c r="O1192">
        <v>49.4772061898787</v>
      </c>
      <c r="P1192">
        <v>35.084745762711798</v>
      </c>
      <c r="Q1192">
        <v>0.149571714132263</v>
      </c>
    </row>
    <row r="1193" spans="1:17" hidden="1" x14ac:dyDescent="0.3">
      <c r="A1193" t="s">
        <v>2545</v>
      </c>
      <c r="B1193" t="s">
        <v>2546</v>
      </c>
      <c r="C1193" t="s">
        <v>3123</v>
      </c>
      <c r="D1193" t="s">
        <v>498</v>
      </c>
      <c r="E1193">
        <v>1837.0841368199999</v>
      </c>
      <c r="F1193">
        <v>363.4</v>
      </c>
      <c r="G1193">
        <v>-7.52108267728042</v>
      </c>
      <c r="H1193">
        <v>8.8839965315275897</v>
      </c>
      <c r="I1193">
        <v>-18.950830068693001</v>
      </c>
      <c r="J1193">
        <v>-3.57578182919208</v>
      </c>
      <c r="K1193">
        <v>405.65426338674899</v>
      </c>
      <c r="L1193">
        <v>414.87319598557701</v>
      </c>
      <c r="M1193">
        <v>33.615793964082101</v>
      </c>
      <c r="N1193">
        <v>0.27145352347047302</v>
      </c>
      <c r="O1193">
        <v>71.9867914144194</v>
      </c>
      <c r="P1193">
        <v>39.769230769230703</v>
      </c>
    </row>
    <row r="1194" spans="1:17" hidden="1" x14ac:dyDescent="0.3">
      <c r="A1194" t="s">
        <v>2547</v>
      </c>
      <c r="B1194" t="s">
        <v>2548</v>
      </c>
      <c r="C1194" t="s">
        <v>3123</v>
      </c>
      <c r="D1194" t="s">
        <v>270</v>
      </c>
      <c r="E1194">
        <v>1834.4532136</v>
      </c>
      <c r="F1194">
        <v>282.52</v>
      </c>
      <c r="G1194">
        <v>200.47363241692901</v>
      </c>
      <c r="H1194">
        <v>36.042161619460799</v>
      </c>
      <c r="I1194">
        <v>235.27124512009101</v>
      </c>
      <c r="J1194">
        <v>11.116120204362799</v>
      </c>
      <c r="K1194">
        <v>211.11859138487799</v>
      </c>
      <c r="L1194">
        <v>154.90481162976999</v>
      </c>
      <c r="M1194">
        <v>84.579335553786706</v>
      </c>
      <c r="N1194">
        <v>2.45221520237761</v>
      </c>
      <c r="O1194">
        <v>1.5290952852895201</v>
      </c>
      <c r="P1194">
        <v>342.82131661442003</v>
      </c>
      <c r="Q1194">
        <v>0.17988582930080399</v>
      </c>
    </row>
    <row r="1195" spans="1:17" hidden="1" x14ac:dyDescent="0.3">
      <c r="A1195" t="s">
        <v>2549</v>
      </c>
      <c r="B1195" t="s">
        <v>2550</v>
      </c>
      <c r="C1195" t="s">
        <v>3123</v>
      </c>
      <c r="D1195" t="s">
        <v>105</v>
      </c>
      <c r="E1195">
        <v>1831.162008</v>
      </c>
      <c r="F1195">
        <v>324.60000000000002</v>
      </c>
      <c r="G1195">
        <v>-32.147020962876802</v>
      </c>
      <c r="H1195">
        <v>4.9007460511627201</v>
      </c>
      <c r="I1195">
        <v>-6.0812365510357598</v>
      </c>
      <c r="J1195">
        <v>-6.8783067042976</v>
      </c>
      <c r="K1195">
        <v>338.65121415236001</v>
      </c>
      <c r="L1195">
        <v>340.94209010586297</v>
      </c>
      <c r="M1195">
        <v>42.715107494681703</v>
      </c>
      <c r="N1195">
        <v>1.3304880318454999</v>
      </c>
      <c r="O1195">
        <v>36.783733826247598</v>
      </c>
      <c r="P1195">
        <v>15.0859776635348</v>
      </c>
      <c r="Q1195">
        <v>2.8088846415717E-2</v>
      </c>
    </row>
    <row r="1196" spans="1:17" hidden="1" x14ac:dyDescent="0.3">
      <c r="A1196" t="s">
        <v>2551</v>
      </c>
      <c r="B1196" t="s">
        <v>2552</v>
      </c>
      <c r="C1196" t="s">
        <v>3123</v>
      </c>
      <c r="D1196" t="s">
        <v>211</v>
      </c>
      <c r="E1196">
        <v>1825.9186769999999</v>
      </c>
      <c r="F1196">
        <v>295.8</v>
      </c>
      <c r="G1196">
        <v>-13.933139999512701</v>
      </c>
      <c r="H1196">
        <v>1.2602151754097199</v>
      </c>
      <c r="I1196">
        <v>-10.3614801651024</v>
      </c>
      <c r="J1196">
        <v>-0.41883031061068599</v>
      </c>
      <c r="K1196">
        <v>314.627165088509</v>
      </c>
      <c r="L1196">
        <v>304.649461251064</v>
      </c>
      <c r="M1196">
        <v>45.8581732582253</v>
      </c>
      <c r="N1196">
        <v>0.85724397000213204</v>
      </c>
      <c r="O1196">
        <v>33.806626098715299</v>
      </c>
      <c r="P1196">
        <v>34.332425068119903</v>
      </c>
      <c r="Q1196">
        <v>0.148308520116334</v>
      </c>
    </row>
    <row r="1197" spans="1:17" hidden="1" x14ac:dyDescent="0.3">
      <c r="A1197" t="s">
        <v>2553</v>
      </c>
      <c r="B1197" t="s">
        <v>2554</v>
      </c>
      <c r="C1197" t="s">
        <v>3123</v>
      </c>
      <c r="D1197" t="s">
        <v>1669</v>
      </c>
      <c r="E1197">
        <v>1821.769125</v>
      </c>
      <c r="F1197">
        <v>160.05000000000001</v>
      </c>
      <c r="G1197">
        <v>1274.0119268317601</v>
      </c>
      <c r="H1197">
        <v>44.227874271790398</v>
      </c>
      <c r="I1197">
        <v>366.02424304047798</v>
      </c>
      <c r="J1197">
        <v>17.4481331131289</v>
      </c>
      <c r="K1197">
        <v>108.926587560919</v>
      </c>
      <c r="L1197">
        <v>65.081805987770096</v>
      </c>
      <c r="M1197">
        <v>95.419029859498394</v>
      </c>
      <c r="N1197">
        <v>0.74349304074743305</v>
      </c>
      <c r="O1197">
        <v>0</v>
      </c>
      <c r="P1197">
        <v>1424.2857142857099</v>
      </c>
    </row>
    <row r="1198" spans="1:17" hidden="1" x14ac:dyDescent="0.3">
      <c r="A1198" t="s">
        <v>2555</v>
      </c>
      <c r="B1198" t="s">
        <v>2556</v>
      </c>
      <c r="C1198" t="s">
        <v>3123</v>
      </c>
      <c r="D1198" t="s">
        <v>1669</v>
      </c>
      <c r="E1198">
        <v>1812.189468672</v>
      </c>
      <c r="F1198">
        <v>83.26</v>
      </c>
      <c r="G1198">
        <v>-33.294544854190903</v>
      </c>
      <c r="H1198">
        <v>-2.60077602489921</v>
      </c>
      <c r="I1198">
        <v>-15.39056337307</v>
      </c>
      <c r="J1198">
        <v>-1.04736729080141</v>
      </c>
      <c r="K1198">
        <v>90.029098587894396</v>
      </c>
      <c r="L1198">
        <v>94.299384798035604</v>
      </c>
      <c r="M1198">
        <v>24.22614549999</v>
      </c>
      <c r="N1198">
        <v>0.45108042831752998</v>
      </c>
      <c r="O1198">
        <v>55.536872447754</v>
      </c>
      <c r="P1198">
        <v>0.31325301204820899</v>
      </c>
      <c r="Q1198">
        <v>1.8268198905805E-2</v>
      </c>
    </row>
    <row r="1199" spans="1:17" hidden="1" x14ac:dyDescent="0.3">
      <c r="A1199" t="s">
        <v>2557</v>
      </c>
      <c r="B1199" t="s">
        <v>2558</v>
      </c>
      <c r="C1199" t="s">
        <v>3123</v>
      </c>
      <c r="D1199" t="s">
        <v>255</v>
      </c>
      <c r="E1199">
        <v>1791.8788016639901</v>
      </c>
      <c r="F1199">
        <v>174.93</v>
      </c>
      <c r="G1199">
        <v>-35.065654455185403</v>
      </c>
      <c r="H1199">
        <v>-11.053295068282701</v>
      </c>
      <c r="I1199">
        <v>-21.0277838212637</v>
      </c>
      <c r="J1199">
        <v>-10.079667253576099</v>
      </c>
      <c r="K1199">
        <v>203.523426417298</v>
      </c>
      <c r="M1199">
        <v>20.245216997459298</v>
      </c>
      <c r="N1199">
        <v>0.49168681257441799</v>
      </c>
      <c r="O1199">
        <v>50.911793288744001</v>
      </c>
      <c r="P1199">
        <v>0.79515989628349204</v>
      </c>
    </row>
    <row r="1200" spans="1:17" hidden="1" x14ac:dyDescent="0.3">
      <c r="A1200" t="s">
        <v>2559</v>
      </c>
      <c r="B1200" t="s">
        <v>2560</v>
      </c>
      <c r="C1200" t="s">
        <v>3123</v>
      </c>
      <c r="D1200" t="s">
        <v>287</v>
      </c>
      <c r="E1200">
        <v>1791.68696</v>
      </c>
      <c r="F1200">
        <v>133.69999999999999</v>
      </c>
      <c r="G1200">
        <v>358.47628255339703</v>
      </c>
      <c r="H1200">
        <v>-13.4251144319798</v>
      </c>
      <c r="I1200">
        <v>19.185812283475698</v>
      </c>
      <c r="J1200">
        <v>-19.342806918797798</v>
      </c>
      <c r="K1200">
        <v>144.60933195702501</v>
      </c>
      <c r="L1200">
        <v>111.638658703215</v>
      </c>
      <c r="M1200">
        <v>35.245147270009802</v>
      </c>
      <c r="N1200">
        <v>0.91032503329769698</v>
      </c>
      <c r="O1200">
        <v>25.654450261780099</v>
      </c>
      <c r="P1200">
        <v>407.593014426727</v>
      </c>
      <c r="Q1200">
        <v>0.189461723241032</v>
      </c>
    </row>
    <row r="1201" spans="1:17" hidden="1" x14ac:dyDescent="0.3">
      <c r="A1201" t="s">
        <v>2561</v>
      </c>
      <c r="B1201" t="s">
        <v>2562</v>
      </c>
      <c r="C1201" t="s">
        <v>3123</v>
      </c>
      <c r="D1201" t="s">
        <v>1467</v>
      </c>
      <c r="E1201">
        <v>1791.135176</v>
      </c>
      <c r="F1201">
        <v>284</v>
      </c>
      <c r="G1201">
        <v>-34.035624753353503</v>
      </c>
      <c r="H1201">
        <v>-3.6592861714548901</v>
      </c>
      <c r="I1201">
        <v>-19.2151758136777</v>
      </c>
      <c r="J1201">
        <v>-3.3419583780227802</v>
      </c>
      <c r="K1201">
        <v>317.11683727359798</v>
      </c>
      <c r="L1201">
        <v>329.58990167656299</v>
      </c>
      <c r="M1201">
        <v>25.863173423208799</v>
      </c>
      <c r="N1201">
        <v>0.47612207388859201</v>
      </c>
      <c r="O1201">
        <v>34.964788732394297</v>
      </c>
      <c r="P1201">
        <v>1.4285714285714199</v>
      </c>
      <c r="Q1201">
        <v>5.9840555061222003E-2</v>
      </c>
    </row>
    <row r="1202" spans="1:17" hidden="1" x14ac:dyDescent="0.3">
      <c r="A1202" t="s">
        <v>2563</v>
      </c>
      <c r="B1202" t="s">
        <v>2564</v>
      </c>
      <c r="C1202" t="s">
        <v>3123</v>
      </c>
      <c r="D1202" t="s">
        <v>239</v>
      </c>
      <c r="E1202">
        <v>1780.916856955</v>
      </c>
      <c r="F1202">
        <v>1007.15</v>
      </c>
      <c r="G1202">
        <v>152.102013317798</v>
      </c>
      <c r="H1202">
        <v>-7.6695375952637601</v>
      </c>
      <c r="I1202">
        <v>27.168498190086702</v>
      </c>
      <c r="J1202">
        <v>-7.0660012544236004</v>
      </c>
      <c r="K1202">
        <v>1020.12570981534</v>
      </c>
      <c r="L1202">
        <v>856.68677054054797</v>
      </c>
      <c r="M1202">
        <v>44.034763960842</v>
      </c>
      <c r="N1202">
        <v>0.90630685983557102</v>
      </c>
      <c r="O1202">
        <v>19.0488010723328</v>
      </c>
      <c r="P1202">
        <v>177.83448275862</v>
      </c>
      <c r="Q1202">
        <v>0.15055521480638401</v>
      </c>
    </row>
    <row r="1203" spans="1:17" hidden="1" x14ac:dyDescent="0.3">
      <c r="A1203" t="s">
        <v>2565</v>
      </c>
      <c r="B1203" t="s">
        <v>2566</v>
      </c>
      <c r="C1203" t="s">
        <v>3123</v>
      </c>
      <c r="D1203" t="s">
        <v>572</v>
      </c>
      <c r="E1203">
        <v>1779.6856415699999</v>
      </c>
      <c r="F1203">
        <v>357.65</v>
      </c>
      <c r="G1203">
        <v>-6.0973226771606797</v>
      </c>
      <c r="H1203">
        <v>-7.2355831439180101</v>
      </c>
      <c r="I1203">
        <v>-11.915848185027301</v>
      </c>
      <c r="J1203">
        <v>-3.6747811136158699</v>
      </c>
      <c r="K1203">
        <v>401.37310409793997</v>
      </c>
      <c r="L1203">
        <v>405.314156842584</v>
      </c>
      <c r="M1203">
        <v>27.016389778451899</v>
      </c>
      <c r="N1203">
        <v>0.23514669349029901</v>
      </c>
      <c r="O1203">
        <v>76.135887040402594</v>
      </c>
      <c r="P1203">
        <v>15.3523625221738</v>
      </c>
      <c r="Q1203">
        <v>3.8045304385115997E-2</v>
      </c>
    </row>
    <row r="1204" spans="1:17" hidden="1" x14ac:dyDescent="0.3">
      <c r="A1204" t="s">
        <v>2567</v>
      </c>
      <c r="B1204" t="s">
        <v>2568</v>
      </c>
      <c r="C1204" t="s">
        <v>3123</v>
      </c>
      <c r="D1204" t="s">
        <v>1376</v>
      </c>
      <c r="E1204">
        <v>1765.87608405999</v>
      </c>
      <c r="F1204">
        <v>622.6</v>
      </c>
      <c r="G1204">
        <v>8.4674798968952203</v>
      </c>
      <c r="H1204">
        <v>-19.217470377338898</v>
      </c>
      <c r="I1204">
        <v>27.026443228248201</v>
      </c>
      <c r="J1204">
        <v>-7.3213053409164104</v>
      </c>
      <c r="K1204">
        <v>727.78227653572196</v>
      </c>
      <c r="L1204">
        <v>623.48737694610395</v>
      </c>
      <c r="M1204">
        <v>25.546034103380499</v>
      </c>
      <c r="N1204">
        <v>1.5693231991955401</v>
      </c>
      <c r="O1204">
        <v>44.8763250883392</v>
      </c>
      <c r="P1204">
        <v>52.616742247824398</v>
      </c>
      <c r="Q1204">
        <v>7.5125147527600994E-2</v>
      </c>
    </row>
    <row r="1205" spans="1:17" hidden="1" x14ac:dyDescent="0.3">
      <c r="A1205" t="s">
        <v>2569</v>
      </c>
      <c r="B1205" t="s">
        <v>2570</v>
      </c>
      <c r="C1205" t="s">
        <v>3123</v>
      </c>
      <c r="D1205" t="s">
        <v>470</v>
      </c>
      <c r="E1205">
        <v>1756.619468525</v>
      </c>
      <c r="F1205">
        <v>567.25</v>
      </c>
      <c r="G1205">
        <v>-34.939062407825602</v>
      </c>
      <c r="H1205">
        <v>-4.8886757847485303</v>
      </c>
      <c r="I1205">
        <v>-4.9267010937188296</v>
      </c>
      <c r="J1205">
        <v>-3.9578396925021901</v>
      </c>
      <c r="K1205">
        <v>638.215250757543</v>
      </c>
      <c r="L1205">
        <v>634.38807341044901</v>
      </c>
      <c r="M1205">
        <v>40.436064707276103</v>
      </c>
      <c r="N1205">
        <v>0.99024380434067205</v>
      </c>
      <c r="O1205">
        <v>56.676950198325201</v>
      </c>
      <c r="P1205">
        <v>28.905806158391002</v>
      </c>
      <c r="Q1205">
        <v>0.11039592413453</v>
      </c>
    </row>
    <row r="1206" spans="1:17" hidden="1" x14ac:dyDescent="0.3">
      <c r="A1206" t="s">
        <v>2571</v>
      </c>
      <c r="B1206" t="s">
        <v>2572</v>
      </c>
      <c r="C1206" t="s">
        <v>3123</v>
      </c>
      <c r="D1206" t="s">
        <v>1540</v>
      </c>
      <c r="E1206">
        <v>1752.44270725</v>
      </c>
      <c r="F1206">
        <v>245.5</v>
      </c>
      <c r="G1206">
        <v>-26.766510617536898</v>
      </c>
      <c r="H1206">
        <v>-2.5979057694947398</v>
      </c>
      <c r="I1206">
        <v>42.974483318605998</v>
      </c>
      <c r="J1206">
        <v>-6.9361691121600098</v>
      </c>
      <c r="K1206">
        <v>279.37435919751402</v>
      </c>
      <c r="L1206">
        <v>258.34776363684398</v>
      </c>
      <c r="M1206">
        <v>22.268137724560201</v>
      </c>
      <c r="N1206">
        <v>0.91788418098354796</v>
      </c>
      <c r="O1206">
        <v>46.741344195519297</v>
      </c>
      <c r="P1206">
        <v>81.851851851851805</v>
      </c>
      <c r="Q1206">
        <v>6.1495787121821001E-2</v>
      </c>
    </row>
    <row r="1207" spans="1:17" hidden="1" x14ac:dyDescent="0.3">
      <c r="A1207" t="s">
        <v>2573</v>
      </c>
      <c r="B1207" t="s">
        <v>2574</v>
      </c>
      <c r="C1207" t="s">
        <v>3123</v>
      </c>
      <c r="D1207" t="s">
        <v>270</v>
      </c>
      <c r="E1207">
        <v>1749.0211999999999</v>
      </c>
      <c r="F1207">
        <v>485.3</v>
      </c>
      <c r="G1207">
        <v>-55.282522765242398</v>
      </c>
      <c r="H1207">
        <v>-14.7234935556721</v>
      </c>
      <c r="I1207">
        <v>-27.508087888671501</v>
      </c>
      <c r="J1207">
        <v>-8.7689928074114594</v>
      </c>
      <c r="K1207">
        <v>573.59097415557903</v>
      </c>
      <c r="L1207">
        <v>598.36830562974501</v>
      </c>
      <c r="M1207">
        <v>21.546857625485099</v>
      </c>
      <c r="N1207">
        <v>1.0782617906381899</v>
      </c>
      <c r="O1207">
        <v>92.664331341438199</v>
      </c>
      <c r="P1207">
        <v>4.1304581053535001</v>
      </c>
      <c r="Q1207">
        <v>4.9639067700029002E-2</v>
      </c>
    </row>
    <row r="1208" spans="1:17" hidden="1" x14ac:dyDescent="0.3">
      <c r="A1208" t="s">
        <v>2575</v>
      </c>
      <c r="B1208" t="s">
        <v>2576</v>
      </c>
      <c r="C1208" t="s">
        <v>3123</v>
      </c>
      <c r="D1208" t="s">
        <v>460</v>
      </c>
      <c r="E1208">
        <v>1744.4256049999999</v>
      </c>
      <c r="F1208">
        <v>2923.7</v>
      </c>
      <c r="G1208">
        <v>60.6775695901731</v>
      </c>
      <c r="H1208">
        <v>-1.6076844425512</v>
      </c>
      <c r="I1208">
        <v>24.594981578818999</v>
      </c>
      <c r="J1208">
        <v>-8.8681479713438307</v>
      </c>
      <c r="K1208">
        <v>3174.3811732515201</v>
      </c>
      <c r="L1208">
        <v>2697.3014198953401</v>
      </c>
      <c r="M1208">
        <v>31.829308073465601</v>
      </c>
      <c r="N1208">
        <v>2.73248445071237</v>
      </c>
      <c r="O1208">
        <v>41.940007524711802</v>
      </c>
      <c r="P1208">
        <v>122.334600760456</v>
      </c>
      <c r="Q1208">
        <v>0.118280649717267</v>
      </c>
    </row>
    <row r="1209" spans="1:17" hidden="1" x14ac:dyDescent="0.3">
      <c r="A1209" t="s">
        <v>2577</v>
      </c>
      <c r="B1209" t="s">
        <v>2578</v>
      </c>
      <c r="C1209" t="s">
        <v>3123</v>
      </c>
      <c r="D1209" t="s">
        <v>753</v>
      </c>
      <c r="E1209">
        <v>1742.326600205</v>
      </c>
      <c r="F1209">
        <v>674.65</v>
      </c>
      <c r="G1209">
        <v>-7.8010434038195502</v>
      </c>
      <c r="H1209">
        <v>-1.94117790475501</v>
      </c>
      <c r="I1209">
        <v>-29.088437579183001</v>
      </c>
      <c r="J1209">
        <v>-1.3189973949883</v>
      </c>
      <c r="K1209">
        <v>733.78789776450606</v>
      </c>
      <c r="L1209">
        <v>779.57606383860502</v>
      </c>
      <c r="M1209">
        <v>38.199819107913598</v>
      </c>
      <c r="N1209">
        <v>0.70261290959836298</v>
      </c>
      <c r="O1209">
        <v>92.692507225968995</v>
      </c>
      <c r="P1209">
        <v>15.542044870697</v>
      </c>
      <c r="Q1209">
        <v>0.162517198902765</v>
      </c>
    </row>
    <row r="1210" spans="1:17" hidden="1" x14ac:dyDescent="0.3">
      <c r="A1210" t="s">
        <v>2579</v>
      </c>
      <c r="B1210" t="s">
        <v>2580</v>
      </c>
      <c r="C1210" t="s">
        <v>3123</v>
      </c>
      <c r="D1210" t="s">
        <v>220</v>
      </c>
      <c r="E1210">
        <v>1733.9672210849999</v>
      </c>
      <c r="F1210">
        <v>744.1</v>
      </c>
      <c r="G1210">
        <v>20.814371187156201</v>
      </c>
      <c r="H1210">
        <v>-4.5209061899490797</v>
      </c>
      <c r="I1210">
        <v>11.686854068472501</v>
      </c>
      <c r="J1210">
        <v>-5.4771085268820796</v>
      </c>
      <c r="K1210">
        <v>817.290805418795</v>
      </c>
      <c r="L1210">
        <v>732.21712029832395</v>
      </c>
      <c r="M1210">
        <v>38.356294448363798</v>
      </c>
      <c r="N1210">
        <v>0.159631840430696</v>
      </c>
      <c r="O1210">
        <v>40.975675312458002</v>
      </c>
      <c r="P1210">
        <v>60.352555814153902</v>
      </c>
      <c r="Q1210">
        <v>2.6431477094786E-2</v>
      </c>
    </row>
    <row r="1211" spans="1:17" hidden="1" x14ac:dyDescent="0.3">
      <c r="A1211" t="s">
        <v>2581</v>
      </c>
      <c r="B1211" t="s">
        <v>2582</v>
      </c>
      <c r="C1211" t="s">
        <v>3123</v>
      </c>
      <c r="D1211" t="s">
        <v>425</v>
      </c>
      <c r="E1211">
        <v>1731.8833125000001</v>
      </c>
      <c r="F1211">
        <v>897.5</v>
      </c>
      <c r="G1211">
        <v>137.756937485706</v>
      </c>
      <c r="H1211">
        <v>1.04257377450821</v>
      </c>
      <c r="I1211">
        <v>79.787621152530306</v>
      </c>
      <c r="J1211">
        <v>-4.4294082259873697</v>
      </c>
      <c r="K1211">
        <v>928.97625110558704</v>
      </c>
      <c r="L1211">
        <v>737.25792548852803</v>
      </c>
      <c r="M1211">
        <v>40.0558056312167</v>
      </c>
      <c r="N1211">
        <v>0.73235389572056397</v>
      </c>
      <c r="O1211">
        <v>35.387186629526397</v>
      </c>
      <c r="P1211">
        <v>163.157894736842</v>
      </c>
      <c r="Q1211">
        <v>0.20187873497513101</v>
      </c>
    </row>
    <row r="1212" spans="1:17" hidden="1" x14ac:dyDescent="0.3">
      <c r="A1212" t="s">
        <v>2583</v>
      </c>
      <c r="B1212" t="s">
        <v>2584</v>
      </c>
      <c r="C1212" t="s">
        <v>3123</v>
      </c>
      <c r="D1212" t="s">
        <v>211</v>
      </c>
      <c r="E1212">
        <v>1720.45053998</v>
      </c>
      <c r="F1212">
        <v>704.15</v>
      </c>
      <c r="G1212">
        <v>-14.239929388268701</v>
      </c>
      <c r="H1212">
        <v>-5.5974952056256599</v>
      </c>
      <c r="I1212">
        <v>-4.5227717468527198</v>
      </c>
      <c r="J1212">
        <v>-1.0184939336918699</v>
      </c>
      <c r="K1212">
        <v>736.26867407868895</v>
      </c>
      <c r="L1212">
        <v>731.37168112567394</v>
      </c>
      <c r="M1212">
        <v>51.288676225538403</v>
      </c>
      <c r="N1212">
        <v>0.647808172656127</v>
      </c>
      <c r="O1212">
        <v>29.9368032379464</v>
      </c>
      <c r="P1212">
        <v>28.4945255474452</v>
      </c>
      <c r="Q1212">
        <v>-1.052816120889E-2</v>
      </c>
    </row>
    <row r="1213" spans="1:17" hidden="1" x14ac:dyDescent="0.3">
      <c r="A1213" t="s">
        <v>2585</v>
      </c>
      <c r="B1213" t="s">
        <v>2586</v>
      </c>
      <c r="C1213" t="s">
        <v>3123</v>
      </c>
      <c r="D1213" t="s">
        <v>123</v>
      </c>
      <c r="E1213">
        <v>1716.4630198299999</v>
      </c>
      <c r="F1213">
        <v>1336.7</v>
      </c>
      <c r="G1213">
        <v>435.70883809141998</v>
      </c>
      <c r="H1213">
        <v>-12.078635420295999</v>
      </c>
      <c r="I1213">
        <v>240.83690928422601</v>
      </c>
      <c r="J1213">
        <v>-9.5491561251470305</v>
      </c>
      <c r="K1213">
        <v>1490.3018376883001</v>
      </c>
      <c r="L1213">
        <v>1065.32822808988</v>
      </c>
      <c r="M1213">
        <v>36.546101843968202</v>
      </c>
      <c r="N1213">
        <v>0.25000058633391598</v>
      </c>
      <c r="O1213">
        <v>95.155981147602304</v>
      </c>
      <c r="P1213">
        <v>527.55868544600901</v>
      </c>
      <c r="Q1213">
        <v>0.21030734240725901</v>
      </c>
    </row>
    <row r="1214" spans="1:17" x14ac:dyDescent="0.3">
      <c r="A1214" t="s">
        <v>2587</v>
      </c>
      <c r="B1214" t="s">
        <v>2588</v>
      </c>
      <c r="C1214" t="s">
        <v>3108</v>
      </c>
      <c r="D1214" t="s">
        <v>54</v>
      </c>
      <c r="E1214">
        <v>1708.09337385</v>
      </c>
      <c r="F1214">
        <v>169.7</v>
      </c>
      <c r="G1214">
        <v>-90.307921270364602</v>
      </c>
      <c r="H1214">
        <v>-13.627744028564701</v>
      </c>
      <c r="I1214">
        <v>-68.592296529716293</v>
      </c>
      <c r="J1214">
        <v>-12.130788778208199</v>
      </c>
      <c r="K1214">
        <v>235.96798173501199</v>
      </c>
      <c r="L1214">
        <v>367.884095325408</v>
      </c>
      <c r="M1214">
        <v>18.8169801062893</v>
      </c>
      <c r="N1214">
        <v>0.93916926148674795</v>
      </c>
      <c r="O1214">
        <v>297.67236299351799</v>
      </c>
      <c r="P1214">
        <v>5.6136420214089897</v>
      </c>
      <c r="Q1214">
        <v>-0.11286166859032599</v>
      </c>
    </row>
    <row r="1215" spans="1:17" hidden="1" x14ac:dyDescent="0.3">
      <c r="A1215" t="s">
        <v>2589</v>
      </c>
      <c r="B1215" t="s">
        <v>2590</v>
      </c>
      <c r="C1215" t="s">
        <v>3123</v>
      </c>
      <c r="D1215" t="s">
        <v>108</v>
      </c>
      <c r="E1215">
        <v>1703.86236844</v>
      </c>
      <c r="F1215">
        <v>76.760000000000005</v>
      </c>
      <c r="G1215">
        <v>55.923158803091802</v>
      </c>
      <c r="H1215">
        <v>0.5032007131831</v>
      </c>
      <c r="I1215">
        <v>-21.6473411724849</v>
      </c>
      <c r="J1215">
        <v>-5.5852851348734101</v>
      </c>
      <c r="K1215">
        <v>82.872286461093694</v>
      </c>
      <c r="L1215">
        <v>78.834183282542298</v>
      </c>
      <c r="M1215">
        <v>37.646648107661498</v>
      </c>
      <c r="N1215">
        <v>0.54670040817719301</v>
      </c>
      <c r="O1215">
        <v>40.568004168837902</v>
      </c>
      <c r="P1215">
        <v>80.569277816984197</v>
      </c>
      <c r="Q1215">
        <v>6.9316412601503993E-2</v>
      </c>
    </row>
    <row r="1216" spans="1:17" hidden="1" x14ac:dyDescent="0.3">
      <c r="A1216" t="s">
        <v>2591</v>
      </c>
      <c r="B1216" t="s">
        <v>2592</v>
      </c>
      <c r="C1216" t="s">
        <v>3123</v>
      </c>
      <c r="D1216" t="s">
        <v>211</v>
      </c>
      <c r="E1216">
        <v>1703.064836</v>
      </c>
      <c r="F1216">
        <v>393.4</v>
      </c>
      <c r="G1216">
        <v>-24.846142402237799</v>
      </c>
      <c r="H1216">
        <v>-0.43489937739982198</v>
      </c>
      <c r="I1216">
        <v>-13.0093703805462</v>
      </c>
      <c r="J1216">
        <v>-1.45034967750338</v>
      </c>
      <c r="K1216">
        <v>416.418557270164</v>
      </c>
      <c r="L1216">
        <v>421.38562291631598</v>
      </c>
      <c r="M1216">
        <v>41.273457045014901</v>
      </c>
      <c r="N1216">
        <v>0.36056107289987699</v>
      </c>
      <c r="O1216">
        <v>31.926792069140799</v>
      </c>
      <c r="P1216">
        <v>10.13437849944</v>
      </c>
      <c r="Q1216">
        <v>-3.319554171434E-3</v>
      </c>
    </row>
    <row r="1217" spans="1:17" hidden="1" x14ac:dyDescent="0.3">
      <c r="A1217" t="s">
        <v>2593</v>
      </c>
      <c r="B1217" t="s">
        <v>2594</v>
      </c>
      <c r="C1217" t="s">
        <v>3123</v>
      </c>
      <c r="D1217" t="s">
        <v>572</v>
      </c>
      <c r="E1217">
        <v>1701.0937799999999</v>
      </c>
      <c r="F1217">
        <v>92.42</v>
      </c>
      <c r="G1217">
        <v>4.0504233364331901</v>
      </c>
      <c r="H1217">
        <v>-15.395756304091099</v>
      </c>
      <c r="I1217">
        <v>12.4032239989061</v>
      </c>
      <c r="J1217">
        <v>-10.8472380470558</v>
      </c>
      <c r="K1217">
        <v>109.858749070126</v>
      </c>
      <c r="L1217">
        <v>103.162626563004</v>
      </c>
      <c r="M1217">
        <v>54.219977380712301</v>
      </c>
      <c r="N1217">
        <v>0.67403280595111104</v>
      </c>
      <c r="O1217">
        <v>72.624972949577995</v>
      </c>
      <c r="P1217">
        <v>28.3611111111111</v>
      </c>
    </row>
    <row r="1218" spans="1:17" hidden="1" x14ac:dyDescent="0.3">
      <c r="A1218" t="s">
        <v>2595</v>
      </c>
      <c r="B1218" t="s">
        <v>2596</v>
      </c>
      <c r="C1218" t="s">
        <v>3123</v>
      </c>
      <c r="D1218" t="s">
        <v>572</v>
      </c>
      <c r="E1218">
        <v>1692.3029750000001</v>
      </c>
      <c r="F1218">
        <v>64.34</v>
      </c>
      <c r="G1218">
        <v>4.2477156091206103</v>
      </c>
      <c r="H1218">
        <v>18.269287461040399</v>
      </c>
      <c r="I1218">
        <v>10.086159650006399</v>
      </c>
      <c r="J1218">
        <v>1.3330820587671399</v>
      </c>
      <c r="K1218">
        <v>60.102029933411302</v>
      </c>
      <c r="L1218">
        <v>58.211916243315699</v>
      </c>
      <c r="M1218">
        <v>29.188193916460101</v>
      </c>
      <c r="N1218">
        <v>1.1488342169322601</v>
      </c>
      <c r="O1218">
        <v>21.230960522225601</v>
      </c>
      <c r="P1218">
        <v>43.136818687430399</v>
      </c>
      <c r="Q1218">
        <v>7.1071011628524999E-2</v>
      </c>
    </row>
    <row r="1219" spans="1:17" hidden="1" x14ac:dyDescent="0.3">
      <c r="A1219" t="s">
        <v>2597</v>
      </c>
      <c r="B1219" t="s">
        <v>2598</v>
      </c>
      <c r="C1219" t="s">
        <v>3123</v>
      </c>
      <c r="D1219" t="s">
        <v>414</v>
      </c>
      <c r="E1219">
        <v>1689.0779178</v>
      </c>
      <c r="F1219">
        <v>142.52000000000001</v>
      </c>
      <c r="G1219">
        <v>7.4090529173521897</v>
      </c>
      <c r="H1219">
        <v>9.0137794681388996</v>
      </c>
      <c r="I1219">
        <v>22.388381872228599</v>
      </c>
      <c r="J1219">
        <v>0.86759264332588104</v>
      </c>
      <c r="K1219">
        <v>136.42012286748201</v>
      </c>
      <c r="L1219">
        <v>126.410441119569</v>
      </c>
      <c r="M1219">
        <v>50.980372275625598</v>
      </c>
      <c r="N1219">
        <v>2.1736210984545199</v>
      </c>
      <c r="O1219">
        <v>14.7067078304799</v>
      </c>
      <c r="P1219">
        <v>50.9745762711864</v>
      </c>
      <c r="Q1219">
        <v>7.4135319155693005E-2</v>
      </c>
    </row>
    <row r="1220" spans="1:17" hidden="1" x14ac:dyDescent="0.3">
      <c r="A1220" t="s">
        <v>2599</v>
      </c>
      <c r="B1220" t="s">
        <v>2600</v>
      </c>
      <c r="C1220" t="s">
        <v>3123</v>
      </c>
      <c r="D1220" t="s">
        <v>48</v>
      </c>
      <c r="E1220">
        <v>1687.3465037999999</v>
      </c>
      <c r="F1220">
        <v>133.53</v>
      </c>
      <c r="G1220">
        <v>59.911283569314399</v>
      </c>
      <c r="H1220">
        <v>-7.2571735600423999</v>
      </c>
      <c r="I1220">
        <v>5.7636942792162902</v>
      </c>
      <c r="J1220">
        <v>-4.7371260499590599</v>
      </c>
      <c r="K1220">
        <v>141.419970502593</v>
      </c>
      <c r="L1220">
        <v>128.85150100004901</v>
      </c>
      <c r="M1220">
        <v>54.588196516324402</v>
      </c>
      <c r="N1220">
        <v>1.5957953012288599</v>
      </c>
      <c r="O1220">
        <v>52.774657380363898</v>
      </c>
      <c r="P1220">
        <v>103.862595419847</v>
      </c>
      <c r="Q1220">
        <v>0.18367524214091999</v>
      </c>
    </row>
    <row r="1221" spans="1:17" hidden="1" x14ac:dyDescent="0.3">
      <c r="A1221" t="s">
        <v>2601</v>
      </c>
      <c r="B1221" t="s">
        <v>2602</v>
      </c>
      <c r="C1221" t="s">
        <v>3123</v>
      </c>
      <c r="D1221" t="s">
        <v>21</v>
      </c>
      <c r="E1221">
        <v>1684.5948096</v>
      </c>
      <c r="F1221">
        <v>1430.75</v>
      </c>
      <c r="G1221">
        <v>196.25269341398999</v>
      </c>
      <c r="H1221">
        <v>-2.5190581176491502</v>
      </c>
      <c r="I1221">
        <v>15.311862523921899</v>
      </c>
      <c r="J1221">
        <v>-4.4782069401038704</v>
      </c>
      <c r="K1221">
        <v>1482.08052614649</v>
      </c>
      <c r="L1221">
        <v>1245.0950306014699</v>
      </c>
      <c r="M1221">
        <v>45.800840145438897</v>
      </c>
      <c r="N1221">
        <v>0.59189224473449398</v>
      </c>
      <c r="O1221">
        <v>30.2813209854971</v>
      </c>
      <c r="P1221">
        <v>225.20740993294601</v>
      </c>
      <c r="Q1221">
        <v>0.138532422068361</v>
      </c>
    </row>
    <row r="1222" spans="1:17" hidden="1" x14ac:dyDescent="0.3">
      <c r="A1222" t="s">
        <v>2603</v>
      </c>
      <c r="B1222" t="s">
        <v>2604</v>
      </c>
      <c r="C1222" t="s">
        <v>3123</v>
      </c>
      <c r="D1222" t="s">
        <v>142</v>
      </c>
      <c r="E1222">
        <v>1684.449544416</v>
      </c>
      <c r="F1222">
        <v>98.91</v>
      </c>
      <c r="G1222">
        <v>-25.977938497354799</v>
      </c>
      <c r="H1222">
        <v>-11.1264130483911</v>
      </c>
      <c r="I1222">
        <v>-21.003430993268399</v>
      </c>
      <c r="J1222">
        <v>-4.9521210847157597</v>
      </c>
      <c r="K1222">
        <v>113.814416231233</v>
      </c>
      <c r="L1222">
        <v>113.979139891336</v>
      </c>
      <c r="M1222">
        <v>27.5261983838395</v>
      </c>
      <c r="N1222">
        <v>0.34065699597246002</v>
      </c>
      <c r="O1222">
        <v>49.226569608735197</v>
      </c>
      <c r="P1222">
        <v>8.6326194398681899</v>
      </c>
      <c r="Q1222">
        <v>1.1949582594150999E-2</v>
      </c>
    </row>
    <row r="1223" spans="1:17" hidden="1" x14ac:dyDescent="0.3">
      <c r="A1223" t="s">
        <v>2605</v>
      </c>
      <c r="B1223" t="s">
        <v>2606</v>
      </c>
      <c r="C1223" t="s">
        <v>3123</v>
      </c>
      <c r="D1223" t="s">
        <v>178</v>
      </c>
      <c r="E1223">
        <v>1674.7714305</v>
      </c>
      <c r="F1223">
        <v>850.5</v>
      </c>
      <c r="G1223">
        <v>31.0281183113335</v>
      </c>
      <c r="H1223">
        <v>50.340069697863797</v>
      </c>
      <c r="I1223">
        <v>37.809200585678902</v>
      </c>
      <c r="J1223">
        <v>19.8352423710935</v>
      </c>
      <c r="M1223">
        <v>65.086764509672506</v>
      </c>
      <c r="O1223">
        <v>9.347442680776</v>
      </c>
      <c r="P1223">
        <v>57.063711911357302</v>
      </c>
    </row>
    <row r="1224" spans="1:17" hidden="1" x14ac:dyDescent="0.3">
      <c r="A1224" t="s">
        <v>2607</v>
      </c>
      <c r="B1224" t="s">
        <v>2608</v>
      </c>
      <c r="C1224" t="s">
        <v>3123</v>
      </c>
      <c r="D1224" t="s">
        <v>111</v>
      </c>
      <c r="E1224">
        <v>1673.9819469239901</v>
      </c>
      <c r="F1224">
        <v>106.68</v>
      </c>
      <c r="G1224">
        <v>-35.594714813144201</v>
      </c>
      <c r="H1224">
        <v>-7.9834363835745297</v>
      </c>
      <c r="I1224">
        <v>-29.616328585516399</v>
      </c>
      <c r="J1224">
        <v>-5.6653208454912196</v>
      </c>
      <c r="K1224">
        <v>120.262768610294</v>
      </c>
      <c r="L1224">
        <v>134.38962395879301</v>
      </c>
      <c r="M1224">
        <v>36.082650079101597</v>
      </c>
      <c r="N1224">
        <v>0.48625595285904</v>
      </c>
      <c r="O1224">
        <v>81.8522684664416</v>
      </c>
      <c r="P1224">
        <v>3.4723569350145498</v>
      </c>
    </row>
    <row r="1225" spans="1:17" hidden="1" x14ac:dyDescent="0.3">
      <c r="A1225" t="s">
        <v>2609</v>
      </c>
      <c r="B1225" t="s">
        <v>2610</v>
      </c>
      <c r="C1225" t="s">
        <v>3123</v>
      </c>
      <c r="D1225" t="s">
        <v>402</v>
      </c>
      <c r="E1225">
        <v>1673.21062104</v>
      </c>
      <c r="F1225">
        <v>5242.6499999999996</v>
      </c>
      <c r="G1225">
        <v>52.518839696781399</v>
      </c>
      <c r="H1225">
        <v>25.532737993000001</v>
      </c>
      <c r="I1225">
        <v>68.654486697074503</v>
      </c>
      <c r="J1225">
        <v>-3.7670954443521798</v>
      </c>
      <c r="K1225">
        <v>4391.7065514864098</v>
      </c>
      <c r="L1225">
        <v>3806.8271632212</v>
      </c>
      <c r="M1225">
        <v>62.837942794904897</v>
      </c>
      <c r="N1225">
        <v>3.1377973068468199</v>
      </c>
      <c r="O1225">
        <v>9.8681010557637894</v>
      </c>
      <c r="P1225">
        <v>116.19175257731899</v>
      </c>
      <c r="Q1225">
        <v>5.4495248729221998E-2</v>
      </c>
    </row>
    <row r="1226" spans="1:17" hidden="1" x14ac:dyDescent="0.3">
      <c r="A1226" t="s">
        <v>2611</v>
      </c>
      <c r="B1226" t="s">
        <v>2612</v>
      </c>
      <c r="C1226" t="s">
        <v>3123</v>
      </c>
      <c r="D1226" t="s">
        <v>407</v>
      </c>
      <c r="E1226">
        <v>1671.4929154599999</v>
      </c>
      <c r="F1226">
        <v>3134.05</v>
      </c>
      <c r="G1226">
        <v>167.868751009503</v>
      </c>
      <c r="H1226">
        <v>-6.3941101782126397</v>
      </c>
      <c r="I1226">
        <v>32.0885410962713</v>
      </c>
      <c r="J1226">
        <v>-2.2027127150692398</v>
      </c>
      <c r="K1226">
        <v>3288.6666342671701</v>
      </c>
      <c r="L1226">
        <v>2753.8001459754701</v>
      </c>
      <c r="M1226">
        <v>42.918651162574697</v>
      </c>
      <c r="N1226">
        <v>0.43485639132832699</v>
      </c>
      <c r="O1226">
        <v>53.639858968427397</v>
      </c>
      <c r="P1226">
        <v>197.19311554691501</v>
      </c>
      <c r="Q1226">
        <v>0.22133611323371399</v>
      </c>
    </row>
    <row r="1227" spans="1:17" hidden="1" x14ac:dyDescent="0.3">
      <c r="A1227" t="s">
        <v>2613</v>
      </c>
      <c r="B1227" t="s">
        <v>2614</v>
      </c>
      <c r="C1227" t="s">
        <v>3123</v>
      </c>
      <c r="D1227" t="s">
        <v>498</v>
      </c>
      <c r="E1227">
        <v>1666.00046</v>
      </c>
      <c r="F1227">
        <v>661.4</v>
      </c>
      <c r="G1227">
        <v>1115.70779242038</v>
      </c>
      <c r="H1227">
        <v>39.967723049025501</v>
      </c>
      <c r="I1227">
        <v>1075.3008698337001</v>
      </c>
      <c r="J1227">
        <v>0.74411598940915102</v>
      </c>
      <c r="K1227">
        <v>478.178289809109</v>
      </c>
      <c r="L1227">
        <v>250.617376046608</v>
      </c>
      <c r="M1227">
        <v>82.196809933669897</v>
      </c>
      <c r="N1227">
        <v>1.6432464548471599</v>
      </c>
      <c r="O1227">
        <v>0</v>
      </c>
      <c r="P1227">
        <v>1366.51884700665</v>
      </c>
    </row>
    <row r="1228" spans="1:17" hidden="1" x14ac:dyDescent="0.3">
      <c r="A1228" t="s">
        <v>2615</v>
      </c>
      <c r="B1228" t="s">
        <v>2616</v>
      </c>
      <c r="C1228" t="s">
        <v>3123</v>
      </c>
      <c r="D1228" t="s">
        <v>278</v>
      </c>
      <c r="E1228">
        <v>1659.56656509</v>
      </c>
      <c r="F1228">
        <v>50.2</v>
      </c>
      <c r="G1228">
        <v>-24.5775625575051</v>
      </c>
      <c r="H1228">
        <v>2.8607623710321599</v>
      </c>
      <c r="I1228">
        <v>-34.622224959446797</v>
      </c>
      <c r="J1228">
        <v>-1.2586109215583401</v>
      </c>
      <c r="K1228">
        <v>52.488402298118501</v>
      </c>
      <c r="L1228">
        <v>56.845623894611101</v>
      </c>
      <c r="M1228">
        <v>46.547168969331402</v>
      </c>
      <c r="N1228">
        <v>0.97255711046941296</v>
      </c>
      <c r="O1228">
        <v>91.035856573705104</v>
      </c>
      <c r="P1228">
        <v>15.801614763552401</v>
      </c>
      <c r="Q1228">
        <v>4.0801864670099997E-3</v>
      </c>
    </row>
    <row r="1229" spans="1:17" hidden="1" x14ac:dyDescent="0.3">
      <c r="A1229" t="s">
        <v>2617</v>
      </c>
      <c r="B1229" t="s">
        <v>2618</v>
      </c>
      <c r="C1229" t="s">
        <v>3123</v>
      </c>
      <c r="D1229" t="s">
        <v>21</v>
      </c>
      <c r="E1229">
        <v>1656.520839</v>
      </c>
      <c r="F1229">
        <v>1303</v>
      </c>
      <c r="G1229">
        <v>74.165766509238594</v>
      </c>
      <c r="H1229">
        <v>1.58101578226996</v>
      </c>
      <c r="I1229">
        <v>3.0969976766921299</v>
      </c>
      <c r="J1229">
        <v>-2.6234928254116001</v>
      </c>
      <c r="K1229">
        <v>1326.96775968529</v>
      </c>
      <c r="L1229">
        <v>1185.5477706685599</v>
      </c>
      <c r="M1229">
        <v>51.8930524696639</v>
      </c>
      <c r="N1229">
        <v>0.87998123271672501</v>
      </c>
      <c r="O1229">
        <v>33.300076745970799</v>
      </c>
      <c r="P1229">
        <v>119.748714056834</v>
      </c>
      <c r="Q1229">
        <v>0.170539893976837</v>
      </c>
    </row>
    <row r="1230" spans="1:17" hidden="1" x14ac:dyDescent="0.3">
      <c r="A1230" t="s">
        <v>2619</v>
      </c>
      <c r="B1230" t="s">
        <v>2620</v>
      </c>
      <c r="C1230" t="s">
        <v>3123</v>
      </c>
      <c r="D1230" t="s">
        <v>158</v>
      </c>
      <c r="E1230">
        <v>1649.2248993549999</v>
      </c>
      <c r="F1230">
        <v>742.45</v>
      </c>
      <c r="G1230">
        <v>66.775820901141401</v>
      </c>
      <c r="H1230">
        <v>45.112773447802503</v>
      </c>
      <c r="I1230">
        <v>48.960207424687901</v>
      </c>
      <c r="J1230">
        <v>6.52179305989611</v>
      </c>
      <c r="K1230">
        <v>604.275740315245</v>
      </c>
      <c r="L1230">
        <v>536.70611881158698</v>
      </c>
      <c r="M1230">
        <v>68.237233967929598</v>
      </c>
      <c r="N1230">
        <v>2.32555742940295</v>
      </c>
      <c r="O1230">
        <v>8.32379284800321</v>
      </c>
      <c r="P1230">
        <v>90.225467589034096</v>
      </c>
      <c r="Q1230">
        <v>6.6423983226260003E-2</v>
      </c>
    </row>
    <row r="1231" spans="1:17" hidden="1" x14ac:dyDescent="0.3">
      <c r="A1231" t="s">
        <v>2621</v>
      </c>
      <c r="B1231" t="s">
        <v>2622</v>
      </c>
      <c r="C1231" t="s">
        <v>3123</v>
      </c>
      <c r="D1231" t="s">
        <v>220</v>
      </c>
      <c r="E1231">
        <v>1646.56314</v>
      </c>
      <c r="F1231">
        <v>910.75</v>
      </c>
      <c r="G1231">
        <v>77.479745407788499</v>
      </c>
      <c r="H1231">
        <v>-7.5413464211430303E-2</v>
      </c>
      <c r="I1231">
        <v>52.540513973332601</v>
      </c>
      <c r="J1231">
        <v>-2.84388416380395</v>
      </c>
      <c r="K1231">
        <v>903.96956169050702</v>
      </c>
      <c r="L1231">
        <v>745.76654068655398</v>
      </c>
      <c r="M1231">
        <v>51.736444602895503</v>
      </c>
      <c r="N1231">
        <v>0.50553567878411998</v>
      </c>
      <c r="O1231">
        <v>13.906121328575299</v>
      </c>
      <c r="P1231">
        <v>128.83165829145699</v>
      </c>
      <c r="Q1231">
        <v>5.6040603680709997E-2</v>
      </c>
    </row>
    <row r="1232" spans="1:17" hidden="1" x14ac:dyDescent="0.3">
      <c r="A1232" t="s">
        <v>2623</v>
      </c>
      <c r="B1232" t="s">
        <v>2624</v>
      </c>
      <c r="C1232" t="s">
        <v>3123</v>
      </c>
      <c r="D1232" t="s">
        <v>270</v>
      </c>
      <c r="E1232">
        <v>1645.6511742600001</v>
      </c>
      <c r="F1232">
        <v>1523.4</v>
      </c>
      <c r="G1232">
        <v>267.00600215077901</v>
      </c>
      <c r="H1232">
        <v>8.8635958380195898</v>
      </c>
      <c r="I1232">
        <v>33.603133604190802</v>
      </c>
      <c r="J1232">
        <v>-12.188729195754499</v>
      </c>
      <c r="K1232">
        <v>1466.5984232584401</v>
      </c>
      <c r="L1232">
        <v>1147.464825411</v>
      </c>
      <c r="M1232">
        <v>46.290247617995597</v>
      </c>
      <c r="N1232">
        <v>1.85438893481883</v>
      </c>
      <c r="O1232">
        <v>17.283707496389599</v>
      </c>
      <c r="P1232">
        <v>358.85542168674698</v>
      </c>
      <c r="Q1232">
        <v>0.26390860019580997</v>
      </c>
    </row>
    <row r="1233" spans="1:17" hidden="1" x14ac:dyDescent="0.3">
      <c r="A1233" t="s">
        <v>2625</v>
      </c>
      <c r="B1233" t="s">
        <v>2626</v>
      </c>
      <c r="C1233" t="s">
        <v>3123</v>
      </c>
      <c r="D1233" t="s">
        <v>485</v>
      </c>
      <c r="E1233">
        <v>1642.2893505</v>
      </c>
      <c r="F1233">
        <v>533.29999999999995</v>
      </c>
      <c r="G1233">
        <v>2.6604450210596702</v>
      </c>
      <c r="H1233">
        <v>-1.3130158561333301</v>
      </c>
      <c r="I1233">
        <v>4.7632421312606601</v>
      </c>
      <c r="J1233">
        <v>-5.6416963156891198</v>
      </c>
      <c r="K1233">
        <v>578.86831313915195</v>
      </c>
      <c r="L1233">
        <v>562.47875090377704</v>
      </c>
      <c r="M1233">
        <v>29.022249054792699</v>
      </c>
      <c r="N1233">
        <v>0.44569289588258698</v>
      </c>
      <c r="O1233">
        <v>36.321020063753899</v>
      </c>
      <c r="P1233">
        <v>32.496894409937802</v>
      </c>
      <c r="Q1233">
        <v>-6.0657154246699999E-2</v>
      </c>
    </row>
    <row r="1234" spans="1:17" hidden="1" x14ac:dyDescent="0.3">
      <c r="A1234" t="s">
        <v>2627</v>
      </c>
      <c r="B1234" t="s">
        <v>2628</v>
      </c>
      <c r="C1234" t="s">
        <v>3123</v>
      </c>
      <c r="D1234" t="s">
        <v>278</v>
      </c>
      <c r="E1234">
        <v>1642.2</v>
      </c>
      <c r="F1234">
        <v>1375</v>
      </c>
      <c r="G1234">
        <v>-36.666140789772498</v>
      </c>
      <c r="H1234">
        <v>-2.9747535672560002</v>
      </c>
      <c r="I1234">
        <v>1.3837468198370699</v>
      </c>
      <c r="J1234">
        <v>-6.8183551342304298</v>
      </c>
      <c r="K1234">
        <v>1460.1255946353599</v>
      </c>
      <c r="L1234">
        <v>1443.61886797172</v>
      </c>
      <c r="M1234">
        <v>32.854394884383701</v>
      </c>
      <c r="N1234">
        <v>0.784175242239047</v>
      </c>
      <c r="O1234">
        <v>21.16</v>
      </c>
      <c r="P1234">
        <v>16.421828034376102</v>
      </c>
      <c r="Q1234">
        <v>0.15931271604984301</v>
      </c>
    </row>
    <row r="1235" spans="1:17" hidden="1" x14ac:dyDescent="0.3">
      <c r="A1235" t="s">
        <v>2629</v>
      </c>
      <c r="B1235" t="s">
        <v>2630</v>
      </c>
      <c r="C1235" t="s">
        <v>3123</v>
      </c>
      <c r="D1235" t="s">
        <v>278</v>
      </c>
      <c r="E1235">
        <v>1639.808241746</v>
      </c>
      <c r="F1235">
        <v>45.87</v>
      </c>
      <c r="G1235">
        <v>-55.2088317449277</v>
      </c>
      <c r="H1235">
        <v>-10.566410211587099</v>
      </c>
      <c r="I1235">
        <v>-15.952880754842299</v>
      </c>
      <c r="J1235">
        <v>-10.59934917534</v>
      </c>
      <c r="K1235">
        <v>52.617902553903399</v>
      </c>
      <c r="L1235">
        <v>57.077572343704297</v>
      </c>
      <c r="M1235">
        <v>44.038609720498698</v>
      </c>
      <c r="N1235">
        <v>0.608426386308351</v>
      </c>
      <c r="O1235">
        <v>79.218318613672594</v>
      </c>
      <c r="P1235">
        <v>21.539346879095199</v>
      </c>
    </row>
    <row r="1236" spans="1:17" hidden="1" x14ac:dyDescent="0.3">
      <c r="A1236" t="s">
        <v>2631</v>
      </c>
      <c r="B1236" t="s">
        <v>2632</v>
      </c>
      <c r="C1236" t="s">
        <v>3123</v>
      </c>
      <c r="D1236" t="s">
        <v>54</v>
      </c>
      <c r="E1236">
        <v>1634.9719024349999</v>
      </c>
      <c r="F1236">
        <v>148.65</v>
      </c>
      <c r="G1236">
        <v>-60.483883609841001</v>
      </c>
      <c r="H1236">
        <v>-14.564798848268101</v>
      </c>
      <c r="I1236">
        <v>-40.4977793104132</v>
      </c>
      <c r="J1236">
        <v>-1.95345480960135</v>
      </c>
      <c r="K1236">
        <v>176.03266567680899</v>
      </c>
      <c r="L1236">
        <v>205.42069560912799</v>
      </c>
      <c r="M1236">
        <v>29.290754669426001</v>
      </c>
      <c r="N1236">
        <v>1.19928741920999</v>
      </c>
      <c r="O1236">
        <v>90.750084090144597</v>
      </c>
      <c r="P1236">
        <v>1.12244897959183</v>
      </c>
      <c r="Q1236">
        <v>7.7859199271774995E-2</v>
      </c>
    </row>
    <row r="1237" spans="1:17" hidden="1" x14ac:dyDescent="0.3">
      <c r="A1237" t="s">
        <v>2633</v>
      </c>
      <c r="B1237" t="s">
        <v>2634</v>
      </c>
      <c r="C1237" t="s">
        <v>3123</v>
      </c>
      <c r="D1237" t="s">
        <v>85</v>
      </c>
      <c r="E1237">
        <v>1634.8941618639999</v>
      </c>
      <c r="F1237">
        <v>170.02</v>
      </c>
      <c r="G1237">
        <v>55.832316043278901</v>
      </c>
      <c r="H1237">
        <v>0.36082591150744397</v>
      </c>
      <c r="I1237">
        <v>55.347129916047102</v>
      </c>
      <c r="J1237">
        <v>-3.4195466018582299</v>
      </c>
      <c r="K1237">
        <v>156.88745536265199</v>
      </c>
      <c r="L1237">
        <v>125.875675584934</v>
      </c>
      <c r="M1237">
        <v>37.718139293878799</v>
      </c>
      <c r="N1237">
        <v>0.70944303978170198</v>
      </c>
      <c r="O1237">
        <v>15.1041053993647</v>
      </c>
      <c r="P1237">
        <v>94.530892448512503</v>
      </c>
      <c r="Q1237">
        <v>-2.3263090838189998E-3</v>
      </c>
    </row>
    <row r="1238" spans="1:17" hidden="1" x14ac:dyDescent="0.3">
      <c r="A1238" t="s">
        <v>2635</v>
      </c>
      <c r="B1238" t="s">
        <v>2636</v>
      </c>
      <c r="C1238" t="s">
        <v>3123</v>
      </c>
      <c r="D1238" t="s">
        <v>355</v>
      </c>
      <c r="E1238">
        <v>1629.2723900000001</v>
      </c>
      <c r="F1238">
        <v>327.64999999999998</v>
      </c>
      <c r="G1238">
        <v>21.197440491546601</v>
      </c>
      <c r="H1238">
        <v>1.44976550063879</v>
      </c>
      <c r="I1238">
        <v>40.649745877242196</v>
      </c>
      <c r="J1238">
        <v>-4.7985295587309897</v>
      </c>
      <c r="K1238">
        <v>305.80043894117603</v>
      </c>
      <c r="L1238">
        <v>254.915170413558</v>
      </c>
      <c r="M1238">
        <v>48.744882959101197</v>
      </c>
      <c r="N1238">
        <v>1.1238791974590601</v>
      </c>
      <c r="O1238">
        <v>16.526781626735801</v>
      </c>
      <c r="P1238">
        <v>78.701936187619296</v>
      </c>
      <c r="Q1238">
        <v>0.13680684562172399</v>
      </c>
    </row>
    <row r="1239" spans="1:17" hidden="1" x14ac:dyDescent="0.3">
      <c r="A1239" t="s">
        <v>2637</v>
      </c>
      <c r="B1239" t="s">
        <v>2638</v>
      </c>
      <c r="C1239" t="s">
        <v>3123</v>
      </c>
      <c r="D1239" t="s">
        <v>114</v>
      </c>
      <c r="E1239">
        <v>1625.053235592</v>
      </c>
      <c r="F1239">
        <v>41.52</v>
      </c>
      <c r="G1239">
        <v>66.005855899550596</v>
      </c>
      <c r="H1239">
        <v>-10.3095934709403</v>
      </c>
      <c r="I1239">
        <v>48.914269531105198</v>
      </c>
      <c r="J1239">
        <v>-1.9645912647201</v>
      </c>
      <c r="K1239">
        <v>45.243686016563501</v>
      </c>
      <c r="L1239">
        <v>35.929019226101502</v>
      </c>
      <c r="M1239">
        <v>38.247309525736704</v>
      </c>
      <c r="N1239">
        <v>0.25451653113901201</v>
      </c>
      <c r="O1239">
        <v>55.394990366088599</v>
      </c>
      <c r="P1239">
        <v>97.714285714285694</v>
      </c>
      <c r="Q1239">
        <v>0.12415319890468</v>
      </c>
    </row>
    <row r="1240" spans="1:17" hidden="1" x14ac:dyDescent="0.3">
      <c r="A1240" t="s">
        <v>2639</v>
      </c>
      <c r="B1240" t="s">
        <v>2640</v>
      </c>
      <c r="C1240" t="s">
        <v>3123</v>
      </c>
      <c r="D1240" t="s">
        <v>665</v>
      </c>
      <c r="E1240">
        <v>1619.041777848</v>
      </c>
      <c r="F1240">
        <v>175.33</v>
      </c>
      <c r="G1240">
        <v>-7.04950501735612</v>
      </c>
      <c r="H1240">
        <v>1.0955968900677999</v>
      </c>
      <c r="I1240">
        <v>7.59289722357234</v>
      </c>
      <c r="J1240">
        <v>-2.1131813513603399</v>
      </c>
      <c r="K1240">
        <v>185.85536144394399</v>
      </c>
      <c r="M1240">
        <v>50.469564274628901</v>
      </c>
      <c r="N1240">
        <v>0.50927641140403501</v>
      </c>
      <c r="O1240">
        <v>31.1812011635202</v>
      </c>
      <c r="P1240">
        <v>27.0507246376811</v>
      </c>
    </row>
    <row r="1241" spans="1:17" hidden="1" x14ac:dyDescent="0.3">
      <c r="A1241" t="s">
        <v>2641</v>
      </c>
      <c r="B1241" t="s">
        <v>2642</v>
      </c>
      <c r="C1241" t="s">
        <v>3123</v>
      </c>
      <c r="D1241" t="s">
        <v>278</v>
      </c>
      <c r="E1241">
        <v>1618.3844019000001</v>
      </c>
      <c r="F1241">
        <v>413</v>
      </c>
      <c r="G1241">
        <v>104.54638367170401</v>
      </c>
      <c r="H1241">
        <v>9.4049335209888998</v>
      </c>
      <c r="I1241">
        <v>71.486018721676501</v>
      </c>
      <c r="J1241">
        <v>23.754508363230801</v>
      </c>
      <c r="K1241">
        <v>369.70782356008198</v>
      </c>
      <c r="M1241">
        <v>69.507901682912404</v>
      </c>
      <c r="N1241">
        <v>0.89656094285966204</v>
      </c>
      <c r="O1241">
        <v>12.3486682808716</v>
      </c>
      <c r="P1241">
        <v>141.027137437992</v>
      </c>
    </row>
    <row r="1242" spans="1:17" hidden="1" x14ac:dyDescent="0.3">
      <c r="A1242" t="s">
        <v>2643</v>
      </c>
      <c r="B1242" t="s">
        <v>2644</v>
      </c>
      <c r="C1242" t="s">
        <v>3123</v>
      </c>
      <c r="D1242" t="s">
        <v>21</v>
      </c>
      <c r="E1242">
        <v>1615.4399132629901</v>
      </c>
      <c r="F1242">
        <v>152.47</v>
      </c>
      <c r="G1242">
        <v>367.54628639070802</v>
      </c>
      <c r="H1242">
        <v>-5.7024059386096599</v>
      </c>
      <c r="I1242">
        <v>142.61891718486899</v>
      </c>
      <c r="J1242">
        <v>-6.9742852129267199</v>
      </c>
      <c r="K1242">
        <v>146.442225022158</v>
      </c>
      <c r="L1242">
        <v>102.026179829809</v>
      </c>
      <c r="M1242">
        <v>44.356242871864303</v>
      </c>
      <c r="N1242">
        <v>0.170363146882165</v>
      </c>
      <c r="O1242">
        <v>18.403620384337799</v>
      </c>
      <c r="P1242">
        <v>412.504201680672</v>
      </c>
    </row>
    <row r="1243" spans="1:17" hidden="1" x14ac:dyDescent="0.3">
      <c r="A1243" t="s">
        <v>2645</v>
      </c>
      <c r="B1243" t="s">
        <v>2646</v>
      </c>
      <c r="C1243" t="s">
        <v>3123</v>
      </c>
      <c r="D1243" t="s">
        <v>57</v>
      </c>
      <c r="E1243">
        <v>1605.77911636</v>
      </c>
      <c r="F1243">
        <v>16.489999999999998</v>
      </c>
      <c r="G1243">
        <v>-45.649575924255302</v>
      </c>
      <c r="H1243">
        <v>-6.45814489589152</v>
      </c>
      <c r="I1243">
        <v>-10.3359486121018</v>
      </c>
      <c r="J1243">
        <v>-6.9252963646965</v>
      </c>
      <c r="K1243">
        <v>18.141608983777001</v>
      </c>
      <c r="L1243">
        <v>18.4006992148101</v>
      </c>
      <c r="M1243">
        <v>25.661587869229098</v>
      </c>
      <c r="N1243">
        <v>0.33505758376686801</v>
      </c>
      <c r="O1243">
        <v>70.103092783505105</v>
      </c>
      <c r="P1243">
        <v>12.945205479452</v>
      </c>
      <c r="Q1243">
        <v>-2.5040910172255001E-2</v>
      </c>
    </row>
    <row r="1244" spans="1:17" hidden="1" x14ac:dyDescent="0.3">
      <c r="A1244" t="s">
        <v>2647</v>
      </c>
      <c r="B1244" t="s">
        <v>2648</v>
      </c>
      <c r="C1244" t="s">
        <v>3123</v>
      </c>
      <c r="D1244" t="s">
        <v>48</v>
      </c>
      <c r="E1244">
        <v>1598.1441600000001</v>
      </c>
      <c r="F1244">
        <v>70.89</v>
      </c>
      <c r="G1244">
        <v>-11.208023294941301</v>
      </c>
      <c r="H1244">
        <v>-13.3109304413579</v>
      </c>
      <c r="I1244">
        <v>5.3559095855568</v>
      </c>
      <c r="J1244">
        <v>-5.6175585460674302</v>
      </c>
      <c r="K1244">
        <v>85.776703635223697</v>
      </c>
      <c r="L1244">
        <v>84.102243057794496</v>
      </c>
      <c r="M1244">
        <v>30.5082419218136</v>
      </c>
      <c r="N1244">
        <v>0.70525180947972799</v>
      </c>
      <c r="O1244">
        <v>70.207363520947894</v>
      </c>
      <c r="P1244">
        <v>17.5621890547263</v>
      </c>
      <c r="Q1244">
        <v>0.11140267317773</v>
      </c>
    </row>
    <row r="1245" spans="1:17" hidden="1" x14ac:dyDescent="0.3">
      <c r="A1245" t="s">
        <v>2649</v>
      </c>
      <c r="B1245" t="s">
        <v>2650</v>
      </c>
      <c r="C1245" t="s">
        <v>3123</v>
      </c>
      <c r="D1245" t="s">
        <v>142</v>
      </c>
      <c r="E1245">
        <v>1596.3540109399901</v>
      </c>
      <c r="F1245">
        <v>49.27</v>
      </c>
      <c r="G1245">
        <v>0.359356010100295</v>
      </c>
      <c r="H1245">
        <v>-4.1347971984718601</v>
      </c>
      <c r="I1245">
        <v>-28.2621119549318</v>
      </c>
      <c r="J1245">
        <v>-7.7084272337852298</v>
      </c>
      <c r="K1245">
        <v>51.462420521351802</v>
      </c>
      <c r="L1245">
        <v>53.851597233489997</v>
      </c>
      <c r="M1245">
        <v>53.063245466493399</v>
      </c>
      <c r="N1245">
        <v>1.45191977428066</v>
      </c>
      <c r="O1245">
        <v>58.778161152831302</v>
      </c>
      <c r="P1245">
        <v>20.317460317460299</v>
      </c>
      <c r="Q1245">
        <v>0.128117781728182</v>
      </c>
    </row>
    <row r="1246" spans="1:17" hidden="1" x14ac:dyDescent="0.3">
      <c r="A1246" t="s">
        <v>2651</v>
      </c>
      <c r="B1246" t="s">
        <v>2652</v>
      </c>
      <c r="C1246" t="s">
        <v>3123</v>
      </c>
      <c r="D1246" t="s">
        <v>270</v>
      </c>
      <c r="E1246">
        <v>1593.5372723400001</v>
      </c>
      <c r="F1246">
        <v>455.65</v>
      </c>
      <c r="G1246">
        <v>-12.8746845524366</v>
      </c>
      <c r="H1246">
        <v>3.1652382569033999</v>
      </c>
      <c r="I1246">
        <v>14.688139020681399</v>
      </c>
      <c r="J1246">
        <v>-4.5320985558506504</v>
      </c>
      <c r="K1246">
        <v>434.71210371054502</v>
      </c>
      <c r="L1246">
        <v>416.23749007194402</v>
      </c>
      <c r="M1246">
        <v>58.564215723211902</v>
      </c>
      <c r="N1246">
        <v>0.87232201029854195</v>
      </c>
      <c r="O1246">
        <v>9.8211346428179507</v>
      </c>
      <c r="P1246">
        <v>56.769310166867299</v>
      </c>
      <c r="Q1246">
        <v>4.8432928830093001E-2</v>
      </c>
    </row>
    <row r="1247" spans="1:17" hidden="1" x14ac:dyDescent="0.3">
      <c r="A1247" t="s">
        <v>2653</v>
      </c>
      <c r="B1247" t="s">
        <v>2654</v>
      </c>
      <c r="C1247" t="s">
        <v>3123</v>
      </c>
      <c r="D1247" t="s">
        <v>402</v>
      </c>
      <c r="E1247">
        <v>1591.697175</v>
      </c>
      <c r="F1247">
        <v>1493.85</v>
      </c>
      <c r="G1247">
        <v>249.05901629516799</v>
      </c>
      <c r="H1247">
        <v>-2.3426078201021698</v>
      </c>
      <c r="I1247">
        <v>79.777623583905196</v>
      </c>
      <c r="J1247">
        <v>-3.2515730786614401</v>
      </c>
      <c r="K1247">
        <v>1420.5170962417901</v>
      </c>
      <c r="L1247">
        <v>1041.85663841718</v>
      </c>
      <c r="M1247">
        <v>50.476970502577501</v>
      </c>
      <c r="N1247">
        <v>0.89980945565343695</v>
      </c>
      <c r="O1247">
        <v>14.8174180807979</v>
      </c>
      <c r="P1247">
        <v>287.96260225944599</v>
      </c>
      <c r="Q1247">
        <v>0.15774857381226901</v>
      </c>
    </row>
    <row r="1248" spans="1:17" hidden="1" x14ac:dyDescent="0.3">
      <c r="A1248" t="s">
        <v>2655</v>
      </c>
      <c r="B1248" t="s">
        <v>2656</v>
      </c>
      <c r="C1248" t="s">
        <v>3123</v>
      </c>
      <c r="D1248" t="s">
        <v>2003</v>
      </c>
      <c r="E1248">
        <v>1590.564746434</v>
      </c>
      <c r="F1248">
        <v>141.43</v>
      </c>
      <c r="G1248">
        <v>-39.6298503721071</v>
      </c>
      <c r="H1248">
        <v>-4.65641591375676</v>
      </c>
      <c r="I1248">
        <v>-24.930181539667998</v>
      </c>
      <c r="J1248">
        <v>-0.83878430518616298</v>
      </c>
      <c r="K1248">
        <v>155.08389821095599</v>
      </c>
      <c r="L1248">
        <v>164.81298270445399</v>
      </c>
      <c r="M1248">
        <v>20.170776559326601</v>
      </c>
      <c r="N1248">
        <v>0.444129086513192</v>
      </c>
      <c r="O1248">
        <v>53.998444460156897</v>
      </c>
      <c r="P1248">
        <v>0.26229973061109302</v>
      </c>
      <c r="Q1248">
        <v>-9.5320008711886006E-2</v>
      </c>
    </row>
    <row r="1249" spans="1:17" hidden="1" x14ac:dyDescent="0.3">
      <c r="A1249" t="s">
        <v>2657</v>
      </c>
      <c r="B1249" t="s">
        <v>2658</v>
      </c>
      <c r="C1249" t="s">
        <v>3123</v>
      </c>
      <c r="D1249" t="s">
        <v>270</v>
      </c>
      <c r="E1249">
        <v>1586.8320000000001</v>
      </c>
      <c r="F1249">
        <v>762.9</v>
      </c>
      <c r="G1249">
        <v>180.786835935174</v>
      </c>
      <c r="H1249">
        <v>1.62906869559835</v>
      </c>
      <c r="I1249">
        <v>112.475381221071</v>
      </c>
      <c r="J1249">
        <v>-7.90935845850756</v>
      </c>
      <c r="K1249">
        <v>755.107028328517</v>
      </c>
      <c r="L1249">
        <v>532.44370332371898</v>
      </c>
      <c r="M1249">
        <v>31.963919253959901</v>
      </c>
      <c r="N1249">
        <v>1.12886593726141</v>
      </c>
      <c r="O1249">
        <v>28.7193603355616</v>
      </c>
      <c r="P1249">
        <v>196.09935959635101</v>
      </c>
      <c r="Q1249">
        <v>0.11690957279469499</v>
      </c>
    </row>
    <row r="1250" spans="1:17" hidden="1" x14ac:dyDescent="0.3">
      <c r="A1250" t="s">
        <v>2659</v>
      </c>
      <c r="B1250" t="s">
        <v>2660</v>
      </c>
      <c r="C1250" t="s">
        <v>3123</v>
      </c>
      <c r="D1250" t="s">
        <v>436</v>
      </c>
      <c r="E1250">
        <v>1586.5211976000001</v>
      </c>
      <c r="F1250">
        <v>765.25</v>
      </c>
      <c r="G1250">
        <v>-12.5788787251879</v>
      </c>
      <c r="H1250">
        <v>-5.2580371643839596</v>
      </c>
      <c r="I1250">
        <v>8.8062135140981095</v>
      </c>
      <c r="J1250">
        <v>-4.8109857212360003</v>
      </c>
      <c r="K1250">
        <v>782.026944013101</v>
      </c>
      <c r="L1250">
        <v>726.75511865236297</v>
      </c>
      <c r="M1250">
        <v>43.999339364361603</v>
      </c>
      <c r="N1250">
        <v>0.33315372794438602</v>
      </c>
      <c r="O1250">
        <v>21.398235870630501</v>
      </c>
      <c r="P1250">
        <v>35.442477876106103</v>
      </c>
      <c r="Q1250">
        <v>3.1150750394902001E-2</v>
      </c>
    </row>
    <row r="1251" spans="1:17" hidden="1" x14ac:dyDescent="0.3">
      <c r="A1251" t="s">
        <v>2661</v>
      </c>
      <c r="B1251" t="s">
        <v>2662</v>
      </c>
      <c r="C1251" t="s">
        <v>3123</v>
      </c>
      <c r="D1251" t="s">
        <v>355</v>
      </c>
      <c r="E1251">
        <v>1580.039056155</v>
      </c>
      <c r="F1251">
        <v>181.63</v>
      </c>
      <c r="G1251">
        <v>4.0754193724297103</v>
      </c>
      <c r="H1251">
        <v>-0.93238064182560099</v>
      </c>
      <c r="I1251">
        <v>-23.211241143644301</v>
      </c>
      <c r="J1251">
        <v>-3.0273409075931501</v>
      </c>
      <c r="K1251">
        <v>190.557831647499</v>
      </c>
      <c r="L1251">
        <v>189.879323559608</v>
      </c>
      <c r="M1251">
        <v>43.9004783520815</v>
      </c>
      <c r="N1251">
        <v>0.72162017371722798</v>
      </c>
      <c r="O1251">
        <v>33.5131861476628</v>
      </c>
      <c r="P1251">
        <v>28.542108987968799</v>
      </c>
      <c r="Q1251">
        <v>7.1836572410009999E-2</v>
      </c>
    </row>
    <row r="1252" spans="1:17" hidden="1" x14ac:dyDescent="0.3">
      <c r="A1252" t="s">
        <v>2663</v>
      </c>
      <c r="B1252" t="s">
        <v>2664</v>
      </c>
      <c r="C1252" t="s">
        <v>3123</v>
      </c>
      <c r="D1252" t="s">
        <v>75</v>
      </c>
      <c r="E1252">
        <v>1577.91354105</v>
      </c>
      <c r="F1252">
        <v>28.15</v>
      </c>
      <c r="G1252">
        <v>-33.8931475926004</v>
      </c>
      <c r="H1252">
        <v>-5.2682664979953602</v>
      </c>
      <c r="I1252">
        <v>-32.576317349285802</v>
      </c>
      <c r="J1252">
        <v>-4.53888281636626</v>
      </c>
      <c r="K1252">
        <v>31.088179785222401</v>
      </c>
      <c r="L1252">
        <v>34.479252272849699</v>
      </c>
      <c r="M1252">
        <v>34.104687454986703</v>
      </c>
      <c r="N1252">
        <v>0.41124331446388002</v>
      </c>
      <c r="O1252">
        <v>72.646536412078106</v>
      </c>
      <c r="P1252">
        <v>3.7979351032448201</v>
      </c>
    </row>
    <row r="1253" spans="1:17" hidden="1" x14ac:dyDescent="0.3">
      <c r="A1253" t="s">
        <v>2665</v>
      </c>
      <c r="B1253" t="s">
        <v>2666</v>
      </c>
      <c r="C1253" t="s">
        <v>3123</v>
      </c>
      <c r="D1253" t="s">
        <v>211</v>
      </c>
      <c r="E1253">
        <v>1576.82635992</v>
      </c>
      <c r="F1253">
        <v>692.75</v>
      </c>
      <c r="G1253">
        <v>22.064995394468099</v>
      </c>
      <c r="H1253">
        <v>1.30392062829494</v>
      </c>
      <c r="I1253">
        <v>-0.68403744508449005</v>
      </c>
      <c r="J1253">
        <v>1.5780224540024299</v>
      </c>
      <c r="K1253">
        <v>720.904760231414</v>
      </c>
      <c r="L1253">
        <v>704.06614136759401</v>
      </c>
      <c r="M1253">
        <v>52.240678799424401</v>
      </c>
      <c r="N1253">
        <v>0.77715732689674299</v>
      </c>
      <c r="O1253">
        <v>25.153374233128801</v>
      </c>
      <c r="P1253">
        <v>45.949647108395602</v>
      </c>
      <c r="Q1253">
        <v>6.4773311108810003E-2</v>
      </c>
    </row>
    <row r="1254" spans="1:17" hidden="1" x14ac:dyDescent="0.3">
      <c r="A1254" t="s">
        <v>2667</v>
      </c>
      <c r="B1254" t="s">
        <v>2668</v>
      </c>
      <c r="C1254" t="s">
        <v>3123</v>
      </c>
      <c r="D1254" t="s">
        <v>2669</v>
      </c>
      <c r="E1254">
        <v>1576.292545385</v>
      </c>
      <c r="F1254">
        <v>1459.45</v>
      </c>
      <c r="G1254">
        <v>227.37578225628701</v>
      </c>
      <c r="H1254">
        <v>-7.0919869657861403</v>
      </c>
      <c r="I1254">
        <v>2.51771135101031</v>
      </c>
      <c r="J1254">
        <v>-6.9504366088098299</v>
      </c>
      <c r="K1254">
        <v>1755.8170914183099</v>
      </c>
      <c r="L1254">
        <v>1570.25745791498</v>
      </c>
      <c r="M1254">
        <v>14.267214754823399</v>
      </c>
      <c r="N1254">
        <v>0.70995554506644998</v>
      </c>
      <c r="O1254">
        <v>54.852855527767296</v>
      </c>
      <c r="P1254">
        <v>243.4</v>
      </c>
      <c r="Q1254">
        <v>0.228228623289216</v>
      </c>
    </row>
    <row r="1255" spans="1:17" hidden="1" x14ac:dyDescent="0.3">
      <c r="A1255" t="s">
        <v>2670</v>
      </c>
      <c r="B1255" t="s">
        <v>2671</v>
      </c>
      <c r="C1255" t="s">
        <v>3123</v>
      </c>
      <c r="D1255" t="s">
        <v>239</v>
      </c>
      <c r="E1255">
        <v>1575.8288958000001</v>
      </c>
      <c r="F1255">
        <v>1039.55</v>
      </c>
      <c r="G1255">
        <v>60.910794478201097</v>
      </c>
      <c r="H1255">
        <v>-3.38540678867653</v>
      </c>
      <c r="I1255">
        <v>-22.147419796918399</v>
      </c>
      <c r="J1255">
        <v>-8.1553642318976998</v>
      </c>
      <c r="K1255">
        <v>1138.4086373504599</v>
      </c>
      <c r="L1255">
        <v>1070.2137845058701</v>
      </c>
      <c r="M1255">
        <v>26.893399321528101</v>
      </c>
      <c r="N1255">
        <v>0.433571041168473</v>
      </c>
      <c r="O1255">
        <v>43.595786638449297</v>
      </c>
      <c r="P1255">
        <v>114.91627041554599</v>
      </c>
      <c r="Q1255">
        <v>0.13342090019911601</v>
      </c>
    </row>
    <row r="1256" spans="1:17" hidden="1" x14ac:dyDescent="0.3">
      <c r="A1256" t="s">
        <v>2672</v>
      </c>
      <c r="B1256" t="s">
        <v>2673</v>
      </c>
      <c r="C1256" t="s">
        <v>3123</v>
      </c>
      <c r="D1256" t="s">
        <v>123</v>
      </c>
      <c r="E1256">
        <v>1575.2867455799999</v>
      </c>
      <c r="F1256">
        <v>53.37</v>
      </c>
      <c r="G1256">
        <v>-30.165355569446699</v>
      </c>
      <c r="H1256">
        <v>-0.92278441847988102</v>
      </c>
      <c r="I1256">
        <v>-11.8003953278483</v>
      </c>
      <c r="J1256">
        <v>-3.53603868304823</v>
      </c>
      <c r="K1256">
        <v>56.707474180587297</v>
      </c>
      <c r="L1256">
        <v>57.707455479315797</v>
      </c>
      <c r="M1256">
        <v>34.863243252905001</v>
      </c>
      <c r="N1256">
        <v>0.37712043003721502</v>
      </c>
      <c r="O1256">
        <v>61.701330335394402</v>
      </c>
      <c r="P1256">
        <v>16.401308615049</v>
      </c>
      <c r="Q1256">
        <v>8.3536708741518001E-2</v>
      </c>
    </row>
    <row r="1257" spans="1:17" hidden="1" x14ac:dyDescent="0.3">
      <c r="A1257" t="s">
        <v>2674</v>
      </c>
      <c r="B1257" t="s">
        <v>2675</v>
      </c>
      <c r="C1257" t="s">
        <v>3123</v>
      </c>
      <c r="D1257" t="s">
        <v>498</v>
      </c>
      <c r="E1257">
        <v>1568.88091809</v>
      </c>
      <c r="F1257">
        <v>78.5</v>
      </c>
      <c r="G1257">
        <v>17.544840914342402</v>
      </c>
      <c r="H1257">
        <v>-8.1195543729829502</v>
      </c>
      <c r="I1257">
        <v>-12.793556452621401</v>
      </c>
      <c r="J1257">
        <v>-14.844857014198301</v>
      </c>
      <c r="K1257">
        <v>91.596713476838005</v>
      </c>
      <c r="L1257">
        <v>83.026453044963702</v>
      </c>
      <c r="M1257">
        <v>20.460392737508801</v>
      </c>
      <c r="N1257">
        <v>0.35408692751727799</v>
      </c>
      <c r="O1257">
        <v>65.605095541401198</v>
      </c>
      <c r="P1257">
        <v>63.5416666666666</v>
      </c>
      <c r="Q1257">
        <v>0.16156898522129601</v>
      </c>
    </row>
    <row r="1258" spans="1:17" hidden="1" x14ac:dyDescent="0.3">
      <c r="A1258" t="s">
        <v>2676</v>
      </c>
      <c r="B1258" t="s">
        <v>2677</v>
      </c>
      <c r="C1258" t="s">
        <v>3123</v>
      </c>
      <c r="D1258" t="s">
        <v>85</v>
      </c>
      <c r="E1258">
        <v>1562.4974672999999</v>
      </c>
      <c r="F1258">
        <v>234.15</v>
      </c>
      <c r="G1258">
        <v>71.350035796363997</v>
      </c>
      <c r="H1258">
        <v>-20.045075511350198</v>
      </c>
      <c r="I1258">
        <v>102.09441781562001</v>
      </c>
      <c r="J1258">
        <v>-9.5277191139502708</v>
      </c>
      <c r="K1258">
        <v>253.08436839367499</v>
      </c>
      <c r="L1258">
        <v>188.54501821197999</v>
      </c>
      <c r="M1258">
        <v>34.110726705043497</v>
      </c>
      <c r="N1258">
        <v>0.186879073002757</v>
      </c>
      <c r="O1258">
        <v>53.901345291479799</v>
      </c>
      <c r="P1258">
        <v>151.63890381515299</v>
      </c>
      <c r="Q1258">
        <v>0.107401118812465</v>
      </c>
    </row>
    <row r="1259" spans="1:17" hidden="1" x14ac:dyDescent="0.3">
      <c r="A1259" t="s">
        <v>2678</v>
      </c>
      <c r="B1259" t="s">
        <v>2679</v>
      </c>
      <c r="C1259" t="s">
        <v>3123</v>
      </c>
      <c r="D1259" t="s">
        <v>278</v>
      </c>
      <c r="E1259">
        <v>1562.0247315970901</v>
      </c>
      <c r="F1259">
        <v>272.3</v>
      </c>
      <c r="G1259">
        <v>55.222072443011797</v>
      </c>
      <c r="H1259">
        <v>-10.7891483002228</v>
      </c>
      <c r="I1259">
        <v>37.526854094450798</v>
      </c>
      <c r="J1259">
        <v>-3.7414955992149701</v>
      </c>
      <c r="K1259">
        <v>294.10959636938497</v>
      </c>
      <c r="L1259">
        <v>256.76819902108798</v>
      </c>
      <c r="M1259">
        <v>45.834310447955403</v>
      </c>
      <c r="N1259">
        <v>0.242910526694507</v>
      </c>
      <c r="O1259">
        <v>32.1887623944179</v>
      </c>
      <c r="P1259">
        <v>82.751677852349005</v>
      </c>
    </row>
    <row r="1260" spans="1:17" hidden="1" x14ac:dyDescent="0.3">
      <c r="A1260" t="s">
        <v>2680</v>
      </c>
      <c r="B1260" t="s">
        <v>2681</v>
      </c>
      <c r="C1260" t="s">
        <v>3123</v>
      </c>
      <c r="D1260" t="s">
        <v>485</v>
      </c>
      <c r="E1260">
        <v>1559.50345229</v>
      </c>
      <c r="F1260">
        <v>5059.8500000000004</v>
      </c>
      <c r="G1260">
        <v>-34.422691982065302</v>
      </c>
      <c r="H1260">
        <v>1.8232737957026</v>
      </c>
      <c r="I1260">
        <v>-7.3120481583539503</v>
      </c>
      <c r="J1260">
        <v>0.111436446837949</v>
      </c>
      <c r="K1260">
        <v>5345.0430591968598</v>
      </c>
      <c r="L1260">
        <v>5613.1605791203701</v>
      </c>
      <c r="M1260">
        <v>36.202543008203797</v>
      </c>
      <c r="N1260">
        <v>0.55592279756804097</v>
      </c>
      <c r="O1260">
        <v>26.466199590896899</v>
      </c>
      <c r="P1260">
        <v>13.347894265232901</v>
      </c>
      <c r="Q1260">
        <v>-0.120500315773898</v>
      </c>
    </row>
    <row r="1261" spans="1:17" hidden="1" x14ac:dyDescent="0.3">
      <c r="A1261" t="s">
        <v>2682</v>
      </c>
      <c r="B1261" t="s">
        <v>2683</v>
      </c>
      <c r="C1261" t="s">
        <v>3123</v>
      </c>
      <c r="D1261" t="s">
        <v>753</v>
      </c>
      <c r="E1261">
        <v>1558.298885956</v>
      </c>
      <c r="F1261">
        <v>7.72</v>
      </c>
      <c r="G1261">
        <v>-72.5720984467779</v>
      </c>
      <c r="H1261">
        <v>-3.92195616909525</v>
      </c>
      <c r="I1261">
        <v>-27.480142174205799</v>
      </c>
      <c r="J1261">
        <v>1.9962984203075</v>
      </c>
      <c r="K1261">
        <v>10.0682957863943</v>
      </c>
      <c r="L1261">
        <v>15.325850260014199</v>
      </c>
      <c r="M1261">
        <v>14.130843075690899</v>
      </c>
      <c r="N1261">
        <v>1.1165464221816199</v>
      </c>
      <c r="O1261">
        <v>197.279792746113</v>
      </c>
      <c r="P1261">
        <v>13.529411764705801</v>
      </c>
      <c r="Q1261">
        <v>-9.3455639095956999E-2</v>
      </c>
    </row>
    <row r="1262" spans="1:17" hidden="1" x14ac:dyDescent="0.3">
      <c r="A1262" t="s">
        <v>2684</v>
      </c>
      <c r="B1262" t="s">
        <v>2685</v>
      </c>
      <c r="C1262" t="s">
        <v>3123</v>
      </c>
      <c r="D1262" t="s">
        <v>1787</v>
      </c>
      <c r="E1262">
        <v>1554.8556777599999</v>
      </c>
      <c r="F1262">
        <v>148.16999999999999</v>
      </c>
      <c r="G1262">
        <v>-53.114386625671997</v>
      </c>
      <c r="H1262">
        <v>-7.4615622929740804</v>
      </c>
      <c r="I1262">
        <v>-33.248352191012202</v>
      </c>
      <c r="J1262">
        <v>-6.9833971217133399</v>
      </c>
      <c r="K1262">
        <v>169.80427354366401</v>
      </c>
      <c r="L1262">
        <v>198.69980461188899</v>
      </c>
      <c r="M1262">
        <v>22.0966172571855</v>
      </c>
      <c r="N1262">
        <v>0.46531812581965498</v>
      </c>
      <c r="O1262">
        <v>103.78619153674801</v>
      </c>
      <c r="P1262">
        <v>15.128205128205099</v>
      </c>
      <c r="Q1262">
        <v>0.138247439381736</v>
      </c>
    </row>
    <row r="1263" spans="1:17" hidden="1" x14ac:dyDescent="0.3">
      <c r="A1263" t="s">
        <v>2686</v>
      </c>
      <c r="B1263" t="s">
        <v>2687</v>
      </c>
      <c r="C1263" t="s">
        <v>3123</v>
      </c>
      <c r="D1263" t="s">
        <v>69</v>
      </c>
      <c r="E1263">
        <v>1550.18463324</v>
      </c>
      <c r="F1263">
        <v>280.60000000000002</v>
      </c>
      <c r="G1263">
        <v>68.628380106641799</v>
      </c>
      <c r="H1263">
        <v>-2.7678701177105598</v>
      </c>
      <c r="I1263">
        <v>83.1454871939833</v>
      </c>
      <c r="J1263">
        <v>-3.4046946908101701</v>
      </c>
      <c r="K1263">
        <v>276.21231935095</v>
      </c>
      <c r="L1263">
        <v>225.67807653934801</v>
      </c>
      <c r="M1263">
        <v>56.043774200471503</v>
      </c>
      <c r="N1263">
        <v>0.53911055632517701</v>
      </c>
      <c r="O1263">
        <v>32.430506058446099</v>
      </c>
      <c r="P1263">
        <v>97.605633802816897</v>
      </c>
      <c r="Q1263">
        <v>7.4878937637413004E-2</v>
      </c>
    </row>
    <row r="1264" spans="1:17" hidden="1" x14ac:dyDescent="0.3">
      <c r="A1264" t="s">
        <v>2688</v>
      </c>
      <c r="B1264" t="s">
        <v>2689</v>
      </c>
      <c r="C1264" t="s">
        <v>3123</v>
      </c>
      <c r="D1264" t="s">
        <v>21</v>
      </c>
      <c r="E1264">
        <v>1548.2969290799999</v>
      </c>
      <c r="F1264">
        <v>895.95</v>
      </c>
      <c r="G1264">
        <v>750.49384959733595</v>
      </c>
      <c r="H1264">
        <v>39.8122625936034</v>
      </c>
      <c r="I1264">
        <v>65.407507841649107</v>
      </c>
      <c r="J1264">
        <v>-5.7621604452759003</v>
      </c>
      <c r="K1264">
        <v>795.45534661008196</v>
      </c>
      <c r="L1264">
        <v>554.72821063998401</v>
      </c>
      <c r="M1264">
        <v>61.955232224674802</v>
      </c>
      <c r="N1264">
        <v>1.6582129481005801</v>
      </c>
      <c r="O1264">
        <v>11.390144539315701</v>
      </c>
      <c r="P1264">
        <v>860.80428954423598</v>
      </c>
    </row>
    <row r="1265" spans="1:17" hidden="1" x14ac:dyDescent="0.3">
      <c r="A1265" t="s">
        <v>2690</v>
      </c>
      <c r="B1265" t="s">
        <v>2691</v>
      </c>
      <c r="C1265" t="s">
        <v>3123</v>
      </c>
      <c r="D1265" t="s">
        <v>255</v>
      </c>
      <c r="E1265">
        <v>1547.0622448199999</v>
      </c>
      <c r="F1265">
        <v>923.1</v>
      </c>
      <c r="G1265">
        <v>27.573716759746699</v>
      </c>
      <c r="H1265">
        <v>19.2767342507066</v>
      </c>
      <c r="I1265">
        <v>90.143115942792093</v>
      </c>
      <c r="J1265">
        <v>11.644046596621701</v>
      </c>
      <c r="K1265">
        <v>777.28066370638498</v>
      </c>
      <c r="L1265">
        <v>656.69415491054201</v>
      </c>
      <c r="M1265">
        <v>84.5352276312193</v>
      </c>
      <c r="N1265">
        <v>0.989264269762129</v>
      </c>
      <c r="O1265">
        <v>9.4355974433972598</v>
      </c>
      <c r="P1265">
        <v>175.55223880597001</v>
      </c>
      <c r="Q1265">
        <v>0.20244557525078599</v>
      </c>
    </row>
    <row r="1266" spans="1:17" hidden="1" x14ac:dyDescent="0.3">
      <c r="A1266" t="s">
        <v>2692</v>
      </c>
      <c r="B1266" t="s">
        <v>2693</v>
      </c>
      <c r="C1266" t="s">
        <v>3123</v>
      </c>
      <c r="D1266" t="s">
        <v>211</v>
      </c>
      <c r="E1266">
        <v>1546.1636865200001</v>
      </c>
      <c r="F1266">
        <v>638.6</v>
      </c>
      <c r="G1266">
        <v>49.114166765803098</v>
      </c>
      <c r="H1266">
        <v>-18.663809957243799</v>
      </c>
      <c r="I1266">
        <v>40.191747824299803</v>
      </c>
      <c r="J1266">
        <v>-10.0407437666276</v>
      </c>
      <c r="K1266">
        <v>750.33691649559398</v>
      </c>
      <c r="L1266">
        <v>589.38669472364995</v>
      </c>
      <c r="M1266">
        <v>26.089133569347901</v>
      </c>
      <c r="N1266">
        <v>0.40470660022689903</v>
      </c>
      <c r="O1266">
        <v>62.848418415283398</v>
      </c>
      <c r="P1266">
        <v>82.157883477144694</v>
      </c>
      <c r="Q1266">
        <v>0.19684133568837001</v>
      </c>
    </row>
    <row r="1267" spans="1:17" hidden="1" x14ac:dyDescent="0.3">
      <c r="A1267" t="s">
        <v>2694</v>
      </c>
      <c r="B1267" t="s">
        <v>2695</v>
      </c>
      <c r="C1267" t="s">
        <v>3123</v>
      </c>
      <c r="D1267" t="s">
        <v>108</v>
      </c>
      <c r="E1267">
        <v>1539.0314662799999</v>
      </c>
      <c r="F1267">
        <v>6.27</v>
      </c>
      <c r="G1267">
        <v>-84.769527483443994</v>
      </c>
      <c r="H1267">
        <v>-13.1031021359506</v>
      </c>
      <c r="I1267">
        <v>-65.108562572215803</v>
      </c>
      <c r="J1267">
        <v>1.73655816056725</v>
      </c>
      <c r="K1267">
        <v>8.7442952011126707</v>
      </c>
      <c r="L1267">
        <v>13.0470990144096</v>
      </c>
      <c r="M1267">
        <v>4.3545546011762797</v>
      </c>
      <c r="N1267">
        <v>0.492164662763664</v>
      </c>
      <c r="O1267">
        <v>333.01435406698499</v>
      </c>
      <c r="P1267">
        <v>3.125</v>
      </c>
      <c r="Q1267">
        <v>-1.6493927150217001E-2</v>
      </c>
    </row>
    <row r="1268" spans="1:17" hidden="1" x14ac:dyDescent="0.3">
      <c r="A1268" t="s">
        <v>2696</v>
      </c>
      <c r="B1268" t="s">
        <v>2697</v>
      </c>
      <c r="C1268" t="s">
        <v>3123</v>
      </c>
      <c r="D1268" t="s">
        <v>2698</v>
      </c>
      <c r="E1268">
        <v>1535.3395660000001</v>
      </c>
      <c r="F1268">
        <v>553.25</v>
      </c>
      <c r="G1268">
        <v>-32.233733981170303</v>
      </c>
      <c r="H1268">
        <v>-9.9268542469538108</v>
      </c>
      <c r="I1268">
        <v>-2.8660506554498402</v>
      </c>
      <c r="J1268">
        <v>-3.0125457820850698</v>
      </c>
      <c r="K1268">
        <v>610.54526596656603</v>
      </c>
      <c r="L1268">
        <v>600.89214947711901</v>
      </c>
      <c r="M1268">
        <v>39.221141086780797</v>
      </c>
      <c r="N1268">
        <v>1.3210948488819501</v>
      </c>
      <c r="O1268">
        <v>52.6253953908721</v>
      </c>
      <c r="P1268">
        <v>17.712765957446798</v>
      </c>
      <c r="Q1268">
        <v>8.9232132352973004E-2</v>
      </c>
    </row>
    <row r="1269" spans="1:17" hidden="1" x14ac:dyDescent="0.3">
      <c r="A1269" t="s">
        <v>2699</v>
      </c>
      <c r="B1269" t="s">
        <v>2700</v>
      </c>
      <c r="C1269" t="s">
        <v>3123</v>
      </c>
      <c r="D1269" t="s">
        <v>166</v>
      </c>
      <c r="E1269">
        <v>1532.464631265</v>
      </c>
      <c r="F1269">
        <v>307.35000000000002</v>
      </c>
      <c r="G1269">
        <v>-29.384269008948401</v>
      </c>
      <c r="H1269">
        <v>5.3629017045668403</v>
      </c>
      <c r="I1269">
        <v>-14.7418667680199</v>
      </c>
      <c r="J1269">
        <v>-3.6942110702019599</v>
      </c>
      <c r="O1269">
        <v>21.3600130144786</v>
      </c>
      <c r="P1269">
        <v>1.1851851851852</v>
      </c>
    </row>
    <row r="1270" spans="1:17" hidden="1" x14ac:dyDescent="0.3">
      <c r="A1270" t="s">
        <v>2701</v>
      </c>
      <c r="B1270" t="s">
        <v>2702</v>
      </c>
      <c r="C1270" t="s">
        <v>3123</v>
      </c>
      <c r="D1270" t="s">
        <v>1024</v>
      </c>
      <c r="E1270">
        <v>1531.80196875</v>
      </c>
      <c r="F1270">
        <v>225.7</v>
      </c>
      <c r="G1270">
        <v>309.92751456829899</v>
      </c>
      <c r="H1270">
        <v>4.1733804415161604</v>
      </c>
      <c r="I1270">
        <v>22.701461623147601</v>
      </c>
      <c r="J1270">
        <v>-6.74344183943274</v>
      </c>
      <c r="K1270">
        <v>224.193130107591</v>
      </c>
      <c r="L1270">
        <v>184.41956105455699</v>
      </c>
      <c r="M1270">
        <v>35.232221930713401</v>
      </c>
      <c r="N1270">
        <v>1.00774451657093</v>
      </c>
      <c r="O1270">
        <v>14.731945059813899</v>
      </c>
      <c r="P1270">
        <v>340.82031249999898</v>
      </c>
      <c r="Q1270">
        <v>0.20843481782975601</v>
      </c>
    </row>
    <row r="1271" spans="1:17" hidden="1" x14ac:dyDescent="0.3">
      <c r="A1271" t="s">
        <v>2703</v>
      </c>
      <c r="B1271" t="s">
        <v>2704</v>
      </c>
      <c r="C1271" t="s">
        <v>3123</v>
      </c>
      <c r="D1271" t="s">
        <v>196</v>
      </c>
      <c r="E1271">
        <v>1530.7167999999999</v>
      </c>
      <c r="F1271">
        <v>372.8</v>
      </c>
      <c r="G1271">
        <v>-34.4129008181323</v>
      </c>
      <c r="H1271">
        <v>-3.7323199096902999</v>
      </c>
      <c r="I1271">
        <v>-38.4245191496519</v>
      </c>
      <c r="J1271">
        <v>-5.3576599897360797</v>
      </c>
      <c r="K1271">
        <v>410.26139868117599</v>
      </c>
      <c r="L1271">
        <v>457.93905267423997</v>
      </c>
      <c r="M1271">
        <v>23.4372926565722</v>
      </c>
      <c r="N1271">
        <v>0.31723238427913297</v>
      </c>
      <c r="O1271">
        <v>71.9420600858369</v>
      </c>
      <c r="P1271">
        <v>3.1116028211865601</v>
      </c>
    </row>
    <row r="1272" spans="1:17" hidden="1" x14ac:dyDescent="0.3">
      <c r="A1272" t="s">
        <v>2705</v>
      </c>
      <c r="B1272" t="s">
        <v>2706</v>
      </c>
      <c r="C1272" t="s">
        <v>3123</v>
      </c>
      <c r="D1272" t="s">
        <v>51</v>
      </c>
      <c r="E1272">
        <v>1528.85040252</v>
      </c>
      <c r="F1272">
        <v>576.6</v>
      </c>
      <c r="G1272">
        <v>35.295064214905302</v>
      </c>
      <c r="H1272">
        <v>28.655668932133601</v>
      </c>
      <c r="I1272">
        <v>59.907269337224598</v>
      </c>
      <c r="J1272">
        <v>6.1711871358322696</v>
      </c>
      <c r="K1272">
        <v>487.847967131725</v>
      </c>
      <c r="L1272">
        <v>406.18697264383002</v>
      </c>
      <c r="M1272">
        <v>58.653683551628099</v>
      </c>
      <c r="N1272">
        <v>1.1613684412265799</v>
      </c>
      <c r="O1272">
        <v>9.0617412417620393</v>
      </c>
      <c r="P1272">
        <v>110.745614035087</v>
      </c>
      <c r="Q1272">
        <v>0.137915871840808</v>
      </c>
    </row>
    <row r="1273" spans="1:17" hidden="1" x14ac:dyDescent="0.3">
      <c r="A1273" t="s">
        <v>2707</v>
      </c>
      <c r="B1273" t="s">
        <v>2708</v>
      </c>
      <c r="C1273" t="s">
        <v>3123</v>
      </c>
      <c r="D1273" t="s">
        <v>278</v>
      </c>
      <c r="E1273">
        <v>1528.3120910749999</v>
      </c>
      <c r="F1273">
        <v>1021.75</v>
      </c>
      <c r="G1273">
        <v>-16.252179009091201</v>
      </c>
      <c r="H1273">
        <v>-7.7252016104575096</v>
      </c>
      <c r="I1273">
        <v>5.8597241778246199</v>
      </c>
      <c r="J1273">
        <v>-8.3093133990657702</v>
      </c>
      <c r="K1273">
        <v>1100.12596324629</v>
      </c>
      <c r="L1273">
        <v>1059.39977420695</v>
      </c>
      <c r="M1273">
        <v>41.737653025405102</v>
      </c>
      <c r="N1273">
        <v>0.73404028380924802</v>
      </c>
      <c r="O1273">
        <v>31.2551994127721</v>
      </c>
      <c r="P1273">
        <v>31.617931212160201</v>
      </c>
      <c r="Q1273">
        <v>9.7898673309557996E-2</v>
      </c>
    </row>
    <row r="1274" spans="1:17" hidden="1" x14ac:dyDescent="0.3">
      <c r="A1274" t="s">
        <v>2709</v>
      </c>
      <c r="B1274" t="s">
        <v>2710</v>
      </c>
      <c r="C1274" t="s">
        <v>3123</v>
      </c>
      <c r="D1274" t="s">
        <v>467</v>
      </c>
      <c r="E1274">
        <v>1526.3834999999999</v>
      </c>
      <c r="F1274">
        <v>1010.85</v>
      </c>
      <c r="G1274">
        <v>-28.469945548813399</v>
      </c>
      <c r="H1274">
        <v>-11.959619825383101</v>
      </c>
      <c r="I1274">
        <v>-21.713651722985698</v>
      </c>
      <c r="J1274">
        <v>-5.8623378835909801</v>
      </c>
      <c r="K1274">
        <v>1143.2146654728699</v>
      </c>
      <c r="L1274">
        <v>1202.37519348299</v>
      </c>
      <c r="M1274">
        <v>25.796062476833701</v>
      </c>
      <c r="N1274">
        <v>0.443555120409176</v>
      </c>
      <c r="O1274">
        <v>58.777266656774003</v>
      </c>
      <c r="P1274">
        <v>1.085</v>
      </c>
      <c r="Q1274">
        <v>3.9476658465798002E-2</v>
      </c>
    </row>
    <row r="1275" spans="1:17" hidden="1" x14ac:dyDescent="0.3">
      <c r="A1275" t="s">
        <v>2711</v>
      </c>
      <c r="B1275" t="s">
        <v>2712</v>
      </c>
      <c r="C1275" t="s">
        <v>3123</v>
      </c>
      <c r="D1275" t="s">
        <v>114</v>
      </c>
      <c r="E1275">
        <v>1525.58863744</v>
      </c>
      <c r="F1275">
        <v>222.88</v>
      </c>
      <c r="G1275">
        <v>-41.108894529094698</v>
      </c>
      <c r="H1275">
        <v>-9.2277336417491895</v>
      </c>
      <c r="I1275">
        <v>-20.411982782979798</v>
      </c>
      <c r="J1275">
        <v>-4.6292687835729396</v>
      </c>
      <c r="K1275">
        <v>244.95439422422299</v>
      </c>
      <c r="L1275">
        <v>261.90297250008803</v>
      </c>
      <c r="M1275">
        <v>44.0064956323518</v>
      </c>
      <c r="N1275">
        <v>0.52168775957039704</v>
      </c>
      <c r="O1275">
        <v>79.737975592246897</v>
      </c>
      <c r="P1275">
        <v>6.1333333333333204</v>
      </c>
      <c r="Q1275">
        <v>0.12567942784202099</v>
      </c>
    </row>
    <row r="1276" spans="1:17" hidden="1" x14ac:dyDescent="0.3">
      <c r="A1276" t="s">
        <v>2713</v>
      </c>
      <c r="B1276" t="s">
        <v>2714</v>
      </c>
      <c r="C1276" t="s">
        <v>3123</v>
      </c>
      <c r="D1276" t="s">
        <v>114</v>
      </c>
      <c r="E1276">
        <v>1524.3756000000001</v>
      </c>
      <c r="F1276">
        <v>753.15</v>
      </c>
      <c r="G1276">
        <v>1.9523859091671201</v>
      </c>
      <c r="H1276">
        <v>1.1302149217506801</v>
      </c>
      <c r="I1276">
        <v>11.226600208672201</v>
      </c>
      <c r="J1276">
        <v>-4.8166710126884897</v>
      </c>
      <c r="K1276">
        <v>761.71195650517302</v>
      </c>
      <c r="L1276">
        <v>694.47278512631306</v>
      </c>
      <c r="M1276">
        <v>41.069287102166598</v>
      </c>
      <c r="N1276">
        <v>0.46545594747376201</v>
      </c>
      <c r="O1276">
        <v>12.182168226780799</v>
      </c>
      <c r="P1276">
        <v>30.8688097306689</v>
      </c>
      <c r="Q1276">
        <v>0.11014413418369701</v>
      </c>
    </row>
    <row r="1277" spans="1:17" hidden="1" x14ac:dyDescent="0.3">
      <c r="A1277" t="s">
        <v>2715</v>
      </c>
      <c r="B1277" t="s">
        <v>2716</v>
      </c>
      <c r="C1277" t="s">
        <v>3123</v>
      </c>
      <c r="D1277" t="s">
        <v>1563</v>
      </c>
      <c r="E1277">
        <v>1523.508504782</v>
      </c>
      <c r="F1277">
        <v>114.09</v>
      </c>
      <c r="G1277">
        <v>107.92572289813</v>
      </c>
      <c r="H1277">
        <v>-13.7653188010422</v>
      </c>
      <c r="I1277">
        <v>77.898124588435707</v>
      </c>
      <c r="J1277">
        <v>-8.0912978644718692</v>
      </c>
      <c r="K1277">
        <v>119.350486476806</v>
      </c>
      <c r="L1277">
        <v>87.644286518774095</v>
      </c>
      <c r="N1277">
        <v>0.41100082896760298</v>
      </c>
      <c r="O1277">
        <v>25.3396441405907</v>
      </c>
      <c r="P1277">
        <v>167.18969555035099</v>
      </c>
    </row>
    <row r="1278" spans="1:17" hidden="1" x14ac:dyDescent="0.3">
      <c r="A1278" t="s">
        <v>2717</v>
      </c>
      <c r="B1278" t="s">
        <v>2718</v>
      </c>
      <c r="C1278" t="s">
        <v>3123</v>
      </c>
      <c r="D1278" t="s">
        <v>270</v>
      </c>
      <c r="E1278">
        <v>1522.6409328</v>
      </c>
      <c r="F1278">
        <v>242.4</v>
      </c>
      <c r="G1278">
        <v>-5.23999742571407</v>
      </c>
      <c r="H1278">
        <v>-10.441855736324801</v>
      </c>
      <c r="I1278">
        <v>1.75228042242491</v>
      </c>
      <c r="J1278">
        <v>-10.5457516469487</v>
      </c>
      <c r="K1278">
        <v>271.46499105792202</v>
      </c>
      <c r="L1278">
        <v>254.36421111497501</v>
      </c>
      <c r="M1278">
        <v>33.568019552399498</v>
      </c>
      <c r="N1278">
        <v>0.93272208551715297</v>
      </c>
      <c r="O1278">
        <v>54.0016501650165</v>
      </c>
      <c r="P1278">
        <v>62.575452716297697</v>
      </c>
      <c r="Q1278">
        <v>9.2957429139215994E-2</v>
      </c>
    </row>
    <row r="1279" spans="1:17" hidden="1" x14ac:dyDescent="0.3">
      <c r="A1279" t="s">
        <v>2719</v>
      </c>
      <c r="B1279" t="s">
        <v>2720</v>
      </c>
      <c r="C1279" t="s">
        <v>3123</v>
      </c>
      <c r="D1279" t="s">
        <v>123</v>
      </c>
      <c r="E1279">
        <v>1519.4341932299999</v>
      </c>
      <c r="F1279">
        <v>14.1</v>
      </c>
      <c r="G1279">
        <v>-33.299005266196701</v>
      </c>
      <c r="H1279">
        <v>3.7779636541115398</v>
      </c>
      <c r="I1279">
        <v>-26.6101121589926</v>
      </c>
      <c r="J1279">
        <v>-5.2069408183299499</v>
      </c>
      <c r="K1279">
        <v>14.5930748371166</v>
      </c>
      <c r="L1279">
        <v>15.741302920349799</v>
      </c>
      <c r="M1279">
        <v>47.181017783848503</v>
      </c>
      <c r="N1279">
        <v>0.56769246098083803</v>
      </c>
      <c r="O1279">
        <v>86.915932284717798</v>
      </c>
      <c r="P1279">
        <v>8.4615384615384492</v>
      </c>
      <c r="Q1279">
        <v>4.4010815177196003E-2</v>
      </c>
    </row>
    <row r="1280" spans="1:17" hidden="1" x14ac:dyDescent="0.3">
      <c r="A1280" t="s">
        <v>2721</v>
      </c>
      <c r="B1280" t="s">
        <v>2722</v>
      </c>
      <c r="C1280" t="s">
        <v>3123</v>
      </c>
      <c r="D1280" t="s">
        <v>24</v>
      </c>
      <c r="E1280">
        <v>1518.916419784</v>
      </c>
      <c r="F1280">
        <v>142.91</v>
      </c>
      <c r="G1280">
        <v>-31.344226382252401</v>
      </c>
      <c r="H1280">
        <v>-12.0473611095421</v>
      </c>
      <c r="I1280">
        <v>-31.512767435979399</v>
      </c>
      <c r="J1280">
        <v>-6.8097204967276204</v>
      </c>
      <c r="K1280">
        <v>162.46210176614099</v>
      </c>
      <c r="L1280">
        <v>174.983109534303</v>
      </c>
      <c r="M1280">
        <v>38.653543290010099</v>
      </c>
      <c r="N1280">
        <v>0.71602938281725503</v>
      </c>
      <c r="O1280">
        <v>52.333636554474801</v>
      </c>
      <c r="P1280">
        <v>9.4005971063308493</v>
      </c>
      <c r="Q1280">
        <v>-6.4330941341200001E-3</v>
      </c>
    </row>
    <row r="1281" spans="1:17" hidden="1" x14ac:dyDescent="0.3">
      <c r="A1281" t="s">
        <v>2723</v>
      </c>
      <c r="B1281" t="s">
        <v>2724</v>
      </c>
      <c r="C1281" t="s">
        <v>3123</v>
      </c>
      <c r="D1281" t="s">
        <v>142</v>
      </c>
      <c r="E1281">
        <v>1514.97472851</v>
      </c>
      <c r="F1281">
        <v>118.89</v>
      </c>
      <c r="G1281">
        <v>-7.0119457363661297</v>
      </c>
      <c r="H1281">
        <v>8.5735072022334595</v>
      </c>
      <c r="I1281">
        <v>-1.67197970644109</v>
      </c>
      <c r="J1281">
        <v>-2.0921612825281</v>
      </c>
      <c r="K1281">
        <v>120.801131587727</v>
      </c>
      <c r="L1281">
        <v>116.559961584682</v>
      </c>
      <c r="M1281">
        <v>47.6611969684364</v>
      </c>
      <c r="N1281">
        <v>0.73640661223971604</v>
      </c>
      <c r="O1281">
        <v>26.9661031205315</v>
      </c>
      <c r="P1281">
        <v>39.052631578947299</v>
      </c>
      <c r="Q1281">
        <v>7.6565321218362001E-2</v>
      </c>
    </row>
    <row r="1282" spans="1:17" hidden="1" x14ac:dyDescent="0.3">
      <c r="A1282" t="s">
        <v>2725</v>
      </c>
      <c r="B1282" t="s">
        <v>2726</v>
      </c>
      <c r="C1282" t="s">
        <v>3123</v>
      </c>
      <c r="D1282" t="s">
        <v>498</v>
      </c>
      <c r="E1282">
        <v>1514.7996000000001</v>
      </c>
      <c r="F1282">
        <v>144.68</v>
      </c>
      <c r="G1282">
        <v>20.512137596494199</v>
      </c>
      <c r="H1282">
        <v>-6.8157056018856297</v>
      </c>
      <c r="I1282">
        <v>-13.245087115954</v>
      </c>
      <c r="J1282">
        <v>3.7220167735426402</v>
      </c>
      <c r="K1282">
        <v>148.72427233612601</v>
      </c>
      <c r="L1282">
        <v>142.170380342828</v>
      </c>
      <c r="M1282">
        <v>52.940589987067902</v>
      </c>
      <c r="N1282">
        <v>0.425079888510425</v>
      </c>
      <c r="O1282">
        <v>26.486038153165499</v>
      </c>
      <c r="P1282">
        <v>49.927461139896302</v>
      </c>
      <c r="Q1282">
        <v>7.2573135800271998E-2</v>
      </c>
    </row>
    <row r="1283" spans="1:17" hidden="1" x14ac:dyDescent="0.3">
      <c r="A1283" t="s">
        <v>2727</v>
      </c>
      <c r="B1283" t="s">
        <v>2728</v>
      </c>
      <c r="C1283" t="s">
        <v>3123</v>
      </c>
      <c r="D1283" t="s">
        <v>2729</v>
      </c>
      <c r="E1283">
        <v>1504.5</v>
      </c>
      <c r="F1283">
        <v>18.88</v>
      </c>
      <c r="G1283">
        <v>109.950424075744</v>
      </c>
      <c r="H1283">
        <v>5.8986159902811099</v>
      </c>
      <c r="I1283">
        <v>35.142637575494597</v>
      </c>
      <c r="J1283">
        <v>-2.5978071645101402</v>
      </c>
      <c r="K1283">
        <v>17.292554332127601</v>
      </c>
      <c r="L1283">
        <v>15.302585842573601</v>
      </c>
      <c r="M1283">
        <v>55.979407174410298</v>
      </c>
      <c r="N1283">
        <v>0.68313536302905498</v>
      </c>
      <c r="O1283">
        <v>5.1377118644067901</v>
      </c>
      <c r="P1283">
        <v>147.76902887139099</v>
      </c>
      <c r="Q1283">
        <v>0.23939874886101301</v>
      </c>
    </row>
    <row r="1284" spans="1:17" hidden="1" x14ac:dyDescent="0.3">
      <c r="A1284" t="s">
        <v>2730</v>
      </c>
      <c r="B1284" t="s">
        <v>2731</v>
      </c>
      <c r="C1284" t="s">
        <v>3123</v>
      </c>
      <c r="D1284" t="s">
        <v>730</v>
      </c>
      <c r="E1284">
        <v>1502.0466694199999</v>
      </c>
      <c r="F1284">
        <v>256.44</v>
      </c>
      <c r="G1284">
        <v>1.53289978737423</v>
      </c>
      <c r="H1284">
        <v>-2.16740794460639E-2</v>
      </c>
      <c r="I1284">
        <v>1.0440623045505399</v>
      </c>
      <c r="J1284">
        <v>-1.0626842636751599</v>
      </c>
      <c r="K1284">
        <v>266.57159617179201</v>
      </c>
      <c r="L1284">
        <v>255.244035427304</v>
      </c>
      <c r="M1284">
        <v>57.335343564974302</v>
      </c>
      <c r="N1284">
        <v>1.5323251209304301</v>
      </c>
      <c r="O1284">
        <v>12.1821868663235</v>
      </c>
      <c r="P1284">
        <v>21.391715976331302</v>
      </c>
      <c r="Q1284">
        <v>2.5420345253382999E-2</v>
      </c>
    </row>
    <row r="1285" spans="1:17" hidden="1" x14ac:dyDescent="0.3">
      <c r="A1285" t="s">
        <v>2732</v>
      </c>
      <c r="B1285" t="s">
        <v>2733</v>
      </c>
      <c r="C1285" t="s">
        <v>3123</v>
      </c>
      <c r="D1285" t="s">
        <v>402</v>
      </c>
      <c r="E1285">
        <v>1496.41476534</v>
      </c>
      <c r="F1285">
        <v>479.3</v>
      </c>
      <c r="G1285">
        <v>-13.582314129735</v>
      </c>
      <c r="H1285">
        <v>-5.4860968578463503</v>
      </c>
      <c r="I1285">
        <v>-17.340329625916802</v>
      </c>
      <c r="J1285">
        <v>-2.0975020889509399</v>
      </c>
      <c r="K1285">
        <v>511.62987099736802</v>
      </c>
      <c r="L1285">
        <v>511.04119759954102</v>
      </c>
      <c r="M1285">
        <v>31.992739355252802</v>
      </c>
      <c r="N1285">
        <v>0.25378213756503498</v>
      </c>
      <c r="O1285">
        <v>58.241185061548002</v>
      </c>
      <c r="P1285">
        <v>8.3041464241328597</v>
      </c>
      <c r="Q1285">
        <v>1.6526615742760001E-2</v>
      </c>
    </row>
    <row r="1286" spans="1:17" hidden="1" x14ac:dyDescent="0.3">
      <c r="A1286" t="s">
        <v>2734</v>
      </c>
      <c r="B1286" t="s">
        <v>2735</v>
      </c>
      <c r="C1286" t="s">
        <v>3123</v>
      </c>
      <c r="D1286" t="s">
        <v>166</v>
      </c>
      <c r="E1286">
        <v>1491.2737517999999</v>
      </c>
      <c r="F1286">
        <v>583.54999999999995</v>
      </c>
      <c r="G1286">
        <v>-53.708194301183603</v>
      </c>
      <c r="H1286">
        <v>-2.9454251149416399</v>
      </c>
      <c r="I1286">
        <v>1.9681639596971401</v>
      </c>
      <c r="J1286">
        <v>-4.35300374727953</v>
      </c>
      <c r="K1286">
        <v>585.146010550749</v>
      </c>
      <c r="L1286">
        <v>652.005451633436</v>
      </c>
      <c r="M1286">
        <v>75.369582671560806</v>
      </c>
      <c r="N1286">
        <v>1.0116343020821199</v>
      </c>
      <c r="O1286">
        <v>57.312998029303401</v>
      </c>
      <c r="P1286">
        <v>28.606060606060499</v>
      </c>
      <c r="Q1286">
        <v>-5.4245752333829996E-3</v>
      </c>
    </row>
    <row r="1287" spans="1:17" hidden="1" x14ac:dyDescent="0.3">
      <c r="A1287" t="s">
        <v>2736</v>
      </c>
      <c r="B1287" t="s">
        <v>2737</v>
      </c>
      <c r="C1287" t="s">
        <v>3123</v>
      </c>
      <c r="D1287" t="s">
        <v>2738</v>
      </c>
      <c r="E1287">
        <v>1485.9276104999999</v>
      </c>
      <c r="F1287">
        <v>596.54999999999995</v>
      </c>
      <c r="G1287">
        <v>89.1724718692209</v>
      </c>
      <c r="H1287">
        <v>21.386404264906801</v>
      </c>
      <c r="I1287">
        <v>41.577516104883998</v>
      </c>
      <c r="J1287">
        <v>-0.30777681480221097</v>
      </c>
      <c r="K1287">
        <v>534.18234206280204</v>
      </c>
      <c r="L1287">
        <v>435.950492401784</v>
      </c>
      <c r="M1287">
        <v>81.231463122702607</v>
      </c>
      <c r="N1287">
        <v>1.04490123735662</v>
      </c>
      <c r="O1287">
        <v>5.94250272399632</v>
      </c>
      <c r="P1287">
        <v>126.82509505703401</v>
      </c>
    </row>
    <row r="1288" spans="1:17" hidden="1" x14ac:dyDescent="0.3">
      <c r="A1288" t="s">
        <v>2739</v>
      </c>
      <c r="B1288" t="s">
        <v>2740</v>
      </c>
      <c r="C1288" t="s">
        <v>3123</v>
      </c>
      <c r="D1288" t="s">
        <v>414</v>
      </c>
      <c r="E1288">
        <v>1480.6688830559999</v>
      </c>
      <c r="F1288">
        <v>72.709999999999994</v>
      </c>
      <c r="G1288">
        <v>-11.2996787287623</v>
      </c>
      <c r="H1288">
        <v>-6.3179512262860902</v>
      </c>
      <c r="I1288">
        <v>-9.7446971625929297</v>
      </c>
      <c r="J1288">
        <v>-7.8220799226609898</v>
      </c>
      <c r="K1288">
        <v>80.433441090793806</v>
      </c>
      <c r="L1288">
        <v>80.945838580358696</v>
      </c>
      <c r="M1288">
        <v>31.203819787034099</v>
      </c>
      <c r="N1288">
        <v>0.38952153086494101</v>
      </c>
      <c r="O1288">
        <v>47.847613808279398</v>
      </c>
      <c r="P1288">
        <v>12.903726708074499</v>
      </c>
      <c r="Q1288">
        <v>4.8791708690809003E-2</v>
      </c>
    </row>
    <row r="1289" spans="1:17" hidden="1" x14ac:dyDescent="0.3">
      <c r="A1289" t="s">
        <v>2741</v>
      </c>
      <c r="B1289" t="s">
        <v>2742</v>
      </c>
      <c r="C1289" t="s">
        <v>3123</v>
      </c>
      <c r="D1289" t="s">
        <v>387</v>
      </c>
      <c r="E1289">
        <v>1479.9928</v>
      </c>
      <c r="F1289">
        <v>715</v>
      </c>
      <c r="G1289">
        <v>301.03216661123099</v>
      </c>
      <c r="H1289">
        <v>13.6902568147212</v>
      </c>
      <c r="I1289">
        <v>329.03727076111699</v>
      </c>
      <c r="J1289">
        <v>-0.63557950568805199</v>
      </c>
      <c r="K1289">
        <v>558.54860647918099</v>
      </c>
      <c r="L1289">
        <v>328.777963757441</v>
      </c>
      <c r="M1289">
        <v>71.520922358673005</v>
      </c>
      <c r="N1289">
        <v>0.25520403957130999</v>
      </c>
      <c r="O1289">
        <v>2.0979020979021001</v>
      </c>
      <c r="P1289">
        <v>429.62962962962899</v>
      </c>
    </row>
    <row r="1290" spans="1:17" hidden="1" x14ac:dyDescent="0.3">
      <c r="A1290" t="s">
        <v>2743</v>
      </c>
      <c r="B1290" t="s">
        <v>2744</v>
      </c>
      <c r="C1290" t="s">
        <v>3123</v>
      </c>
      <c r="D1290" t="s">
        <v>278</v>
      </c>
      <c r="E1290">
        <v>1478.104</v>
      </c>
      <c r="F1290">
        <v>506.2</v>
      </c>
      <c r="G1290">
        <v>9.2447451894074106</v>
      </c>
      <c r="H1290">
        <v>0.37484649689473198</v>
      </c>
      <c r="I1290">
        <v>22.1117286626449</v>
      </c>
      <c r="J1290">
        <v>-6.0383638148320502</v>
      </c>
      <c r="K1290">
        <v>520.664046880059</v>
      </c>
      <c r="L1290">
        <v>470.12317421877299</v>
      </c>
      <c r="M1290">
        <v>38.709440383103797</v>
      </c>
      <c r="N1290">
        <v>1.0560231581869299</v>
      </c>
      <c r="O1290">
        <v>13.7890161991307</v>
      </c>
      <c r="P1290">
        <v>54.235222425350301</v>
      </c>
      <c r="Q1290">
        <v>1.4713373356571E-2</v>
      </c>
    </row>
    <row r="1291" spans="1:17" hidden="1" x14ac:dyDescent="0.3">
      <c r="A1291" t="s">
        <v>2745</v>
      </c>
      <c r="B1291" t="s">
        <v>2746</v>
      </c>
      <c r="C1291" t="s">
        <v>3123</v>
      </c>
      <c r="D1291" t="s">
        <v>72</v>
      </c>
      <c r="E1291">
        <v>1474.5501792</v>
      </c>
      <c r="F1291">
        <v>330.75</v>
      </c>
      <c r="G1291">
        <v>67.452067731234393</v>
      </c>
      <c r="H1291">
        <v>0.46558153247885598</v>
      </c>
      <c r="I1291">
        <v>10.6474647952907</v>
      </c>
      <c r="J1291">
        <v>-4.8700900388787298</v>
      </c>
      <c r="K1291">
        <v>354.62909469311398</v>
      </c>
      <c r="L1291">
        <v>317.116585343797</v>
      </c>
      <c r="M1291">
        <v>36.353944756037102</v>
      </c>
      <c r="N1291">
        <v>0.73510106413536003</v>
      </c>
      <c r="O1291">
        <v>34.285714285714199</v>
      </c>
      <c r="P1291">
        <v>96.174377224199304</v>
      </c>
      <c r="Q1291">
        <v>8.3949007506461004E-2</v>
      </c>
    </row>
    <row r="1292" spans="1:17" hidden="1" x14ac:dyDescent="0.3">
      <c r="A1292" t="s">
        <v>2747</v>
      </c>
      <c r="B1292" t="s">
        <v>2748</v>
      </c>
      <c r="C1292" t="s">
        <v>3123</v>
      </c>
      <c r="D1292" t="s">
        <v>21</v>
      </c>
      <c r="E1292">
        <v>1473.68409858</v>
      </c>
      <c r="F1292">
        <v>396.45</v>
      </c>
      <c r="G1292">
        <v>24.1068175249398</v>
      </c>
      <c r="H1292">
        <v>5.1072821859300097</v>
      </c>
      <c r="I1292">
        <v>1.1848473652592399</v>
      </c>
      <c r="J1292">
        <v>9.8208646004147804E-2</v>
      </c>
      <c r="K1292">
        <v>400.94827671483199</v>
      </c>
      <c r="L1292">
        <v>364.98189836343499</v>
      </c>
      <c r="M1292">
        <v>39.114645587124002</v>
      </c>
      <c r="N1292">
        <v>1.4180514428669599</v>
      </c>
      <c r="O1292">
        <v>14.7685710682305</v>
      </c>
      <c r="P1292">
        <v>51.028571428571396</v>
      </c>
      <c r="Q1292">
        <v>3.6053491422150001E-3</v>
      </c>
    </row>
    <row r="1293" spans="1:17" hidden="1" x14ac:dyDescent="0.3">
      <c r="A1293" t="s">
        <v>2749</v>
      </c>
      <c r="B1293" t="s">
        <v>2750</v>
      </c>
      <c r="C1293" t="s">
        <v>3123</v>
      </c>
      <c r="D1293" t="s">
        <v>414</v>
      </c>
      <c r="E1293">
        <v>1472.6269832999999</v>
      </c>
      <c r="F1293">
        <v>91.41</v>
      </c>
      <c r="G1293">
        <v>-1.64465038015457</v>
      </c>
      <c r="H1293">
        <v>-1.5579846481377</v>
      </c>
      <c r="I1293">
        <v>-4.28512165317861</v>
      </c>
      <c r="J1293">
        <v>-5.8573504688743698</v>
      </c>
      <c r="K1293">
        <v>98.945052934138801</v>
      </c>
      <c r="L1293">
        <v>99.170138561118193</v>
      </c>
      <c r="M1293">
        <v>34.799245240839397</v>
      </c>
      <c r="N1293">
        <v>0.73068766535402496</v>
      </c>
      <c r="O1293">
        <v>46.592276556175399</v>
      </c>
      <c r="P1293">
        <v>21.1530815109343</v>
      </c>
      <c r="Q1293">
        <v>0.11277954455752399</v>
      </c>
    </row>
    <row r="1294" spans="1:17" hidden="1" x14ac:dyDescent="0.3">
      <c r="A1294" t="s">
        <v>2751</v>
      </c>
      <c r="B1294" t="s">
        <v>2752</v>
      </c>
      <c r="C1294" t="s">
        <v>3123</v>
      </c>
      <c r="D1294" t="s">
        <v>51</v>
      </c>
      <c r="E1294">
        <v>1471.991790325</v>
      </c>
      <c r="F1294">
        <v>554.75</v>
      </c>
      <c r="G1294">
        <v>13.6658139008511</v>
      </c>
      <c r="H1294">
        <v>-3.8033546906334701</v>
      </c>
      <c r="I1294">
        <v>12.456541868487101</v>
      </c>
      <c r="J1294">
        <v>-4.8583274383560102</v>
      </c>
      <c r="K1294">
        <v>604.66587516114498</v>
      </c>
      <c r="L1294">
        <v>562.14565425517799</v>
      </c>
      <c r="M1294">
        <v>23.003504288831401</v>
      </c>
      <c r="N1294">
        <v>0.43409544699605201</v>
      </c>
      <c r="O1294">
        <v>30.698512843623199</v>
      </c>
      <c r="P1294">
        <v>38.6875</v>
      </c>
      <c r="Q1294">
        <v>3.9935964148353001E-2</v>
      </c>
    </row>
    <row r="1295" spans="1:17" hidden="1" x14ac:dyDescent="0.3">
      <c r="A1295" t="s">
        <v>2753</v>
      </c>
      <c r="B1295" t="s">
        <v>2754</v>
      </c>
      <c r="C1295" t="s">
        <v>3123</v>
      </c>
      <c r="D1295" t="s">
        <v>485</v>
      </c>
      <c r="E1295">
        <v>1467.0118212899999</v>
      </c>
      <c r="F1295">
        <v>418.85</v>
      </c>
      <c r="G1295">
        <v>9.4232044295141506</v>
      </c>
      <c r="H1295">
        <v>-4.7779591616826202</v>
      </c>
      <c r="I1295">
        <v>14.6954147005114</v>
      </c>
      <c r="J1295">
        <v>-0.72967789345505896</v>
      </c>
      <c r="K1295">
        <v>442.143768125701</v>
      </c>
      <c r="L1295">
        <v>400.72743716846099</v>
      </c>
      <c r="M1295">
        <v>43.588107409508801</v>
      </c>
      <c r="N1295">
        <v>0.32357911248938898</v>
      </c>
      <c r="O1295">
        <v>33.389041422943698</v>
      </c>
      <c r="P1295">
        <v>38.600264725347401</v>
      </c>
      <c r="Q1295">
        <v>5.4993971263703E-2</v>
      </c>
    </row>
    <row r="1296" spans="1:17" hidden="1" x14ac:dyDescent="0.3">
      <c r="A1296" t="s">
        <v>2755</v>
      </c>
      <c r="B1296" t="s">
        <v>2756</v>
      </c>
      <c r="C1296" t="s">
        <v>3123</v>
      </c>
      <c r="D1296" t="s">
        <v>2757</v>
      </c>
      <c r="E1296">
        <v>1457.63775945</v>
      </c>
      <c r="F1296">
        <v>1715</v>
      </c>
      <c r="G1296">
        <v>113.84308387781</v>
      </c>
      <c r="H1296">
        <v>29.743593748695901</v>
      </c>
      <c r="I1296">
        <v>104.595533042887</v>
      </c>
      <c r="J1296">
        <v>25.663549311009699</v>
      </c>
      <c r="K1296">
        <v>1406.9868596640899</v>
      </c>
      <c r="L1296">
        <v>1141.1082555297501</v>
      </c>
      <c r="M1296">
        <v>76.704421554005705</v>
      </c>
      <c r="N1296">
        <v>2.4698798316143602</v>
      </c>
      <c r="O1296">
        <v>11.370262390670501</v>
      </c>
      <c r="P1296">
        <v>159.84848484848399</v>
      </c>
      <c r="Q1296">
        <v>0.123671432720889</v>
      </c>
    </row>
    <row r="1297" spans="1:17" hidden="1" x14ac:dyDescent="0.3">
      <c r="A1297" t="s">
        <v>2758</v>
      </c>
      <c r="B1297" t="s">
        <v>2759</v>
      </c>
      <c r="C1297" t="s">
        <v>3123</v>
      </c>
      <c r="D1297" t="s">
        <v>270</v>
      </c>
      <c r="E1297">
        <v>1456.91</v>
      </c>
      <c r="F1297">
        <v>1120.7</v>
      </c>
      <c r="G1297">
        <v>45.809789505121003</v>
      </c>
      <c r="H1297">
        <v>-3.9462206247167702</v>
      </c>
      <c r="I1297">
        <v>-21.615034131476499</v>
      </c>
      <c r="J1297">
        <v>-1.06600616413168</v>
      </c>
      <c r="K1297">
        <v>1176.75735335288</v>
      </c>
      <c r="L1297">
        <v>1103.08731545912</v>
      </c>
      <c r="M1297">
        <v>43.6598394637467</v>
      </c>
      <c r="N1297">
        <v>0.619627556713091</v>
      </c>
      <c r="O1297">
        <v>40.082091549924101</v>
      </c>
      <c r="P1297">
        <v>78.0160432054642</v>
      </c>
      <c r="Q1297">
        <v>6.4117379707796004E-2</v>
      </c>
    </row>
    <row r="1298" spans="1:17" hidden="1" x14ac:dyDescent="0.3">
      <c r="A1298" t="s">
        <v>2760</v>
      </c>
      <c r="B1298" t="s">
        <v>2761</v>
      </c>
      <c r="C1298" t="s">
        <v>3123</v>
      </c>
      <c r="D1298" t="s">
        <v>69</v>
      </c>
      <c r="E1298">
        <v>1456.6027349999999</v>
      </c>
      <c r="F1298">
        <v>47390</v>
      </c>
      <c r="G1298">
        <v>129.95859401038501</v>
      </c>
      <c r="H1298">
        <v>0.449100450870424</v>
      </c>
      <c r="I1298">
        <v>48.574905169719599</v>
      </c>
      <c r="J1298">
        <v>1.50497921319883</v>
      </c>
      <c r="K1298">
        <v>49004.206110823703</v>
      </c>
      <c r="L1298">
        <v>41691.307348945702</v>
      </c>
      <c r="M1298">
        <v>47.987309357017601</v>
      </c>
      <c r="N1298">
        <v>0.43231772017583697</v>
      </c>
      <c r="O1298">
        <v>41.377927832876097</v>
      </c>
      <c r="P1298">
        <v>155.402856372945</v>
      </c>
      <c r="Q1298">
        <v>9.0978559222623004E-2</v>
      </c>
    </row>
    <row r="1299" spans="1:17" hidden="1" x14ac:dyDescent="0.3">
      <c r="A1299" t="s">
        <v>2762</v>
      </c>
      <c r="B1299" t="s">
        <v>2763</v>
      </c>
      <c r="C1299" t="s">
        <v>3123</v>
      </c>
      <c r="D1299" t="s">
        <v>1476</v>
      </c>
      <c r="E1299">
        <v>1452.2840435000001</v>
      </c>
      <c r="F1299">
        <v>102.58</v>
      </c>
      <c r="G1299">
        <v>14.630393544722899</v>
      </c>
      <c r="H1299">
        <v>-17.651089418630001</v>
      </c>
      <c r="I1299">
        <v>-17.821879221320099</v>
      </c>
      <c r="J1299">
        <v>-14.762419344545201</v>
      </c>
      <c r="K1299">
        <v>123.0388168445</v>
      </c>
      <c r="L1299">
        <v>116.31170552360901</v>
      </c>
      <c r="M1299">
        <v>16.320731202131501</v>
      </c>
      <c r="N1299">
        <v>0.73335685083611901</v>
      </c>
      <c r="O1299">
        <v>44.765061415480602</v>
      </c>
      <c r="P1299">
        <v>36.318936877076403</v>
      </c>
      <c r="Q1299">
        <v>0.14610935380103801</v>
      </c>
    </row>
    <row r="1300" spans="1:17" hidden="1" x14ac:dyDescent="0.3">
      <c r="A1300" t="s">
        <v>2764</v>
      </c>
      <c r="B1300" t="s">
        <v>2765</v>
      </c>
      <c r="C1300" t="s">
        <v>3123</v>
      </c>
      <c r="D1300" t="s">
        <v>2239</v>
      </c>
      <c r="E1300">
        <v>1451.0943</v>
      </c>
      <c r="F1300">
        <v>280</v>
      </c>
      <c r="G1300">
        <v>8.6532417259306893</v>
      </c>
      <c r="H1300">
        <v>-3.0159302380684898</v>
      </c>
      <c r="I1300">
        <v>23.2956439668591</v>
      </c>
      <c r="J1300">
        <v>-4.7325358275783902</v>
      </c>
      <c r="K1300">
        <v>301.66635544898401</v>
      </c>
      <c r="M1300">
        <v>42.214604828464502</v>
      </c>
      <c r="N1300">
        <v>9.7918322440539995E-2</v>
      </c>
      <c r="O1300">
        <v>48.839285714285701</v>
      </c>
      <c r="P1300">
        <v>33.9712918660287</v>
      </c>
    </row>
    <row r="1301" spans="1:17" hidden="1" x14ac:dyDescent="0.3">
      <c r="A1301" t="s">
        <v>2766</v>
      </c>
      <c r="B1301" t="s">
        <v>2767</v>
      </c>
      <c r="C1301" t="s">
        <v>3123</v>
      </c>
      <c r="D1301" t="s">
        <v>208</v>
      </c>
      <c r="E1301">
        <v>1444.5738976499999</v>
      </c>
      <c r="F1301">
        <v>2369.25</v>
      </c>
      <c r="G1301">
        <v>114.726903301654</v>
      </c>
      <c r="H1301">
        <v>3.1823694708431201</v>
      </c>
      <c r="I1301">
        <v>90.776186408888293</v>
      </c>
      <c r="J1301">
        <v>-1.56894222450022</v>
      </c>
      <c r="K1301">
        <v>2160.9100362850199</v>
      </c>
      <c r="L1301">
        <v>1657.52668380559</v>
      </c>
      <c r="M1301">
        <v>60.464750985664303</v>
      </c>
      <c r="N1301">
        <v>0.423205209072189</v>
      </c>
      <c r="O1301">
        <v>12.6305792972459</v>
      </c>
      <c r="P1301">
        <v>139.802631578947</v>
      </c>
      <c r="Q1301">
        <v>0.12817992696585401</v>
      </c>
    </row>
    <row r="1302" spans="1:17" hidden="1" x14ac:dyDescent="0.3">
      <c r="A1302" t="s">
        <v>2768</v>
      </c>
      <c r="B1302" t="s">
        <v>2769</v>
      </c>
      <c r="C1302" t="s">
        <v>3123</v>
      </c>
      <c r="D1302" t="s">
        <v>111</v>
      </c>
      <c r="E1302">
        <v>1442.6657928</v>
      </c>
      <c r="F1302">
        <v>648</v>
      </c>
      <c r="G1302">
        <v>0.27779864007991101</v>
      </c>
      <c r="H1302">
        <v>-17.6116880769091</v>
      </c>
      <c r="I1302">
        <v>13.822785404452</v>
      </c>
      <c r="J1302">
        <v>-7.6061980231783304</v>
      </c>
      <c r="K1302">
        <v>751.32149495640203</v>
      </c>
      <c r="L1302">
        <v>672.95531068833202</v>
      </c>
      <c r="M1302">
        <v>23.775074441666401</v>
      </c>
      <c r="N1302">
        <v>0.37537102844710102</v>
      </c>
      <c r="O1302">
        <v>31.157407407407401</v>
      </c>
      <c r="P1302">
        <v>29.794692038057001</v>
      </c>
      <c r="Q1302">
        <v>-8.0613211015161002E-2</v>
      </c>
    </row>
    <row r="1303" spans="1:17" hidden="1" x14ac:dyDescent="0.3">
      <c r="A1303" t="s">
        <v>2770</v>
      </c>
      <c r="B1303" t="s">
        <v>2771</v>
      </c>
      <c r="C1303" t="s">
        <v>3123</v>
      </c>
      <c r="D1303" t="s">
        <v>402</v>
      </c>
      <c r="E1303">
        <v>1442.3591942999999</v>
      </c>
      <c r="F1303">
        <v>185</v>
      </c>
      <c r="G1303">
        <v>25.649264768723601</v>
      </c>
      <c r="H1303">
        <v>-11.738381505547601</v>
      </c>
      <c r="I1303">
        <v>42.180580341481701</v>
      </c>
      <c r="J1303">
        <v>-1.88589081902457</v>
      </c>
      <c r="K1303">
        <v>179.52029828335</v>
      </c>
      <c r="L1303">
        <v>143.3506500064</v>
      </c>
      <c r="M1303">
        <v>35.6775862578531</v>
      </c>
      <c r="N1303">
        <v>0.168278992824065</v>
      </c>
      <c r="O1303">
        <v>50.486486486486399</v>
      </c>
      <c r="P1303">
        <v>89.646335212711406</v>
      </c>
      <c r="Q1303">
        <v>3.3032586412939997E-2</v>
      </c>
    </row>
    <row r="1304" spans="1:17" hidden="1" x14ac:dyDescent="0.3">
      <c r="A1304" t="s">
        <v>2772</v>
      </c>
      <c r="B1304" t="s">
        <v>2773</v>
      </c>
      <c r="C1304" t="s">
        <v>3123</v>
      </c>
      <c r="D1304" t="s">
        <v>142</v>
      </c>
      <c r="E1304">
        <v>1432.77928671</v>
      </c>
      <c r="F1304">
        <v>348.1</v>
      </c>
      <c r="G1304">
        <v>18.950226016723001</v>
      </c>
      <c r="H1304">
        <v>-0.497778975795998</v>
      </c>
      <c r="I1304">
        <v>-1.9738991389412499</v>
      </c>
      <c r="J1304">
        <v>-2.22177517276607</v>
      </c>
      <c r="K1304">
        <v>355.05025536387501</v>
      </c>
      <c r="L1304">
        <v>333.18434367432098</v>
      </c>
      <c r="M1304">
        <v>48.140076029685403</v>
      </c>
      <c r="N1304">
        <v>0.68317164518377704</v>
      </c>
      <c r="O1304">
        <v>24.9497270899166</v>
      </c>
      <c r="P1304">
        <v>44.981257809246102</v>
      </c>
      <c r="Q1304">
        <v>7.1017417593900997E-2</v>
      </c>
    </row>
    <row r="1305" spans="1:17" hidden="1" x14ac:dyDescent="0.3">
      <c r="A1305" t="s">
        <v>2774</v>
      </c>
      <c r="B1305" t="s">
        <v>2775</v>
      </c>
      <c r="C1305" t="s">
        <v>3123</v>
      </c>
      <c r="D1305" t="s">
        <v>796</v>
      </c>
      <c r="E1305">
        <v>1432.3217199999999</v>
      </c>
      <c r="F1305">
        <v>230.8</v>
      </c>
      <c r="G1305">
        <v>74.096361057502506</v>
      </c>
      <c r="H1305">
        <v>1.89168994156774</v>
      </c>
      <c r="I1305">
        <v>-20.8994952732094</v>
      </c>
      <c r="J1305">
        <v>-3.7637462843282101</v>
      </c>
      <c r="K1305">
        <v>263.70367840915998</v>
      </c>
      <c r="L1305">
        <v>263.74547209059898</v>
      </c>
      <c r="M1305">
        <v>32.015666790706099</v>
      </c>
      <c r="N1305">
        <v>1.0056124436201099</v>
      </c>
      <c r="O1305">
        <v>92.807625649913305</v>
      </c>
      <c r="P1305">
        <v>95.593220338983002</v>
      </c>
      <c r="Q1305">
        <v>7.3370951963327005E-2</v>
      </c>
    </row>
    <row r="1306" spans="1:17" hidden="1" x14ac:dyDescent="0.3">
      <c r="A1306" t="s">
        <v>2776</v>
      </c>
      <c r="B1306" t="s">
        <v>2777</v>
      </c>
      <c r="C1306" t="s">
        <v>3123</v>
      </c>
      <c r="D1306" t="s">
        <v>21</v>
      </c>
      <c r="E1306">
        <v>1431.48834444</v>
      </c>
      <c r="F1306">
        <v>939.4</v>
      </c>
      <c r="G1306">
        <v>20.909732530309199</v>
      </c>
      <c r="H1306">
        <v>-10.8128808991064</v>
      </c>
      <c r="I1306">
        <v>-17.479372031113201</v>
      </c>
      <c r="J1306">
        <v>1.87242772578464</v>
      </c>
      <c r="K1306">
        <v>1000.63336770372</v>
      </c>
      <c r="L1306">
        <v>953.67174425831797</v>
      </c>
      <c r="M1306">
        <v>50.701454383663403</v>
      </c>
      <c r="N1306">
        <v>1.0492661696357399</v>
      </c>
      <c r="O1306">
        <v>33.265914413455398</v>
      </c>
      <c r="P1306">
        <v>52.1418738359381</v>
      </c>
      <c r="Q1306">
        <v>6.8044376601732001E-2</v>
      </c>
    </row>
    <row r="1307" spans="1:17" hidden="1" x14ac:dyDescent="0.3">
      <c r="A1307" t="s">
        <v>2778</v>
      </c>
      <c r="B1307" t="s">
        <v>2779</v>
      </c>
      <c r="C1307" t="s">
        <v>3123</v>
      </c>
      <c r="D1307" t="s">
        <v>470</v>
      </c>
      <c r="E1307">
        <v>1431.0739738899999</v>
      </c>
      <c r="F1307">
        <v>590.15</v>
      </c>
      <c r="G1307">
        <v>-34.402898761906201</v>
      </c>
      <c r="H1307">
        <v>20.374718119444399</v>
      </c>
      <c r="I1307">
        <v>-20.217133949904898</v>
      </c>
      <c r="J1307">
        <v>2.53007351892902</v>
      </c>
      <c r="K1307">
        <v>548.50907986327604</v>
      </c>
      <c r="L1307">
        <v>622.90506840387695</v>
      </c>
      <c r="M1307">
        <v>64.509862454828806</v>
      </c>
      <c r="N1307">
        <v>2.4439370421889999</v>
      </c>
      <c r="O1307">
        <v>41.447089722951702</v>
      </c>
      <c r="P1307">
        <v>32.647786019330098</v>
      </c>
      <c r="Q1307">
        <v>-1.1254471069390001E-3</v>
      </c>
    </row>
    <row r="1308" spans="1:17" hidden="1" x14ac:dyDescent="0.3">
      <c r="A1308" t="s">
        <v>2780</v>
      </c>
      <c r="B1308" t="s">
        <v>2781</v>
      </c>
      <c r="C1308" t="s">
        <v>3123</v>
      </c>
      <c r="D1308" t="s">
        <v>287</v>
      </c>
      <c r="E1308">
        <v>1423.6592483750001</v>
      </c>
      <c r="F1308">
        <v>796.25</v>
      </c>
      <c r="G1308">
        <v>-42.243015118761797</v>
      </c>
      <c r="H1308">
        <v>-5.0585843471125198</v>
      </c>
      <c r="I1308">
        <v>-1.17490735626035</v>
      </c>
      <c r="J1308">
        <v>-4.1562989822898802</v>
      </c>
      <c r="K1308">
        <v>884.010687125505</v>
      </c>
      <c r="L1308">
        <v>919.53587178381997</v>
      </c>
      <c r="M1308">
        <v>35.264204657705001</v>
      </c>
      <c r="N1308">
        <v>0.29247535865029201</v>
      </c>
      <c r="O1308">
        <v>56.985871271585502</v>
      </c>
      <c r="P1308">
        <v>17.980441546895801</v>
      </c>
      <c r="Q1308">
        <v>-2.3794517827089998E-2</v>
      </c>
    </row>
    <row r="1309" spans="1:17" hidden="1" x14ac:dyDescent="0.3">
      <c r="A1309" t="s">
        <v>2782</v>
      </c>
      <c r="B1309" t="s">
        <v>2783</v>
      </c>
      <c r="C1309" t="s">
        <v>3123</v>
      </c>
      <c r="D1309" t="s">
        <v>498</v>
      </c>
      <c r="E1309">
        <v>1414.6760495999999</v>
      </c>
      <c r="F1309">
        <v>121</v>
      </c>
      <c r="G1309">
        <v>154.92643940037101</v>
      </c>
      <c r="H1309">
        <v>-13.6388119037852</v>
      </c>
      <c r="I1309">
        <v>58.997325480810296</v>
      </c>
      <c r="J1309">
        <v>-4.8141899186887098</v>
      </c>
      <c r="K1309">
        <v>117.30613793115801</v>
      </c>
      <c r="L1309">
        <v>92.8271243809818</v>
      </c>
      <c r="M1309">
        <v>47.826069988650303</v>
      </c>
      <c r="N1309">
        <v>0.384719383394452</v>
      </c>
      <c r="O1309">
        <v>37.347107438016501</v>
      </c>
      <c r="P1309">
        <v>178.68709830101</v>
      </c>
      <c r="Q1309">
        <v>0.12254176837698801</v>
      </c>
    </row>
    <row r="1310" spans="1:17" hidden="1" x14ac:dyDescent="0.3">
      <c r="A1310" t="s">
        <v>2784</v>
      </c>
      <c r="B1310" t="s">
        <v>2785</v>
      </c>
      <c r="C1310" t="s">
        <v>3123</v>
      </c>
      <c r="D1310" t="s">
        <v>21</v>
      </c>
      <c r="E1310">
        <v>1413.77958631</v>
      </c>
      <c r="F1310">
        <v>251.45</v>
      </c>
      <c r="G1310">
        <v>80.545866801294395</v>
      </c>
      <c r="H1310">
        <v>-8.7117736201084792</v>
      </c>
      <c r="I1310">
        <v>73.910882856558104</v>
      </c>
      <c r="J1310">
        <v>-3.0288377338608901</v>
      </c>
      <c r="K1310">
        <v>268.15159120546798</v>
      </c>
      <c r="L1310">
        <v>215.59684139613</v>
      </c>
      <c r="M1310">
        <v>36.406078765267097</v>
      </c>
      <c r="N1310">
        <v>0.25320191325878599</v>
      </c>
      <c r="O1310">
        <v>27.2221117518393</v>
      </c>
      <c r="P1310">
        <v>116.48730090400301</v>
      </c>
      <c r="Q1310">
        <v>8.2283950721115995E-2</v>
      </c>
    </row>
    <row r="1311" spans="1:17" hidden="1" x14ac:dyDescent="0.3">
      <c r="A1311" t="s">
        <v>2786</v>
      </c>
      <c r="B1311" t="s">
        <v>2787</v>
      </c>
      <c r="C1311" t="s">
        <v>3123</v>
      </c>
      <c r="D1311" t="s">
        <v>211</v>
      </c>
      <c r="E1311">
        <v>1413.3401692899999</v>
      </c>
      <c r="F1311">
        <v>752.65</v>
      </c>
      <c r="G1311">
        <v>39.681134765359403</v>
      </c>
      <c r="H1311">
        <v>-5.0897787919484099</v>
      </c>
      <c r="I1311">
        <v>-37.968677685676901</v>
      </c>
      <c r="J1311">
        <v>-9.3679478434750596</v>
      </c>
      <c r="K1311">
        <v>838.588145927357</v>
      </c>
      <c r="L1311">
        <v>812.726483361595</v>
      </c>
      <c r="M1311">
        <v>32.787978205287999</v>
      </c>
      <c r="N1311">
        <v>0.77798191436687203</v>
      </c>
      <c r="O1311">
        <v>70.125556367501503</v>
      </c>
      <c r="P1311">
        <v>88.823381836427401</v>
      </c>
      <c r="Q1311">
        <v>0.121049511253027</v>
      </c>
    </row>
    <row r="1312" spans="1:17" hidden="1" x14ac:dyDescent="0.3">
      <c r="A1312" t="s">
        <v>2788</v>
      </c>
      <c r="B1312" t="s">
        <v>2789</v>
      </c>
      <c r="C1312" t="s">
        <v>3123</v>
      </c>
      <c r="D1312" t="s">
        <v>1337</v>
      </c>
      <c r="E1312">
        <v>1406.9502184999999</v>
      </c>
      <c r="F1312">
        <v>932.5</v>
      </c>
      <c r="G1312">
        <v>77.4625634644906</v>
      </c>
      <c r="H1312">
        <v>20.346098902961799</v>
      </c>
      <c r="I1312">
        <v>80.687075694001194</v>
      </c>
      <c r="J1312">
        <v>-1.2578339672499099</v>
      </c>
      <c r="K1312">
        <v>849.425915683364</v>
      </c>
      <c r="L1312">
        <v>673.24474920345301</v>
      </c>
      <c r="M1312">
        <v>54.926630091494502</v>
      </c>
      <c r="N1312">
        <v>1.9308287030898299</v>
      </c>
      <c r="O1312">
        <v>17.8552278820375</v>
      </c>
      <c r="P1312">
        <v>178.31666915385699</v>
      </c>
      <c r="Q1312">
        <v>0.14536038421709599</v>
      </c>
    </row>
    <row r="1313" spans="1:17" hidden="1" x14ac:dyDescent="0.3">
      <c r="A1313" t="s">
        <v>2790</v>
      </c>
      <c r="B1313" t="s">
        <v>2791</v>
      </c>
      <c r="C1313" t="s">
        <v>3123</v>
      </c>
      <c r="D1313" t="s">
        <v>211</v>
      </c>
      <c r="E1313">
        <v>1406.4336000000001</v>
      </c>
      <c r="F1313">
        <v>1126.95</v>
      </c>
      <c r="G1313">
        <v>10.7578628704715</v>
      </c>
      <c r="H1313">
        <v>-11.5639748104056</v>
      </c>
      <c r="I1313">
        <v>7.1121723148387197</v>
      </c>
      <c r="J1313">
        <v>-5.4679557137011301</v>
      </c>
      <c r="K1313">
        <v>1238.7439673982501</v>
      </c>
      <c r="L1313">
        <v>1155.16626953318</v>
      </c>
      <c r="M1313">
        <v>33.523280852667099</v>
      </c>
      <c r="N1313">
        <v>0.55705637663177798</v>
      </c>
      <c r="O1313">
        <v>33.102622121655799</v>
      </c>
      <c r="P1313">
        <v>36.393343419061999</v>
      </c>
      <c r="Q1313">
        <v>2.5827045444884001E-2</v>
      </c>
    </row>
    <row r="1314" spans="1:17" hidden="1" x14ac:dyDescent="0.3">
      <c r="A1314" t="s">
        <v>2792</v>
      </c>
      <c r="B1314" t="s">
        <v>2793</v>
      </c>
      <c r="C1314" t="s">
        <v>3123</v>
      </c>
      <c r="D1314" t="s">
        <v>270</v>
      </c>
      <c r="E1314">
        <v>1404.7229</v>
      </c>
      <c r="F1314">
        <v>1108.7</v>
      </c>
      <c r="G1314">
        <v>28.3771265492013</v>
      </c>
      <c r="H1314">
        <v>23.943886542714999</v>
      </c>
      <c r="I1314">
        <v>42.134631477840301</v>
      </c>
      <c r="J1314">
        <v>-7.4623998335714603</v>
      </c>
      <c r="K1314">
        <v>900.40199999999902</v>
      </c>
      <c r="M1314">
        <v>50.081181175361699</v>
      </c>
      <c r="O1314">
        <v>21.0922702263912</v>
      </c>
      <c r="P1314">
        <v>62.565982404692001</v>
      </c>
    </row>
    <row r="1315" spans="1:17" hidden="1" x14ac:dyDescent="0.3">
      <c r="A1315" t="s">
        <v>2794</v>
      </c>
      <c r="B1315" t="s">
        <v>2795</v>
      </c>
      <c r="C1315" t="s">
        <v>3123</v>
      </c>
      <c r="D1315" t="s">
        <v>542</v>
      </c>
      <c r="E1315">
        <v>1400.441739372</v>
      </c>
      <c r="F1315">
        <v>139.62</v>
      </c>
      <c r="G1315">
        <v>-22.715170533337201</v>
      </c>
      <c r="H1315">
        <v>-13.361731849013999</v>
      </c>
      <c r="I1315">
        <v>-12.289472786383801</v>
      </c>
      <c r="J1315">
        <v>-11.636770173391</v>
      </c>
      <c r="K1315">
        <v>172.53417770506499</v>
      </c>
      <c r="L1315">
        <v>162.696625232401</v>
      </c>
      <c r="M1315">
        <v>20.741845884002199</v>
      </c>
      <c r="N1315">
        <v>0.44998000584919001</v>
      </c>
      <c r="O1315">
        <v>65.370290789285093</v>
      </c>
      <c r="P1315">
        <v>27.390510948905099</v>
      </c>
      <c r="Q1315">
        <v>8.1420604558182993E-2</v>
      </c>
    </row>
    <row r="1316" spans="1:17" hidden="1" x14ac:dyDescent="0.3">
      <c r="A1316" t="s">
        <v>2796</v>
      </c>
      <c r="B1316" t="s">
        <v>2797</v>
      </c>
      <c r="C1316" t="s">
        <v>3123</v>
      </c>
      <c r="D1316" t="s">
        <v>721</v>
      </c>
      <c r="E1316">
        <v>1390.9569516920001</v>
      </c>
      <c r="F1316">
        <v>63.67</v>
      </c>
      <c r="G1316">
        <v>19.377324660539902</v>
      </c>
      <c r="H1316">
        <v>6.8066063050510897</v>
      </c>
      <c r="I1316">
        <v>3.8942517863228501</v>
      </c>
      <c r="J1316">
        <v>1.2820127060218001</v>
      </c>
      <c r="K1316">
        <v>66.1612989271906</v>
      </c>
      <c r="L1316">
        <v>60.880155124714399</v>
      </c>
      <c r="M1316">
        <v>40.404167633235197</v>
      </c>
      <c r="N1316">
        <v>0.55813469268927196</v>
      </c>
      <c r="O1316">
        <v>21.721375844196601</v>
      </c>
      <c r="P1316">
        <v>53.421686746987902</v>
      </c>
      <c r="Q1316">
        <v>0.16602530262279899</v>
      </c>
    </row>
    <row r="1317" spans="1:17" hidden="1" x14ac:dyDescent="0.3">
      <c r="A1317" t="s">
        <v>2798</v>
      </c>
      <c r="B1317" t="s">
        <v>2799</v>
      </c>
      <c r="C1317" t="s">
        <v>3123</v>
      </c>
      <c r="D1317" t="s">
        <v>211</v>
      </c>
      <c r="E1317">
        <v>1390.8915234999999</v>
      </c>
      <c r="F1317">
        <v>1535</v>
      </c>
      <c r="G1317">
        <v>70.450801072111702</v>
      </c>
      <c r="H1317">
        <v>-0.72073585377286897</v>
      </c>
      <c r="I1317">
        <v>38.640896176270999</v>
      </c>
      <c r="J1317">
        <v>-2.9628283425002202</v>
      </c>
      <c r="K1317">
        <v>1607.9217306373901</v>
      </c>
      <c r="L1317">
        <v>1289.45608699066</v>
      </c>
      <c r="M1317">
        <v>32.727252208344296</v>
      </c>
      <c r="N1317">
        <v>0.48118981006792</v>
      </c>
      <c r="O1317">
        <v>26.8403908794788</v>
      </c>
      <c r="P1317">
        <v>101.973684210526</v>
      </c>
      <c r="Q1317">
        <v>0.12940351046110801</v>
      </c>
    </row>
    <row r="1318" spans="1:17" hidden="1" x14ac:dyDescent="0.3">
      <c r="A1318" t="s">
        <v>2800</v>
      </c>
      <c r="B1318" t="s">
        <v>2801</v>
      </c>
      <c r="C1318" t="s">
        <v>3123</v>
      </c>
      <c r="D1318" t="s">
        <v>48</v>
      </c>
      <c r="E1318">
        <v>1390.5705247000001</v>
      </c>
      <c r="F1318">
        <v>244.35</v>
      </c>
      <c r="G1318">
        <v>212.159096162465</v>
      </c>
      <c r="H1318">
        <v>6.4408137306212696</v>
      </c>
      <c r="I1318">
        <v>85.195988610413096</v>
      </c>
      <c r="J1318">
        <v>-6.74658790684847</v>
      </c>
      <c r="K1318">
        <v>236.83181762625699</v>
      </c>
      <c r="L1318">
        <v>166.971870693873</v>
      </c>
      <c r="M1318">
        <v>32.9869458852571</v>
      </c>
      <c r="N1318">
        <v>0.253400133646901</v>
      </c>
      <c r="O1318">
        <v>25.987313280130898</v>
      </c>
      <c r="P1318">
        <v>247.33475479744101</v>
      </c>
      <c r="Q1318">
        <v>0.13798498932070899</v>
      </c>
    </row>
    <row r="1319" spans="1:17" hidden="1" x14ac:dyDescent="0.3">
      <c r="A1319" t="s">
        <v>2802</v>
      </c>
      <c r="B1319" t="s">
        <v>2803</v>
      </c>
      <c r="C1319" t="s">
        <v>3123</v>
      </c>
      <c r="D1319" t="s">
        <v>51</v>
      </c>
      <c r="E1319">
        <v>1388.4203399999999</v>
      </c>
      <c r="F1319">
        <v>2356.4499999999998</v>
      </c>
      <c r="G1319">
        <v>55.694235511079803</v>
      </c>
      <c r="H1319">
        <v>-9.9831786469995194</v>
      </c>
      <c r="I1319">
        <v>18.371020541506699</v>
      </c>
      <c r="J1319">
        <v>-5.20221734963682</v>
      </c>
      <c r="K1319">
        <v>2483.009914792</v>
      </c>
      <c r="L1319">
        <v>2100.5510012396999</v>
      </c>
      <c r="M1319">
        <v>36.9490976138242</v>
      </c>
      <c r="N1319">
        <v>0.54181397878705395</v>
      </c>
      <c r="O1319">
        <v>20.297481380890702</v>
      </c>
      <c r="P1319">
        <v>96.370833333333294</v>
      </c>
    </row>
    <row r="1320" spans="1:17" hidden="1" x14ac:dyDescent="0.3">
      <c r="A1320" t="s">
        <v>2804</v>
      </c>
      <c r="B1320" t="s">
        <v>2805</v>
      </c>
      <c r="C1320" t="s">
        <v>3123</v>
      </c>
      <c r="D1320" t="s">
        <v>21</v>
      </c>
      <c r="E1320">
        <v>1374.561018933</v>
      </c>
      <c r="F1320">
        <v>141.11000000000001</v>
      </c>
      <c r="G1320">
        <v>49.249854614745999</v>
      </c>
      <c r="H1320">
        <v>-3.8754831500151901</v>
      </c>
      <c r="I1320">
        <v>43.154303154011998</v>
      </c>
      <c r="J1320">
        <v>-6.5740862060864398</v>
      </c>
      <c r="K1320">
        <v>144.226123719996</v>
      </c>
      <c r="L1320">
        <v>127.066518231594</v>
      </c>
      <c r="M1320">
        <v>41.432657768998503</v>
      </c>
      <c r="N1320">
        <v>1.4803327981718899</v>
      </c>
      <c r="O1320">
        <v>30.607327616752801</v>
      </c>
      <c r="P1320">
        <v>73.995067817509195</v>
      </c>
      <c r="Q1320">
        <v>9.9916748208509001E-2</v>
      </c>
    </row>
    <row r="1321" spans="1:17" hidden="1" x14ac:dyDescent="0.3">
      <c r="A1321" t="s">
        <v>2806</v>
      </c>
      <c r="B1321" t="s">
        <v>2807</v>
      </c>
      <c r="C1321" t="s">
        <v>3123</v>
      </c>
      <c r="D1321" t="s">
        <v>181</v>
      </c>
      <c r="E1321">
        <v>1371.2185606200001</v>
      </c>
      <c r="F1321">
        <v>2223</v>
      </c>
      <c r="G1321">
        <v>31.737645940236298</v>
      </c>
      <c r="H1321">
        <v>-8.7723946063361495</v>
      </c>
      <c r="I1321">
        <v>11.160465941339799</v>
      </c>
      <c r="J1321">
        <v>2.5683861751074999</v>
      </c>
      <c r="K1321">
        <v>2467.0897129053701</v>
      </c>
      <c r="L1321">
        <v>2281.5470917727898</v>
      </c>
      <c r="M1321">
        <v>44.505866678600697</v>
      </c>
      <c r="N1321">
        <v>1.5490811760393299</v>
      </c>
      <c r="O1321">
        <v>55.150697255960402</v>
      </c>
      <c r="P1321">
        <v>60.505415162454803</v>
      </c>
      <c r="Q1321">
        <v>0.100244445767006</v>
      </c>
    </row>
    <row r="1322" spans="1:17" hidden="1" x14ac:dyDescent="0.3">
      <c r="A1322" t="s">
        <v>2808</v>
      </c>
      <c r="B1322" t="s">
        <v>2809</v>
      </c>
      <c r="C1322" t="s">
        <v>3123</v>
      </c>
      <c r="D1322" t="s">
        <v>278</v>
      </c>
      <c r="E1322">
        <v>1367.55570558</v>
      </c>
      <c r="F1322">
        <v>957.9</v>
      </c>
      <c r="G1322">
        <v>140.61986061701401</v>
      </c>
      <c r="H1322">
        <v>-7.9465815556228403</v>
      </c>
      <c r="I1322">
        <v>51.118880236253297</v>
      </c>
      <c r="J1322">
        <v>-1.36448888116411</v>
      </c>
      <c r="K1322">
        <v>1012.25646332056</v>
      </c>
      <c r="L1322">
        <v>790.12006775930104</v>
      </c>
      <c r="M1322">
        <v>26.908105268741501</v>
      </c>
      <c r="N1322">
        <v>1.0187993848840899</v>
      </c>
      <c r="O1322">
        <v>28.405887879736898</v>
      </c>
      <c r="P1322">
        <v>170.899321266968</v>
      </c>
      <c r="Q1322">
        <v>0.16938994976240301</v>
      </c>
    </row>
    <row r="1323" spans="1:17" hidden="1" x14ac:dyDescent="0.3">
      <c r="A1323" t="s">
        <v>2810</v>
      </c>
      <c r="B1323" t="s">
        <v>2811</v>
      </c>
      <c r="C1323" t="s">
        <v>3123</v>
      </c>
      <c r="D1323" t="s">
        <v>48</v>
      </c>
      <c r="E1323">
        <v>1366.1534999999999</v>
      </c>
      <c r="F1323">
        <v>346.3</v>
      </c>
      <c r="G1323">
        <v>-2.82867961028031</v>
      </c>
      <c r="H1323">
        <v>-3.2358062884710401</v>
      </c>
      <c r="I1323">
        <v>-10.4859582785682</v>
      </c>
      <c r="J1323">
        <v>-4.6671796434728696</v>
      </c>
      <c r="K1323">
        <v>373.65461958724501</v>
      </c>
      <c r="L1323">
        <v>363.88317750397999</v>
      </c>
      <c r="M1323">
        <v>39.554571824082799</v>
      </c>
      <c r="N1323">
        <v>0.48285607256462698</v>
      </c>
      <c r="O1323">
        <v>43.647126768697603</v>
      </c>
      <c r="P1323">
        <v>50.4670866825983</v>
      </c>
      <c r="Q1323">
        <v>7.1127722469271001E-2</v>
      </c>
    </row>
    <row r="1324" spans="1:17" hidden="1" x14ac:dyDescent="0.3">
      <c r="A1324" t="s">
        <v>2812</v>
      </c>
      <c r="B1324" t="s">
        <v>2813</v>
      </c>
      <c r="C1324" t="s">
        <v>3123</v>
      </c>
      <c r="D1324" t="s">
        <v>48</v>
      </c>
      <c r="E1324">
        <v>1363.6717090959901</v>
      </c>
      <c r="F1324">
        <v>191.93</v>
      </c>
      <c r="G1324">
        <v>151.38547884882701</v>
      </c>
      <c r="H1324">
        <v>-11.7131795740176</v>
      </c>
      <c r="I1324">
        <v>27.2078771331627</v>
      </c>
      <c r="J1324">
        <v>-9.1645711318964302</v>
      </c>
      <c r="K1324">
        <v>226.901553260181</v>
      </c>
      <c r="L1324">
        <v>182.68118752916499</v>
      </c>
      <c r="M1324">
        <v>21.864665196980798</v>
      </c>
      <c r="N1324">
        <v>0.28997525110668798</v>
      </c>
      <c r="O1324">
        <v>57.817954462564401</v>
      </c>
      <c r="P1324">
        <v>170.32394366197099</v>
      </c>
      <c r="Q1324">
        <v>0.17580773972512101</v>
      </c>
    </row>
    <row r="1325" spans="1:17" hidden="1" x14ac:dyDescent="0.3">
      <c r="A1325" t="s">
        <v>2814</v>
      </c>
      <c r="B1325" t="s">
        <v>2815</v>
      </c>
      <c r="C1325" t="s">
        <v>3123</v>
      </c>
      <c r="D1325" t="s">
        <v>572</v>
      </c>
      <c r="E1325">
        <v>1362.3842241499999</v>
      </c>
      <c r="F1325">
        <v>623.5</v>
      </c>
      <c r="G1325">
        <v>29.323664078962899</v>
      </c>
      <c r="H1325">
        <v>6.2706619770812102</v>
      </c>
      <c r="I1325">
        <v>4.6883807069311896</v>
      </c>
      <c r="J1325">
        <v>-7.1013759445084297</v>
      </c>
      <c r="K1325">
        <v>639.93278097054201</v>
      </c>
      <c r="L1325">
        <v>592.01669677253801</v>
      </c>
      <c r="M1325">
        <v>48.531810629077903</v>
      </c>
      <c r="N1325">
        <v>2.0291052107261001</v>
      </c>
      <c r="O1325">
        <v>38.716920609462697</v>
      </c>
      <c r="P1325">
        <v>65.056254136333493</v>
      </c>
      <c r="Q1325">
        <v>4.1785635013165998E-2</v>
      </c>
    </row>
    <row r="1326" spans="1:17" hidden="1" x14ac:dyDescent="0.3">
      <c r="A1326" t="s">
        <v>2816</v>
      </c>
      <c r="B1326" t="s">
        <v>2817</v>
      </c>
      <c r="C1326" t="s">
        <v>3123</v>
      </c>
      <c r="D1326" t="s">
        <v>270</v>
      </c>
      <c r="E1326">
        <v>1356.018056505</v>
      </c>
      <c r="F1326">
        <v>244.65</v>
      </c>
      <c r="G1326">
        <v>11.4719829480497</v>
      </c>
      <c r="H1326">
        <v>-14.0888896148286</v>
      </c>
      <c r="I1326">
        <v>12.1484876419679</v>
      </c>
      <c r="J1326">
        <v>-18.327957968465</v>
      </c>
      <c r="K1326">
        <v>299.437054946611</v>
      </c>
      <c r="L1326">
        <v>269.02272740698402</v>
      </c>
      <c r="M1326">
        <v>21.061537319081602</v>
      </c>
      <c r="N1326">
        <v>1.6070454116256201</v>
      </c>
      <c r="O1326">
        <v>79.317392192928594</v>
      </c>
      <c r="P1326">
        <v>45.2359750667854</v>
      </c>
      <c r="Q1326">
        <v>0.13922395817387501</v>
      </c>
    </row>
    <row r="1327" spans="1:17" hidden="1" x14ac:dyDescent="0.3">
      <c r="A1327" t="s">
        <v>2818</v>
      </c>
      <c r="B1327" t="s">
        <v>2819</v>
      </c>
      <c r="C1327" t="s">
        <v>3123</v>
      </c>
      <c r="D1327" t="s">
        <v>21</v>
      </c>
      <c r="E1327">
        <v>1355.8482158449999</v>
      </c>
      <c r="F1327">
        <v>211.5</v>
      </c>
      <c r="G1327">
        <v>41.701654278779799</v>
      </c>
      <c r="H1327">
        <v>9.8176195063569498</v>
      </c>
      <c r="I1327">
        <v>33.623728754813797</v>
      </c>
      <c r="J1327">
        <v>-7.09964873598447</v>
      </c>
      <c r="K1327">
        <v>209.654517653531</v>
      </c>
      <c r="L1327">
        <v>180.43106492092801</v>
      </c>
      <c r="M1327">
        <v>38.5508710772773</v>
      </c>
      <c r="N1327">
        <v>0.69011787450744</v>
      </c>
      <c r="O1327">
        <v>18.156028368794299</v>
      </c>
      <c r="P1327">
        <v>69.064748201438803</v>
      </c>
      <c r="Q1327">
        <v>3.1864009900722003E-2</v>
      </c>
    </row>
    <row r="1328" spans="1:17" hidden="1" x14ac:dyDescent="0.3">
      <c r="A1328" t="s">
        <v>2820</v>
      </c>
      <c r="B1328" t="s">
        <v>2821</v>
      </c>
      <c r="C1328" t="s">
        <v>3123</v>
      </c>
      <c r="D1328" t="s">
        <v>572</v>
      </c>
      <c r="E1328">
        <v>1352.323486647</v>
      </c>
      <c r="F1328">
        <v>231.17</v>
      </c>
      <c r="G1328">
        <v>227.64324433228199</v>
      </c>
      <c r="H1328">
        <v>2.8470379387030702</v>
      </c>
      <c r="I1328">
        <v>154.717943030025</v>
      </c>
      <c r="J1328">
        <v>-5.6277829247040598</v>
      </c>
      <c r="K1328">
        <v>215.81720591749399</v>
      </c>
      <c r="L1328">
        <v>149.509979032171</v>
      </c>
      <c r="M1328">
        <v>41.556754971056499</v>
      </c>
      <c r="N1328">
        <v>1.2488685726217299</v>
      </c>
      <c r="O1328">
        <v>13.375437989358399</v>
      </c>
      <c r="P1328">
        <v>255.372790161414</v>
      </c>
      <c r="Q1328">
        <v>8.4888349277090006E-2</v>
      </c>
    </row>
    <row r="1329" spans="1:17" hidden="1" x14ac:dyDescent="0.3">
      <c r="A1329" t="s">
        <v>2822</v>
      </c>
      <c r="B1329" t="s">
        <v>2823</v>
      </c>
      <c r="C1329" t="s">
        <v>3123</v>
      </c>
      <c r="D1329" t="s">
        <v>139</v>
      </c>
      <c r="E1329">
        <v>1346.615600264</v>
      </c>
      <c r="F1329">
        <v>145.43</v>
      </c>
      <c r="G1329">
        <v>6.6790308986910603</v>
      </c>
      <c r="H1329">
        <v>3.8825519818015102</v>
      </c>
      <c r="I1329">
        <v>-11.7244521330051</v>
      </c>
      <c r="J1329">
        <v>-3.14687582865283</v>
      </c>
      <c r="K1329">
        <v>157.362680715312</v>
      </c>
      <c r="L1329">
        <v>163.17974444490201</v>
      </c>
      <c r="M1329">
        <v>36.667022637117597</v>
      </c>
      <c r="N1329">
        <v>0.53654258871750904</v>
      </c>
      <c r="O1329">
        <v>83.971670219349505</v>
      </c>
      <c r="P1329">
        <v>35.979429640018701</v>
      </c>
      <c r="Q1329">
        <v>8.2416434852232004E-2</v>
      </c>
    </row>
    <row r="1330" spans="1:17" hidden="1" x14ac:dyDescent="0.3">
      <c r="A1330" t="s">
        <v>2824</v>
      </c>
      <c r="B1330" t="s">
        <v>2825</v>
      </c>
      <c r="C1330" t="s">
        <v>3123</v>
      </c>
      <c r="D1330" t="s">
        <v>753</v>
      </c>
      <c r="E1330">
        <v>1343.2248</v>
      </c>
      <c r="F1330">
        <v>15.76</v>
      </c>
      <c r="G1330">
        <v>-33.749275623955</v>
      </c>
      <c r="H1330">
        <v>-13.6220392338916</v>
      </c>
      <c r="I1330">
        <v>-62.395098796875097</v>
      </c>
      <c r="J1330">
        <v>-5.2617067324344804</v>
      </c>
      <c r="K1330">
        <v>22.339136958816201</v>
      </c>
      <c r="L1330">
        <v>28.5806329030471</v>
      </c>
      <c r="M1330">
        <v>32.615305346185799</v>
      </c>
      <c r="N1330">
        <v>0.323709890505058</v>
      </c>
      <c r="O1330">
        <v>187.11928934010101</v>
      </c>
      <c r="P1330">
        <v>9.9790648988136805</v>
      </c>
      <c r="Q1330">
        <v>0.111307350232886</v>
      </c>
    </row>
    <row r="1331" spans="1:17" hidden="1" x14ac:dyDescent="0.3">
      <c r="A1331" t="s">
        <v>2826</v>
      </c>
      <c r="B1331" t="s">
        <v>2827</v>
      </c>
      <c r="C1331" t="s">
        <v>3123</v>
      </c>
      <c r="D1331" t="s">
        <v>460</v>
      </c>
      <c r="E1331">
        <v>1338.1143173099999</v>
      </c>
      <c r="F1331">
        <v>90.99</v>
      </c>
      <c r="G1331">
        <v>-51.9344310764372</v>
      </c>
      <c r="H1331">
        <v>-9.0428817643007395</v>
      </c>
      <c r="I1331">
        <v>-19.850586934164699</v>
      </c>
      <c r="J1331">
        <v>-4.0001318930852401</v>
      </c>
      <c r="K1331">
        <v>100.45949231401499</v>
      </c>
      <c r="L1331">
        <v>107.618363757821</v>
      </c>
      <c r="M1331">
        <v>25.343472204112199</v>
      </c>
      <c r="N1331">
        <v>0.32424121470228201</v>
      </c>
      <c r="O1331">
        <v>63.754258709748299</v>
      </c>
      <c r="P1331">
        <v>1.0999999999999801</v>
      </c>
      <c r="Q1331">
        <v>-7.1797512082312998E-2</v>
      </c>
    </row>
    <row r="1332" spans="1:17" hidden="1" x14ac:dyDescent="0.3">
      <c r="A1332" t="s">
        <v>2828</v>
      </c>
      <c r="B1332" t="s">
        <v>2829</v>
      </c>
      <c r="C1332" t="s">
        <v>3123</v>
      </c>
      <c r="D1332" t="s">
        <v>270</v>
      </c>
      <c r="E1332">
        <v>1337.1138900000001</v>
      </c>
      <c r="F1332">
        <v>1253</v>
      </c>
      <c r="G1332">
        <v>80.440960757704602</v>
      </c>
      <c r="H1332">
        <v>20.889255980921099</v>
      </c>
      <c r="I1332">
        <v>79.968643310137097</v>
      </c>
      <c r="J1332">
        <v>-0.55351817531060699</v>
      </c>
      <c r="K1332">
        <v>1103.63892941923</v>
      </c>
      <c r="L1332">
        <v>872.58410053315504</v>
      </c>
      <c r="M1332">
        <v>53.461399208834003</v>
      </c>
      <c r="N1332">
        <v>1.6638683127572</v>
      </c>
      <c r="O1332">
        <v>18.1125299281723</v>
      </c>
      <c r="P1332">
        <v>145.68627450980301</v>
      </c>
      <c r="Q1332">
        <v>0.159509801519856</v>
      </c>
    </row>
    <row r="1333" spans="1:17" hidden="1" x14ac:dyDescent="0.3">
      <c r="A1333" t="s">
        <v>2830</v>
      </c>
      <c r="B1333" t="s">
        <v>2831</v>
      </c>
      <c r="C1333" t="s">
        <v>3123</v>
      </c>
      <c r="D1333" t="s">
        <v>270</v>
      </c>
      <c r="E1333">
        <v>1336.621330275</v>
      </c>
      <c r="F1333">
        <v>2317.15</v>
      </c>
      <c r="G1333">
        <v>33.049883303243597</v>
      </c>
      <c r="H1333">
        <v>-13.6365536018657</v>
      </c>
      <c r="I1333">
        <v>9.5576127422495993</v>
      </c>
      <c r="J1333">
        <v>-4.0306043224376698</v>
      </c>
      <c r="K1333">
        <v>2681.43471351887</v>
      </c>
      <c r="L1333">
        <v>2355.8705166036002</v>
      </c>
      <c r="M1333">
        <v>24.258413048688201</v>
      </c>
      <c r="N1333">
        <v>0.62058865209798197</v>
      </c>
      <c r="O1333">
        <v>51.004466693998999</v>
      </c>
      <c r="P1333">
        <v>82.668506109578203</v>
      </c>
      <c r="Q1333">
        <v>0.161923586083356</v>
      </c>
    </row>
    <row r="1334" spans="1:17" hidden="1" x14ac:dyDescent="0.3">
      <c r="A1334" t="s">
        <v>2832</v>
      </c>
      <c r="B1334" t="s">
        <v>2833</v>
      </c>
      <c r="C1334" t="s">
        <v>3123</v>
      </c>
      <c r="D1334" t="s">
        <v>54</v>
      </c>
      <c r="E1334">
        <v>1336.5469938900001</v>
      </c>
      <c r="F1334">
        <v>1274.05</v>
      </c>
      <c r="G1334">
        <v>-60.517484385121598</v>
      </c>
      <c r="H1334">
        <v>-11.395480580291499</v>
      </c>
      <c r="I1334">
        <v>-41.773672681404797</v>
      </c>
      <c r="J1334">
        <v>-8.0218652342197796</v>
      </c>
      <c r="K1334">
        <v>1531.01732300305</v>
      </c>
      <c r="L1334">
        <v>1825.0008402459</v>
      </c>
      <c r="M1334">
        <v>10.7136561732493</v>
      </c>
      <c r="N1334">
        <v>0.94224243782995798</v>
      </c>
      <c r="O1334">
        <v>110.352811899062</v>
      </c>
      <c r="P1334">
        <v>8.5175248072910001</v>
      </c>
      <c r="Q1334">
        <v>2.5769743191430002E-2</v>
      </c>
    </row>
    <row r="1335" spans="1:17" hidden="1" x14ac:dyDescent="0.3">
      <c r="A1335" t="s">
        <v>2834</v>
      </c>
      <c r="B1335" t="s">
        <v>2835</v>
      </c>
      <c r="C1335" t="s">
        <v>3123</v>
      </c>
      <c r="D1335" t="s">
        <v>85</v>
      </c>
      <c r="E1335">
        <v>1334.4869160000001</v>
      </c>
      <c r="F1335">
        <v>840</v>
      </c>
      <c r="G1335">
        <v>-19.992708290380801</v>
      </c>
      <c r="H1335">
        <v>4.4837402879944896</v>
      </c>
      <c r="I1335">
        <v>-2.1000652487776401</v>
      </c>
      <c r="J1335">
        <v>-2.4974316967272299</v>
      </c>
      <c r="K1335">
        <v>818.67855873287795</v>
      </c>
      <c r="L1335">
        <v>817.35381188129099</v>
      </c>
      <c r="M1335">
        <v>61.492534541104497</v>
      </c>
      <c r="N1335">
        <v>0.62825936955258499</v>
      </c>
      <c r="O1335">
        <v>24.571428571428498</v>
      </c>
      <c r="P1335">
        <v>20.3697069570824</v>
      </c>
      <c r="Q1335">
        <v>-5.8259607823608998E-2</v>
      </c>
    </row>
    <row r="1336" spans="1:17" hidden="1" x14ac:dyDescent="0.3">
      <c r="A1336" t="s">
        <v>2836</v>
      </c>
      <c r="B1336" t="s">
        <v>2837</v>
      </c>
      <c r="C1336" t="s">
        <v>3123</v>
      </c>
      <c r="D1336" t="s">
        <v>278</v>
      </c>
      <c r="E1336">
        <v>1332.5735671299999</v>
      </c>
      <c r="F1336">
        <v>141.69999999999999</v>
      </c>
      <c r="G1336">
        <v>49.989478947839899</v>
      </c>
      <c r="H1336">
        <v>3.5223102308232002</v>
      </c>
      <c r="I1336">
        <v>6.01923520902203</v>
      </c>
      <c r="J1336">
        <v>-8.5769526630206894</v>
      </c>
      <c r="K1336">
        <v>147.61900331888299</v>
      </c>
      <c r="L1336">
        <v>130.04401632781199</v>
      </c>
      <c r="M1336">
        <v>35.099941722241397</v>
      </c>
      <c r="N1336">
        <v>0.83478752169662296</v>
      </c>
      <c r="O1336">
        <v>25.617501764290701</v>
      </c>
      <c r="P1336">
        <v>73.015873015872998</v>
      </c>
      <c r="Q1336">
        <v>1.7940796688421998E-2</v>
      </c>
    </row>
    <row r="1337" spans="1:17" hidden="1" x14ac:dyDescent="0.3">
      <c r="A1337" t="s">
        <v>2838</v>
      </c>
      <c r="B1337" t="s">
        <v>2839</v>
      </c>
      <c r="C1337" t="s">
        <v>3123</v>
      </c>
      <c r="D1337" t="s">
        <v>48</v>
      </c>
      <c r="E1337">
        <v>1330.5334251439999</v>
      </c>
      <c r="F1337">
        <v>138.16</v>
      </c>
      <c r="G1337">
        <v>-1.30542947895951</v>
      </c>
      <c r="H1337">
        <v>-14.6437063932177</v>
      </c>
      <c r="I1337">
        <v>2.3911961150428702</v>
      </c>
      <c r="J1337">
        <v>-5.3470891642255101</v>
      </c>
      <c r="K1337">
        <v>161.664462249031</v>
      </c>
      <c r="L1337">
        <v>153.166242785772</v>
      </c>
      <c r="M1337">
        <v>28.3790705368727</v>
      </c>
      <c r="N1337">
        <v>1.6989378446891401</v>
      </c>
      <c r="O1337">
        <v>64.953676896351993</v>
      </c>
      <c r="P1337">
        <v>42.359608449252903</v>
      </c>
      <c r="Q1337">
        <v>0.134973627843508</v>
      </c>
    </row>
    <row r="1338" spans="1:17" hidden="1" x14ac:dyDescent="0.3">
      <c r="A1338" t="s">
        <v>2840</v>
      </c>
      <c r="B1338" t="s">
        <v>2841</v>
      </c>
      <c r="C1338" t="s">
        <v>3123</v>
      </c>
      <c r="D1338" t="s">
        <v>114</v>
      </c>
      <c r="E1338">
        <v>1327.1389635</v>
      </c>
      <c r="F1338">
        <v>478.45</v>
      </c>
      <c r="G1338">
        <v>44.600048473098497</v>
      </c>
      <c r="H1338">
        <v>-0.54693208975237395</v>
      </c>
      <c r="I1338">
        <v>-13.629016902327599</v>
      </c>
      <c r="J1338">
        <v>-4.3026726829925099</v>
      </c>
      <c r="K1338">
        <v>518.53206366240795</v>
      </c>
      <c r="L1338">
        <v>506.97289657159598</v>
      </c>
      <c r="M1338">
        <v>39.305355991444301</v>
      </c>
      <c r="N1338">
        <v>0.291814044029999</v>
      </c>
      <c r="O1338">
        <v>40.662556170968699</v>
      </c>
      <c r="P1338">
        <v>82.336128048780495</v>
      </c>
      <c r="Q1338">
        <v>0.13164523673761899</v>
      </c>
    </row>
    <row r="1339" spans="1:17" hidden="1" x14ac:dyDescent="0.3">
      <c r="A1339" t="s">
        <v>2842</v>
      </c>
      <c r="B1339" t="s">
        <v>2843</v>
      </c>
      <c r="C1339" t="s">
        <v>3123</v>
      </c>
      <c r="D1339" t="s">
        <v>252</v>
      </c>
      <c r="E1339">
        <v>1326.170049326</v>
      </c>
      <c r="F1339">
        <v>161.62</v>
      </c>
      <c r="G1339">
        <v>-38.534877369198</v>
      </c>
      <c r="H1339">
        <v>-1.04064266772753</v>
      </c>
      <c r="I1339">
        <v>-6.4038760186119204</v>
      </c>
      <c r="J1339">
        <v>-5.2440736125477896</v>
      </c>
      <c r="K1339">
        <v>172.66158848327899</v>
      </c>
      <c r="M1339">
        <v>28.302184474770499</v>
      </c>
      <c r="N1339">
        <v>0.26720804851040703</v>
      </c>
      <c r="O1339">
        <v>36.059893577527497</v>
      </c>
      <c r="P1339">
        <v>25.5788655788655</v>
      </c>
    </row>
    <row r="1340" spans="1:17" hidden="1" x14ac:dyDescent="0.3">
      <c r="A1340" t="s">
        <v>2844</v>
      </c>
      <c r="B1340" t="s">
        <v>2845</v>
      </c>
      <c r="C1340" t="s">
        <v>3123</v>
      </c>
      <c r="D1340" t="s">
        <v>1467</v>
      </c>
      <c r="E1340">
        <v>1325.9937829999999</v>
      </c>
      <c r="F1340">
        <v>295.85000000000002</v>
      </c>
      <c r="G1340">
        <v>7.6554590208309197</v>
      </c>
      <c r="H1340">
        <v>5.6718199478243996</v>
      </c>
      <c r="I1340">
        <v>6.6546218455603201</v>
      </c>
      <c r="J1340">
        <v>0.38607584545471801</v>
      </c>
      <c r="K1340">
        <v>302.373628511871</v>
      </c>
      <c r="L1340">
        <v>283.99477751164</v>
      </c>
      <c r="M1340">
        <v>47.512972176180398</v>
      </c>
      <c r="N1340">
        <v>0.91947466488275997</v>
      </c>
      <c r="O1340">
        <v>34.865641372317</v>
      </c>
      <c r="P1340">
        <v>40.146849834201802</v>
      </c>
    </row>
    <row r="1341" spans="1:17" hidden="1" x14ac:dyDescent="0.3">
      <c r="A1341" t="s">
        <v>2846</v>
      </c>
      <c r="B1341" t="s">
        <v>2847</v>
      </c>
      <c r="C1341" t="s">
        <v>3123</v>
      </c>
      <c r="D1341" t="s">
        <v>753</v>
      </c>
      <c r="E1341">
        <v>1324.9720500000001</v>
      </c>
      <c r="F1341">
        <v>260.8</v>
      </c>
      <c r="G1341">
        <v>-39.073206812838002</v>
      </c>
      <c r="H1341">
        <v>15.6161347584328</v>
      </c>
      <c r="I1341">
        <v>-10.986581355757799</v>
      </c>
      <c r="J1341">
        <v>13.4904254099994</v>
      </c>
      <c r="K1341">
        <v>239.09569830728501</v>
      </c>
      <c r="M1341">
        <v>57.000141744852897</v>
      </c>
      <c r="N1341">
        <v>0.93419900697984803</v>
      </c>
      <c r="O1341">
        <v>78.680981595092007</v>
      </c>
      <c r="P1341">
        <v>23.0246709750459</v>
      </c>
    </row>
    <row r="1342" spans="1:17" hidden="1" x14ac:dyDescent="0.3">
      <c r="A1342" t="s">
        <v>2848</v>
      </c>
      <c r="B1342" t="s">
        <v>2849</v>
      </c>
      <c r="C1342" t="s">
        <v>3123</v>
      </c>
      <c r="D1342" t="s">
        <v>2729</v>
      </c>
      <c r="E1342">
        <v>1322.6933850999999</v>
      </c>
      <c r="F1342">
        <v>1260</v>
      </c>
      <c r="G1342">
        <v>369.32491294695097</v>
      </c>
      <c r="H1342">
        <v>-3.2451090762122399</v>
      </c>
      <c r="I1342">
        <v>55.308725571428397</v>
      </c>
      <c r="J1342">
        <v>-12.1376128629774</v>
      </c>
      <c r="K1342">
        <v>1378.9871256455999</v>
      </c>
      <c r="L1342">
        <v>1077.15969284073</v>
      </c>
      <c r="M1342">
        <v>39.022431409350503</v>
      </c>
      <c r="N1342">
        <v>0.99806451612903202</v>
      </c>
      <c r="O1342">
        <v>43.607142857142797</v>
      </c>
      <c r="P1342">
        <v>426.31578947368399</v>
      </c>
    </row>
    <row r="1343" spans="1:17" hidden="1" x14ac:dyDescent="0.3">
      <c r="A1343" t="s">
        <v>2850</v>
      </c>
      <c r="B1343" t="s">
        <v>2851</v>
      </c>
      <c r="C1343" t="s">
        <v>3123</v>
      </c>
      <c r="D1343" t="s">
        <v>2852</v>
      </c>
      <c r="E1343">
        <v>1316.0093979999999</v>
      </c>
      <c r="F1343">
        <v>583</v>
      </c>
      <c r="G1343">
        <v>174.83830515410099</v>
      </c>
      <c r="H1343">
        <v>-3.3841898115120199</v>
      </c>
      <c r="I1343">
        <v>93.197162360033502</v>
      </c>
      <c r="J1343">
        <v>-9.2158227918136895</v>
      </c>
      <c r="K1343">
        <v>603.44195064216603</v>
      </c>
      <c r="L1343">
        <v>471.47081382860301</v>
      </c>
      <c r="M1343">
        <v>45.690533107471801</v>
      </c>
      <c r="N1343">
        <v>0.48271253413911303</v>
      </c>
      <c r="O1343">
        <v>29.3138936535162</v>
      </c>
      <c r="P1343">
        <v>198.897718533709</v>
      </c>
    </row>
    <row r="1344" spans="1:17" hidden="1" x14ac:dyDescent="0.3">
      <c r="A1344" t="s">
        <v>2853</v>
      </c>
      <c r="B1344" t="s">
        <v>2854</v>
      </c>
      <c r="C1344" t="s">
        <v>3123</v>
      </c>
      <c r="D1344" t="s">
        <v>72</v>
      </c>
      <c r="E1344">
        <v>1315.636</v>
      </c>
      <c r="F1344">
        <v>865.55</v>
      </c>
      <c r="G1344">
        <v>69.265492568895297</v>
      </c>
      <c r="H1344">
        <v>9.7040087244738107</v>
      </c>
      <c r="I1344">
        <v>32.452495765725502</v>
      </c>
      <c r="J1344">
        <v>-0.86423622432855995</v>
      </c>
      <c r="K1344">
        <v>867.91584196402198</v>
      </c>
      <c r="L1344">
        <v>738.73516032969803</v>
      </c>
      <c r="M1344">
        <v>47.116424064206697</v>
      </c>
      <c r="N1344">
        <v>0.524717908307887</v>
      </c>
      <c r="O1344">
        <v>24.573970307896701</v>
      </c>
      <c r="P1344">
        <v>114.48395490026</v>
      </c>
      <c r="Q1344">
        <v>0.17604530384565001</v>
      </c>
    </row>
    <row r="1345" spans="1:17" hidden="1" x14ac:dyDescent="0.3">
      <c r="A1345" t="s">
        <v>2855</v>
      </c>
      <c r="B1345" t="s">
        <v>2856</v>
      </c>
      <c r="C1345" t="s">
        <v>3123</v>
      </c>
      <c r="D1345" t="s">
        <v>414</v>
      </c>
      <c r="E1345">
        <v>1313.3418792</v>
      </c>
      <c r="F1345">
        <v>212.42</v>
      </c>
      <c r="G1345">
        <v>-36.557235416208002</v>
      </c>
      <c r="H1345">
        <v>-0.31207338258483203</v>
      </c>
      <c r="I1345">
        <v>-8.9335485430351103</v>
      </c>
      <c r="J1345">
        <v>-1.15780448334816</v>
      </c>
      <c r="K1345">
        <v>228.43612265207301</v>
      </c>
      <c r="L1345">
        <v>242.336925760003</v>
      </c>
      <c r="M1345">
        <v>37.015621183986298</v>
      </c>
      <c r="N1345">
        <v>0.502249642145004</v>
      </c>
      <c r="O1345">
        <v>46.855286696167902</v>
      </c>
      <c r="P1345">
        <v>3.5942453060228998</v>
      </c>
      <c r="Q1345">
        <v>9.6399649817745001E-2</v>
      </c>
    </row>
    <row r="1346" spans="1:17" hidden="1" x14ac:dyDescent="0.3">
      <c r="A1346" t="s">
        <v>2857</v>
      </c>
      <c r="B1346" t="s">
        <v>2858</v>
      </c>
      <c r="C1346" t="s">
        <v>3123</v>
      </c>
      <c r="D1346" t="s">
        <v>211</v>
      </c>
      <c r="E1346">
        <v>1311.3475304159999</v>
      </c>
      <c r="F1346">
        <v>203.28</v>
      </c>
      <c r="G1346">
        <v>-40.088536019025398</v>
      </c>
      <c r="H1346">
        <v>12.8417173961535</v>
      </c>
      <c r="I1346">
        <v>-26.054270493388898</v>
      </c>
      <c r="J1346">
        <v>3.65695617051751</v>
      </c>
      <c r="M1346">
        <v>60.538619371463597</v>
      </c>
      <c r="O1346">
        <v>33.259543486816199</v>
      </c>
      <c r="P1346">
        <v>28.658227848101198</v>
      </c>
    </row>
    <row r="1347" spans="1:17" hidden="1" x14ac:dyDescent="0.3">
      <c r="A1347" t="s">
        <v>2859</v>
      </c>
      <c r="B1347" t="s">
        <v>2860</v>
      </c>
      <c r="C1347" t="s">
        <v>3123</v>
      </c>
      <c r="D1347" t="s">
        <v>211</v>
      </c>
      <c r="E1347">
        <v>1307.6461404649999</v>
      </c>
      <c r="F1347">
        <v>803.95</v>
      </c>
      <c r="G1347">
        <v>-20.2761343228699</v>
      </c>
      <c r="H1347">
        <v>-21.780604788939598</v>
      </c>
      <c r="I1347">
        <v>-6.8298565953715196</v>
      </c>
      <c r="J1347">
        <v>-9.0233949356413508</v>
      </c>
      <c r="K1347">
        <v>997.07481360374697</v>
      </c>
      <c r="L1347">
        <v>936.10818902058702</v>
      </c>
      <c r="M1347">
        <v>22.011115219539601</v>
      </c>
      <c r="N1347">
        <v>0.35503550548581803</v>
      </c>
      <c r="O1347">
        <v>90.185956838111807</v>
      </c>
      <c r="P1347">
        <v>27.4088748019017</v>
      </c>
      <c r="Q1347">
        <v>8.5132523537426993E-2</v>
      </c>
    </row>
    <row r="1348" spans="1:17" hidden="1" x14ac:dyDescent="0.3">
      <c r="A1348" t="s">
        <v>2861</v>
      </c>
      <c r="B1348" t="s">
        <v>2862</v>
      </c>
      <c r="C1348" t="s">
        <v>3123</v>
      </c>
      <c r="D1348" t="s">
        <v>402</v>
      </c>
      <c r="E1348">
        <v>1307.5401965240001</v>
      </c>
      <c r="F1348">
        <v>32.54</v>
      </c>
      <c r="G1348">
        <v>-9.1914159092656806</v>
      </c>
      <c r="H1348">
        <v>-0.30671658432213</v>
      </c>
      <c r="I1348">
        <v>-28.268025189038202</v>
      </c>
      <c r="J1348">
        <v>1.5226217302494001</v>
      </c>
      <c r="K1348">
        <v>34.354063369473202</v>
      </c>
      <c r="L1348">
        <v>34.951105500163699</v>
      </c>
      <c r="M1348">
        <v>44.9420139193276</v>
      </c>
      <c r="N1348">
        <v>1.0341126221291199</v>
      </c>
      <c r="O1348">
        <v>42.9010448678549</v>
      </c>
      <c r="P1348">
        <v>27.8585461689587</v>
      </c>
      <c r="Q1348">
        <v>-1.9569855898896999E-2</v>
      </c>
    </row>
    <row r="1349" spans="1:17" hidden="1" x14ac:dyDescent="0.3">
      <c r="A1349" t="s">
        <v>2863</v>
      </c>
      <c r="B1349" t="s">
        <v>2864</v>
      </c>
      <c r="C1349" t="s">
        <v>3123</v>
      </c>
      <c r="D1349" t="s">
        <v>24</v>
      </c>
      <c r="E1349">
        <v>1307.006423</v>
      </c>
      <c r="F1349">
        <v>290</v>
      </c>
      <c r="G1349">
        <v>-53.651108491305102</v>
      </c>
      <c r="H1349">
        <v>1.8288127211895899</v>
      </c>
      <c r="I1349">
        <v>-19.3019242369285</v>
      </c>
      <c r="J1349">
        <v>-2.2526237190811602</v>
      </c>
      <c r="K1349">
        <v>296.61812704063402</v>
      </c>
      <c r="M1349">
        <v>46.997744762894698</v>
      </c>
      <c r="N1349">
        <v>0.49481555722111098</v>
      </c>
      <c r="O1349">
        <v>61.724137931034399</v>
      </c>
      <c r="P1349">
        <v>3.9426523297490998</v>
      </c>
    </row>
    <row r="1350" spans="1:17" hidden="1" x14ac:dyDescent="0.3">
      <c r="A1350" t="s">
        <v>2865</v>
      </c>
      <c r="B1350" t="s">
        <v>2866</v>
      </c>
      <c r="C1350" t="s">
        <v>3123</v>
      </c>
      <c r="D1350" t="s">
        <v>572</v>
      </c>
      <c r="E1350">
        <v>1306.79386325</v>
      </c>
      <c r="F1350">
        <v>23.5</v>
      </c>
      <c r="G1350">
        <v>-45.843597005990297</v>
      </c>
      <c r="H1350">
        <v>8.0782584548976697</v>
      </c>
      <c r="I1350">
        <v>4.2489720698165296</v>
      </c>
      <c r="J1350">
        <v>-6.53237537884542</v>
      </c>
      <c r="K1350">
        <v>23.750294690402001</v>
      </c>
      <c r="L1350">
        <v>24.572667064339999</v>
      </c>
      <c r="M1350">
        <v>41.179159104760302</v>
      </c>
      <c r="N1350">
        <v>0.66784069331963003</v>
      </c>
      <c r="O1350">
        <v>42.127659574467998</v>
      </c>
      <c r="P1350">
        <v>56.6666666666666</v>
      </c>
      <c r="Q1350">
        <v>0.25122018648427702</v>
      </c>
    </row>
    <row r="1351" spans="1:17" hidden="1" x14ac:dyDescent="0.3">
      <c r="A1351" t="s">
        <v>2867</v>
      </c>
      <c r="B1351" t="s">
        <v>2868</v>
      </c>
      <c r="C1351" t="s">
        <v>3123</v>
      </c>
      <c r="D1351" t="s">
        <v>2869</v>
      </c>
      <c r="E1351">
        <v>1303.1652370500001</v>
      </c>
      <c r="F1351">
        <v>524.25</v>
      </c>
      <c r="G1351">
        <v>124.389453497368</v>
      </c>
      <c r="H1351">
        <v>-1.09895653065587</v>
      </c>
      <c r="I1351">
        <v>139.031855738297</v>
      </c>
      <c r="J1351">
        <v>6.4665004783438604</v>
      </c>
      <c r="K1351">
        <v>470.41063627110702</v>
      </c>
      <c r="M1351">
        <v>57.818487261180998</v>
      </c>
      <c r="N1351">
        <v>0.60278179923960495</v>
      </c>
      <c r="O1351">
        <v>12.5703385789222</v>
      </c>
      <c r="P1351">
        <v>155.48245614035</v>
      </c>
    </row>
    <row r="1352" spans="1:17" hidden="1" x14ac:dyDescent="0.3">
      <c r="A1352" t="s">
        <v>2870</v>
      </c>
      <c r="B1352" t="s">
        <v>2871</v>
      </c>
      <c r="C1352" t="s">
        <v>3123</v>
      </c>
      <c r="D1352" t="s">
        <v>498</v>
      </c>
      <c r="E1352">
        <v>1302.0820766849999</v>
      </c>
      <c r="F1352">
        <v>382.85</v>
      </c>
      <c r="G1352">
        <v>82.827016082771394</v>
      </c>
      <c r="H1352">
        <v>-4.6501318212314597</v>
      </c>
      <c r="I1352">
        <v>41.218950730710802</v>
      </c>
      <c r="J1352">
        <v>-10.476085517593599</v>
      </c>
      <c r="K1352">
        <v>391.398467033391</v>
      </c>
      <c r="L1352">
        <v>324.883728185314</v>
      </c>
      <c r="M1352">
        <v>39.227368326932798</v>
      </c>
      <c r="N1352">
        <v>0.69846519288437403</v>
      </c>
      <c r="O1352">
        <v>18.806321013451701</v>
      </c>
      <c r="P1352">
        <v>106.890029721696</v>
      </c>
      <c r="Q1352">
        <v>7.1546722886472E-2</v>
      </c>
    </row>
    <row r="1353" spans="1:17" hidden="1" x14ac:dyDescent="0.3">
      <c r="A1353" t="s">
        <v>2872</v>
      </c>
      <c r="B1353" t="s">
        <v>2873</v>
      </c>
      <c r="C1353" t="s">
        <v>3123</v>
      </c>
      <c r="D1353" t="s">
        <v>21</v>
      </c>
      <c r="E1353">
        <v>1296.6719621100001</v>
      </c>
      <c r="F1353">
        <v>1475.95</v>
      </c>
      <c r="G1353">
        <v>153.646269150216</v>
      </c>
      <c r="H1353">
        <v>6.43775389517777</v>
      </c>
      <c r="I1353">
        <v>35.774481465604197</v>
      </c>
      <c r="J1353">
        <v>-6.6014899299560899</v>
      </c>
      <c r="K1353">
        <v>1317.7662579718501</v>
      </c>
      <c r="L1353">
        <v>1146.03869983401</v>
      </c>
      <c r="M1353">
        <v>69.551892052526696</v>
      </c>
      <c r="N1353">
        <v>2.3331900169918298</v>
      </c>
      <c r="O1353">
        <v>23.2061759292496</v>
      </c>
      <c r="P1353">
        <v>186.73389409601899</v>
      </c>
    </row>
    <row r="1354" spans="1:17" hidden="1" x14ac:dyDescent="0.3">
      <c r="A1354" t="s">
        <v>2874</v>
      </c>
      <c r="B1354" t="s">
        <v>2875</v>
      </c>
      <c r="C1354" t="s">
        <v>3123</v>
      </c>
      <c r="D1354" t="s">
        <v>270</v>
      </c>
      <c r="E1354">
        <v>1294.1381375999999</v>
      </c>
      <c r="F1354">
        <v>1293.5999999999999</v>
      </c>
      <c r="G1354">
        <v>116.276613192086</v>
      </c>
      <c r="H1354">
        <v>9.9059406656058009</v>
      </c>
      <c r="I1354">
        <v>-12.257642081287299</v>
      </c>
      <c r="J1354">
        <v>1.7787490166580899</v>
      </c>
      <c r="K1354">
        <v>1288.9464360648799</v>
      </c>
      <c r="L1354">
        <v>1200.2048034546001</v>
      </c>
      <c r="M1354">
        <v>54.614824001716599</v>
      </c>
      <c r="N1354">
        <v>1.561775876927</v>
      </c>
      <c r="O1354">
        <v>34.272572665429799</v>
      </c>
      <c r="P1354">
        <v>142.81557954012101</v>
      </c>
      <c r="Q1354">
        <v>0.16513313815844299</v>
      </c>
    </row>
    <row r="1355" spans="1:17" hidden="1" x14ac:dyDescent="0.3">
      <c r="A1355" t="s">
        <v>2876</v>
      </c>
      <c r="B1355" t="s">
        <v>2877</v>
      </c>
      <c r="C1355" t="s">
        <v>3123</v>
      </c>
      <c r="D1355" t="s">
        <v>2878</v>
      </c>
      <c r="E1355">
        <v>1293.3406734</v>
      </c>
      <c r="F1355">
        <v>574</v>
      </c>
      <c r="G1355">
        <v>320.23521537048202</v>
      </c>
      <c r="H1355">
        <v>25.024236582949499</v>
      </c>
      <c r="I1355">
        <v>-1.04936772555694</v>
      </c>
      <c r="J1355">
        <v>-8.7296072529665807</v>
      </c>
      <c r="K1355">
        <v>570.37979895902095</v>
      </c>
      <c r="L1355">
        <v>494.15544774456401</v>
      </c>
      <c r="M1355">
        <v>38.484030066154503</v>
      </c>
      <c r="N1355">
        <v>0.96891989696826397</v>
      </c>
      <c r="O1355">
        <v>39.024390243902403</v>
      </c>
      <c r="P1355">
        <v>339.173680183626</v>
      </c>
    </row>
    <row r="1356" spans="1:17" hidden="1" x14ac:dyDescent="0.3">
      <c r="A1356" t="s">
        <v>2879</v>
      </c>
      <c r="B1356" t="s">
        <v>2880</v>
      </c>
      <c r="C1356" t="s">
        <v>3123</v>
      </c>
      <c r="D1356" t="s">
        <v>278</v>
      </c>
      <c r="E1356">
        <v>1291.78780209</v>
      </c>
      <c r="F1356">
        <v>95.31</v>
      </c>
      <c r="G1356">
        <v>-33.182677250729299</v>
      </c>
      <c r="H1356">
        <v>-3.9471321313290701</v>
      </c>
      <c r="I1356">
        <v>-12.6958703569346</v>
      </c>
      <c r="J1356">
        <v>-6.3047190979997199</v>
      </c>
      <c r="K1356">
        <v>104.11448789195801</v>
      </c>
      <c r="L1356">
        <v>108.93990574302001</v>
      </c>
      <c r="M1356">
        <v>31.288573845562301</v>
      </c>
      <c r="N1356">
        <v>0.42100010064584598</v>
      </c>
      <c r="O1356">
        <v>35.337320323156</v>
      </c>
      <c r="P1356">
        <v>3.5978260869565299</v>
      </c>
      <c r="Q1356">
        <v>-5.2900165918481998E-2</v>
      </c>
    </row>
    <row r="1357" spans="1:17" hidden="1" x14ac:dyDescent="0.3">
      <c r="A1357" t="s">
        <v>2881</v>
      </c>
      <c r="B1357" t="s">
        <v>2882</v>
      </c>
      <c r="C1357" t="s">
        <v>3123</v>
      </c>
      <c r="D1357" t="s">
        <v>2207</v>
      </c>
      <c r="E1357">
        <v>1290.5792839999999</v>
      </c>
      <c r="F1357">
        <v>815.8</v>
      </c>
      <c r="G1357">
        <v>-48.520913503873203</v>
      </c>
      <c r="H1357">
        <v>-9.6348417295017192</v>
      </c>
      <c r="I1357">
        <v>-34.264300189178599</v>
      </c>
      <c r="J1357">
        <v>-11.0727201899482</v>
      </c>
      <c r="K1357">
        <v>1025.5854961116199</v>
      </c>
      <c r="L1357">
        <v>1096.9141184805201</v>
      </c>
      <c r="M1357">
        <v>17.540965812420701</v>
      </c>
      <c r="N1357">
        <v>1.90660957008285</v>
      </c>
      <c r="O1357">
        <v>77.8560921794557</v>
      </c>
      <c r="P1357">
        <v>0.71604938271603302</v>
      </c>
      <c r="Q1357">
        <v>7.8154091239459003E-2</v>
      </c>
    </row>
    <row r="1358" spans="1:17" hidden="1" x14ac:dyDescent="0.3">
      <c r="A1358" t="s">
        <v>2883</v>
      </c>
      <c r="B1358" t="s">
        <v>2884</v>
      </c>
      <c r="C1358" t="s">
        <v>3123</v>
      </c>
      <c r="D1358" t="s">
        <v>111</v>
      </c>
      <c r="E1358">
        <v>1289.69815991</v>
      </c>
      <c r="F1358">
        <v>22.85</v>
      </c>
      <c r="G1358">
        <v>-25.4824320933078</v>
      </c>
      <c r="H1358">
        <v>-11.137546080456399</v>
      </c>
      <c r="I1358">
        <v>-20.2887096310393</v>
      </c>
      <c r="J1358">
        <v>-11.716535651808</v>
      </c>
      <c r="K1358">
        <v>24.781821084082601</v>
      </c>
      <c r="L1358">
        <v>26.874480035589901</v>
      </c>
      <c r="M1358">
        <v>41.8102759703674</v>
      </c>
      <c r="N1358">
        <v>1.0742555161165701</v>
      </c>
      <c r="O1358">
        <v>72.428884026258103</v>
      </c>
      <c r="P1358">
        <v>16.581632653061199</v>
      </c>
      <c r="Q1358">
        <v>0.19029988567707001</v>
      </c>
    </row>
    <row r="1359" spans="1:17" hidden="1" x14ac:dyDescent="0.3">
      <c r="A1359" t="s">
        <v>2885</v>
      </c>
      <c r="B1359" t="s">
        <v>2886</v>
      </c>
      <c r="C1359" t="s">
        <v>3123</v>
      </c>
      <c r="D1359" t="s">
        <v>208</v>
      </c>
      <c r="E1359">
        <v>1286.7598271249999</v>
      </c>
      <c r="F1359">
        <v>456.35</v>
      </c>
      <c r="G1359">
        <v>31.176666765803098</v>
      </c>
      <c r="H1359">
        <v>-3.8001082336536101</v>
      </c>
      <c r="I1359">
        <v>12.912104886369001</v>
      </c>
      <c r="J1359">
        <v>-8.0311186071095104</v>
      </c>
      <c r="K1359">
        <v>481.670082495629</v>
      </c>
      <c r="L1359">
        <v>426.70047450157398</v>
      </c>
      <c r="M1359">
        <v>40.996326922191898</v>
      </c>
      <c r="N1359">
        <v>0.39554181778945702</v>
      </c>
      <c r="O1359">
        <v>36.2221978744384</v>
      </c>
      <c r="P1359">
        <v>66.916605705925406</v>
      </c>
      <c r="Q1359">
        <v>0.122523170243377</v>
      </c>
    </row>
    <row r="1360" spans="1:17" hidden="1" x14ac:dyDescent="0.3">
      <c r="A1360" t="s">
        <v>2887</v>
      </c>
      <c r="B1360" t="s">
        <v>2888</v>
      </c>
      <c r="C1360" t="s">
        <v>3123</v>
      </c>
      <c r="D1360" t="s">
        <v>114</v>
      </c>
      <c r="E1360">
        <v>1285.91894598</v>
      </c>
      <c r="F1360">
        <v>57.13</v>
      </c>
      <c r="G1360">
        <v>-14.284725200955901</v>
      </c>
      <c r="H1360">
        <v>-1.7219860479554601</v>
      </c>
      <c r="I1360">
        <v>-11.265611505614199</v>
      </c>
      <c r="J1360">
        <v>-7.5769319978580896</v>
      </c>
      <c r="K1360">
        <v>62.772195053333199</v>
      </c>
      <c r="L1360">
        <v>61.970182664437097</v>
      </c>
      <c r="M1360">
        <v>39.499397310597899</v>
      </c>
      <c r="N1360">
        <v>0.89990912579908799</v>
      </c>
      <c r="O1360">
        <v>50.533870120777102</v>
      </c>
      <c r="P1360">
        <v>24.195652173913</v>
      </c>
      <c r="Q1360">
        <v>4.6527100501796002E-2</v>
      </c>
    </row>
    <row r="1361" spans="1:17" hidden="1" x14ac:dyDescent="0.3">
      <c r="A1361" t="s">
        <v>2889</v>
      </c>
      <c r="B1361" t="s">
        <v>2890</v>
      </c>
      <c r="C1361" t="s">
        <v>3123</v>
      </c>
      <c r="D1361" t="s">
        <v>270</v>
      </c>
      <c r="E1361">
        <v>1276.840484352</v>
      </c>
      <c r="F1361">
        <v>240.64</v>
      </c>
      <c r="G1361">
        <v>86.824681830720607</v>
      </c>
      <c r="H1361">
        <v>29.418041039337702</v>
      </c>
      <c r="I1361">
        <v>79.118571574125596</v>
      </c>
      <c r="J1361">
        <v>8.0183451021480092</v>
      </c>
      <c r="K1361">
        <v>198.01009173161299</v>
      </c>
      <c r="L1361">
        <v>166.33335946434499</v>
      </c>
      <c r="M1361">
        <v>80.716385610734804</v>
      </c>
      <c r="N1361">
        <v>1.84891410775385</v>
      </c>
      <c r="O1361">
        <v>4.9783909574468099</v>
      </c>
      <c r="P1361">
        <v>124.687208216619</v>
      </c>
    </row>
    <row r="1362" spans="1:17" hidden="1" x14ac:dyDescent="0.3">
      <c r="A1362" t="s">
        <v>2891</v>
      </c>
      <c r="B1362" t="s">
        <v>2892</v>
      </c>
      <c r="C1362" t="s">
        <v>3123</v>
      </c>
      <c r="D1362" t="s">
        <v>51</v>
      </c>
      <c r="E1362">
        <v>1270.936177452</v>
      </c>
      <c r="F1362">
        <v>120.66</v>
      </c>
      <c r="G1362">
        <v>-31.229531095565001</v>
      </c>
      <c r="H1362">
        <v>-7.9875475479698901</v>
      </c>
      <c r="I1362">
        <v>6.2997211124771297</v>
      </c>
      <c r="J1362">
        <v>1.52344340646888</v>
      </c>
      <c r="K1362">
        <v>124.30718177875301</v>
      </c>
      <c r="L1362">
        <v>118.128269780968</v>
      </c>
      <c r="M1362">
        <v>46.372378484720102</v>
      </c>
      <c r="N1362">
        <v>0.31517762577556002</v>
      </c>
      <c r="O1362">
        <v>23.9847505387037</v>
      </c>
      <c r="P1362">
        <v>30.938686923494199</v>
      </c>
      <c r="Q1362">
        <v>1.5353423022483E-2</v>
      </c>
    </row>
    <row r="1363" spans="1:17" hidden="1" x14ac:dyDescent="0.3">
      <c r="A1363" t="s">
        <v>2893</v>
      </c>
      <c r="B1363" t="s">
        <v>2894</v>
      </c>
      <c r="C1363" t="s">
        <v>3123</v>
      </c>
      <c r="D1363" t="s">
        <v>239</v>
      </c>
      <c r="E1363">
        <v>1270.8998569</v>
      </c>
      <c r="F1363">
        <v>805.4</v>
      </c>
      <c r="G1363">
        <v>15.558730196484801</v>
      </c>
      <c r="H1363">
        <v>0.39684503396471199</v>
      </c>
      <c r="I1363">
        <v>44.755478095869599</v>
      </c>
      <c r="J1363">
        <v>-9.3161025626178695</v>
      </c>
      <c r="K1363">
        <v>801.85815395584495</v>
      </c>
      <c r="L1363">
        <v>700.73343916100202</v>
      </c>
      <c r="M1363">
        <v>36.348783982170097</v>
      </c>
      <c r="N1363">
        <v>1.96925494695452</v>
      </c>
      <c r="O1363">
        <v>22.113235659299701</v>
      </c>
      <c r="P1363">
        <v>85.554659601428398</v>
      </c>
      <c r="Q1363">
        <v>0.21296888186843099</v>
      </c>
    </row>
    <row r="1364" spans="1:17" hidden="1" x14ac:dyDescent="0.3">
      <c r="A1364" t="s">
        <v>2895</v>
      </c>
      <c r="B1364" t="s">
        <v>2896</v>
      </c>
      <c r="C1364" t="s">
        <v>3123</v>
      </c>
      <c r="D1364" t="s">
        <v>255</v>
      </c>
      <c r="E1364">
        <v>1270.8399565979901</v>
      </c>
      <c r="F1364">
        <v>22.93</v>
      </c>
      <c r="G1364">
        <v>-48.907214813144201</v>
      </c>
      <c r="H1364">
        <v>-7.7000531424437302</v>
      </c>
      <c r="I1364">
        <v>-24.678007016660199</v>
      </c>
      <c r="J1364">
        <v>-9.1226303835854896</v>
      </c>
      <c r="K1364">
        <v>25.663712990128701</v>
      </c>
      <c r="L1364">
        <v>29.334141978998598</v>
      </c>
      <c r="M1364">
        <v>39.1456192849937</v>
      </c>
      <c r="N1364">
        <v>1.24632650227905</v>
      </c>
      <c r="O1364">
        <v>99.738334060183107</v>
      </c>
      <c r="P1364">
        <v>4.2746703046839496</v>
      </c>
      <c r="Q1364">
        <v>-5.9344586045575E-2</v>
      </c>
    </row>
    <row r="1365" spans="1:17" hidden="1" x14ac:dyDescent="0.3">
      <c r="A1365" t="s">
        <v>2897</v>
      </c>
      <c r="B1365" t="s">
        <v>2898</v>
      </c>
      <c r="C1365" t="s">
        <v>3123</v>
      </c>
      <c r="D1365" t="s">
        <v>114</v>
      </c>
      <c r="E1365">
        <v>1270.6496980100001</v>
      </c>
      <c r="F1365">
        <v>997.15</v>
      </c>
      <c r="G1365">
        <v>508.79209861147001</v>
      </c>
      <c r="H1365">
        <v>10.5601872272462</v>
      </c>
      <c r="I1365">
        <v>17.903692329744899</v>
      </c>
      <c r="J1365">
        <v>-5.7835969123434499</v>
      </c>
      <c r="K1365">
        <v>978.72985647623102</v>
      </c>
      <c r="L1365">
        <v>772.03949643009696</v>
      </c>
      <c r="M1365">
        <v>43.659285871492202</v>
      </c>
      <c r="N1365">
        <v>3.1414042493818299</v>
      </c>
      <c r="O1365">
        <v>32.076417790703502</v>
      </c>
      <c r="P1365">
        <v>527.92821158690106</v>
      </c>
      <c r="Q1365">
        <v>0.18307188852555401</v>
      </c>
    </row>
    <row r="1366" spans="1:17" hidden="1" x14ac:dyDescent="0.3">
      <c r="A1366" t="s">
        <v>2899</v>
      </c>
      <c r="B1366" t="s">
        <v>2900</v>
      </c>
      <c r="C1366" t="s">
        <v>3123</v>
      </c>
      <c r="D1366" t="s">
        <v>1467</v>
      </c>
      <c r="E1366">
        <v>1269.3865499999999</v>
      </c>
      <c r="F1366">
        <v>133.69</v>
      </c>
      <c r="G1366">
        <v>159.55793065544401</v>
      </c>
      <c r="H1366">
        <v>20.9506792951817</v>
      </c>
      <c r="I1366">
        <v>35.7667975639811</v>
      </c>
      <c r="J1366">
        <v>-0.92002931243490305</v>
      </c>
      <c r="K1366">
        <v>122.419123323634</v>
      </c>
      <c r="L1366">
        <v>101.931444887043</v>
      </c>
      <c r="M1366">
        <v>55.914675217042102</v>
      </c>
      <c r="N1366">
        <v>2.22552611710864</v>
      </c>
      <c r="O1366">
        <v>12.753384695938299</v>
      </c>
      <c r="P1366">
        <v>189.37229437229399</v>
      </c>
      <c r="Q1366">
        <v>0.13830863419842901</v>
      </c>
    </row>
    <row r="1367" spans="1:17" hidden="1" x14ac:dyDescent="0.3">
      <c r="A1367" t="s">
        <v>2901</v>
      </c>
      <c r="B1367" t="s">
        <v>2902</v>
      </c>
      <c r="C1367" t="s">
        <v>3123</v>
      </c>
      <c r="D1367" t="s">
        <v>75</v>
      </c>
      <c r="E1367">
        <v>1267.211805294</v>
      </c>
      <c r="F1367">
        <v>85.73</v>
      </c>
      <c r="G1367">
        <v>-21.764301029983901</v>
      </c>
      <c r="H1367">
        <v>-2.8897707642073298</v>
      </c>
      <c r="I1367">
        <v>-24.099617296256898</v>
      </c>
      <c r="J1367">
        <v>-3.2910599208215299</v>
      </c>
      <c r="K1367">
        <v>92.177965664068694</v>
      </c>
      <c r="L1367">
        <v>98.260894075908396</v>
      </c>
      <c r="M1367">
        <v>42.109324756149597</v>
      </c>
      <c r="N1367">
        <v>0.66312771835775397</v>
      </c>
      <c r="O1367">
        <v>44.523504024262202</v>
      </c>
      <c r="P1367">
        <v>5.5918216529129197</v>
      </c>
      <c r="Q1367">
        <v>-7.6904464557419998E-3</v>
      </c>
    </row>
    <row r="1368" spans="1:17" hidden="1" x14ac:dyDescent="0.3">
      <c r="A1368" t="s">
        <v>2903</v>
      </c>
      <c r="B1368" t="s">
        <v>2904</v>
      </c>
      <c r="C1368" t="s">
        <v>3123</v>
      </c>
      <c r="D1368" t="s">
        <v>239</v>
      </c>
      <c r="E1368">
        <v>1265.8107628799901</v>
      </c>
      <c r="F1368">
        <v>331.2</v>
      </c>
      <c r="G1368">
        <v>-56.197544716291901</v>
      </c>
      <c r="H1368">
        <v>-5.69848776885524</v>
      </c>
      <c r="I1368">
        <v>-34.348860882669797</v>
      </c>
      <c r="J1368">
        <v>-2.9566888601771999</v>
      </c>
      <c r="K1368">
        <v>358.36792246284699</v>
      </c>
      <c r="L1368">
        <v>420.41568572204</v>
      </c>
      <c r="M1368">
        <v>41.259943279841401</v>
      </c>
      <c r="N1368">
        <v>0.49353944013157702</v>
      </c>
      <c r="O1368">
        <v>91.847826086956502</v>
      </c>
      <c r="P1368">
        <v>4.1345700361578199</v>
      </c>
    </row>
    <row r="1369" spans="1:17" hidden="1" x14ac:dyDescent="0.3">
      <c r="A1369" t="s">
        <v>2905</v>
      </c>
      <c r="B1369" t="s">
        <v>2906</v>
      </c>
      <c r="C1369" t="s">
        <v>3123</v>
      </c>
      <c r="D1369" t="s">
        <v>252</v>
      </c>
      <c r="E1369">
        <v>1261.62556</v>
      </c>
      <c r="F1369">
        <v>77.819999999999993</v>
      </c>
      <c r="G1369">
        <v>-24.509735259583799</v>
      </c>
      <c r="H1369">
        <v>0.42261268537108598</v>
      </c>
      <c r="I1369">
        <v>-15.7938448990667</v>
      </c>
      <c r="J1369">
        <v>-4.0664108002964401</v>
      </c>
      <c r="K1369">
        <v>81.350960688092698</v>
      </c>
      <c r="L1369">
        <v>83.730244445446004</v>
      </c>
      <c r="M1369">
        <v>36.1080962756186</v>
      </c>
      <c r="N1369">
        <v>0.48852111087147398</v>
      </c>
      <c r="O1369">
        <v>34.862503212541696</v>
      </c>
      <c r="P1369">
        <v>12.782608695652099</v>
      </c>
      <c r="Q1369">
        <v>6.0403431251459996E-3</v>
      </c>
    </row>
    <row r="1370" spans="1:17" hidden="1" x14ac:dyDescent="0.3">
      <c r="A1370" t="s">
        <v>2907</v>
      </c>
      <c r="B1370" t="s">
        <v>2908</v>
      </c>
      <c r="C1370" t="s">
        <v>3123</v>
      </c>
      <c r="D1370" t="s">
        <v>142</v>
      </c>
      <c r="E1370">
        <v>1260.93297069</v>
      </c>
      <c r="F1370">
        <v>49.1</v>
      </c>
      <c r="G1370">
        <v>72.858410186855707</v>
      </c>
      <c r="H1370">
        <v>1.96091006343403</v>
      </c>
      <c r="I1370">
        <v>45.399059379003702</v>
      </c>
      <c r="J1370">
        <v>-4.1798033734470001</v>
      </c>
      <c r="K1370">
        <v>49.948561957487101</v>
      </c>
      <c r="L1370">
        <v>42.352258547884801</v>
      </c>
      <c r="M1370">
        <v>48.255771902706101</v>
      </c>
      <c r="N1370">
        <v>0.56947976200852501</v>
      </c>
      <c r="O1370">
        <v>40.325865580448003</v>
      </c>
      <c r="P1370">
        <v>99.593495934959293</v>
      </c>
      <c r="Q1370">
        <v>8.0298568187374006E-2</v>
      </c>
    </row>
    <row r="1371" spans="1:17" hidden="1" x14ac:dyDescent="0.3">
      <c r="A1371" t="s">
        <v>2909</v>
      </c>
      <c r="B1371" t="s">
        <v>2910</v>
      </c>
      <c r="C1371" t="s">
        <v>3123</v>
      </c>
      <c r="D1371" t="s">
        <v>485</v>
      </c>
      <c r="E1371">
        <v>1251.0334516</v>
      </c>
      <c r="F1371">
        <v>542</v>
      </c>
      <c r="G1371">
        <v>-14.1332825642803</v>
      </c>
      <c r="H1371">
        <v>5.5370743061587797</v>
      </c>
      <c r="I1371">
        <v>32.451761320807996</v>
      </c>
      <c r="J1371">
        <v>1.6076447167366701</v>
      </c>
      <c r="K1371">
        <v>547.07299794436403</v>
      </c>
      <c r="L1371">
        <v>507.134150753347</v>
      </c>
      <c r="M1371">
        <v>41.742824195784102</v>
      </c>
      <c r="N1371">
        <v>0.19232892324647499</v>
      </c>
      <c r="O1371">
        <v>35.405904059040502</v>
      </c>
      <c r="P1371">
        <v>53.107344632768303</v>
      </c>
      <c r="Q1371">
        <v>5.7639069409220001E-3</v>
      </c>
    </row>
    <row r="1372" spans="1:17" hidden="1" x14ac:dyDescent="0.3">
      <c r="A1372" t="s">
        <v>2911</v>
      </c>
      <c r="B1372" t="s">
        <v>2912</v>
      </c>
      <c r="C1372" t="s">
        <v>3123</v>
      </c>
      <c r="D1372" t="s">
        <v>355</v>
      </c>
      <c r="E1372">
        <v>1248.9000000000001</v>
      </c>
      <c r="F1372">
        <v>41.63</v>
      </c>
      <c r="G1372">
        <v>-26.3940861149194</v>
      </c>
      <c r="H1372">
        <v>-1.5519500707362399</v>
      </c>
      <c r="I1372">
        <v>15.5024985788633</v>
      </c>
      <c r="J1372">
        <v>-9.0347791283419099</v>
      </c>
      <c r="K1372">
        <v>43.018993969647902</v>
      </c>
      <c r="M1372">
        <v>46.542236620082001</v>
      </c>
      <c r="N1372">
        <v>1.2483373965242801</v>
      </c>
      <c r="O1372">
        <v>35.863559932740799</v>
      </c>
      <c r="P1372">
        <v>38.766666666666602</v>
      </c>
    </row>
    <row r="1373" spans="1:17" hidden="1" x14ac:dyDescent="0.3">
      <c r="A1373" t="s">
        <v>2913</v>
      </c>
      <c r="B1373" t="s">
        <v>2914</v>
      </c>
      <c r="C1373" t="s">
        <v>3123</v>
      </c>
      <c r="D1373" t="s">
        <v>51</v>
      </c>
      <c r="E1373">
        <v>1248.75339216</v>
      </c>
      <c r="F1373">
        <v>623.45000000000005</v>
      </c>
      <c r="G1373">
        <v>-16.861190197439999</v>
      </c>
      <c r="H1373">
        <v>-3.2166154261604798</v>
      </c>
      <c r="I1373">
        <v>5.3504376036547496</v>
      </c>
      <c r="J1373">
        <v>-5.0823131986560499</v>
      </c>
      <c r="K1373">
        <v>669.36078952399703</v>
      </c>
      <c r="L1373">
        <v>640.57945317183601</v>
      </c>
      <c r="M1373">
        <v>31.085737523983099</v>
      </c>
      <c r="N1373">
        <v>0.561770628695207</v>
      </c>
      <c r="O1373">
        <v>30.218942978586799</v>
      </c>
      <c r="P1373">
        <v>16.576290201944602</v>
      </c>
      <c r="Q1373">
        <v>6.5620670263140002E-2</v>
      </c>
    </row>
    <row r="1374" spans="1:17" hidden="1" x14ac:dyDescent="0.3">
      <c r="A1374" t="s">
        <v>2915</v>
      </c>
      <c r="B1374" t="s">
        <v>2916</v>
      </c>
      <c r="C1374" t="s">
        <v>3123</v>
      </c>
      <c r="D1374" t="s">
        <v>498</v>
      </c>
      <c r="E1374">
        <v>1247.8304639999999</v>
      </c>
      <c r="F1374">
        <v>7449</v>
      </c>
      <c r="G1374">
        <v>63.055182878035701</v>
      </c>
      <c r="H1374">
        <v>-1.45685538320303</v>
      </c>
      <c r="I1374">
        <v>34.937582287597202</v>
      </c>
      <c r="J1374">
        <v>-5.6589402317157003</v>
      </c>
      <c r="K1374">
        <v>7088.1393863474996</v>
      </c>
      <c r="L1374">
        <v>5997.7834878497897</v>
      </c>
      <c r="M1374">
        <v>52.486514860493799</v>
      </c>
      <c r="N1374">
        <v>0.38984886916085398</v>
      </c>
      <c r="O1374">
        <v>11.424352262048499</v>
      </c>
      <c r="P1374">
        <v>92.428410896268403</v>
      </c>
      <c r="Q1374">
        <v>0.21116840135221099</v>
      </c>
    </row>
    <row r="1375" spans="1:17" hidden="1" x14ac:dyDescent="0.3">
      <c r="A1375" t="s">
        <v>2917</v>
      </c>
      <c r="B1375" t="s">
        <v>2918</v>
      </c>
      <c r="C1375" t="s">
        <v>3123</v>
      </c>
      <c r="D1375" t="s">
        <v>51</v>
      </c>
      <c r="E1375">
        <v>1241.5376361199999</v>
      </c>
      <c r="F1375">
        <v>393.1</v>
      </c>
      <c r="G1375">
        <v>-19.912870425720602</v>
      </c>
      <c r="H1375">
        <v>4.8058115157555203</v>
      </c>
      <c r="I1375">
        <v>22.879608731569299</v>
      </c>
      <c r="J1375">
        <v>-1.15553000353007</v>
      </c>
      <c r="K1375">
        <v>376.70732168159498</v>
      </c>
      <c r="L1375">
        <v>362.588709690298</v>
      </c>
      <c r="M1375">
        <v>58.892963496175803</v>
      </c>
      <c r="N1375">
        <v>0.93731139826348997</v>
      </c>
      <c r="O1375">
        <v>9.0053421521241397</v>
      </c>
      <c r="P1375">
        <v>49.297379415115799</v>
      </c>
      <c r="Q1375">
        <v>-1.5077302679049999E-3</v>
      </c>
    </row>
    <row r="1376" spans="1:17" hidden="1" x14ac:dyDescent="0.3">
      <c r="A1376" t="s">
        <v>2919</v>
      </c>
      <c r="B1376" t="s">
        <v>2920</v>
      </c>
      <c r="C1376" t="s">
        <v>3123</v>
      </c>
      <c r="D1376" t="s">
        <v>85</v>
      </c>
      <c r="E1376">
        <v>1233.336</v>
      </c>
      <c r="F1376">
        <v>104.52</v>
      </c>
      <c r="G1376">
        <v>101.56786430077899</v>
      </c>
      <c r="H1376">
        <v>-21.756521411918101</v>
      </c>
      <c r="I1376">
        <v>65.3792621031088</v>
      </c>
      <c r="J1376">
        <v>-6.1727850401727897</v>
      </c>
      <c r="K1376">
        <v>115.71459766008201</v>
      </c>
      <c r="L1376">
        <v>88.332912926837096</v>
      </c>
      <c r="M1376">
        <v>37.432392900983999</v>
      </c>
      <c r="N1376">
        <v>8.9192846772306905E-2</v>
      </c>
      <c r="O1376">
        <v>50.5549177190968</v>
      </c>
      <c r="P1376">
        <v>149.749103942652</v>
      </c>
      <c r="Q1376">
        <v>0.122055085754832</v>
      </c>
    </row>
    <row r="1377" spans="1:17" hidden="1" x14ac:dyDescent="0.3">
      <c r="A1377" t="s">
        <v>2921</v>
      </c>
      <c r="B1377" t="s">
        <v>2922</v>
      </c>
      <c r="C1377" t="s">
        <v>3123</v>
      </c>
      <c r="D1377" t="s">
        <v>114</v>
      </c>
      <c r="E1377">
        <v>1228.7717350200001</v>
      </c>
      <c r="F1377">
        <v>10.26</v>
      </c>
      <c r="G1377">
        <v>-16.425901999073901</v>
      </c>
      <c r="H1377">
        <v>-9.9889732416789698</v>
      </c>
      <c r="I1377">
        <v>-25.372985649138801</v>
      </c>
      <c r="J1377">
        <v>-5.2825849570261898</v>
      </c>
      <c r="K1377">
        <v>11.763242591485101</v>
      </c>
      <c r="L1377">
        <v>12.8055475270563</v>
      </c>
      <c r="M1377">
        <v>28.591586703870099</v>
      </c>
      <c r="N1377">
        <v>0.41139001450750801</v>
      </c>
      <c r="O1377">
        <v>79.337231968810897</v>
      </c>
      <c r="P1377">
        <v>6.875</v>
      </c>
      <c r="Q1377">
        <v>2.5818399184045999E-2</v>
      </c>
    </row>
    <row r="1378" spans="1:17" hidden="1" x14ac:dyDescent="0.3">
      <c r="A1378" t="s">
        <v>2923</v>
      </c>
      <c r="B1378" t="s">
        <v>2924</v>
      </c>
      <c r="C1378" t="s">
        <v>3123</v>
      </c>
      <c r="D1378" t="s">
        <v>270</v>
      </c>
      <c r="E1378">
        <v>1221.7802250549901</v>
      </c>
      <c r="F1378">
        <v>326.45</v>
      </c>
      <c r="G1378">
        <v>34.110705832128097</v>
      </c>
      <c r="H1378">
        <v>-2.6976897659703498</v>
      </c>
      <c r="I1378">
        <v>56.382187169379897</v>
      </c>
      <c r="J1378">
        <v>-5.1785743046325701</v>
      </c>
      <c r="M1378">
        <v>50.936810478616003</v>
      </c>
      <c r="O1378">
        <v>50.0873028028794</v>
      </c>
      <c r="P1378">
        <v>69.101269101268997</v>
      </c>
    </row>
    <row r="1379" spans="1:17" hidden="1" x14ac:dyDescent="0.3">
      <c r="A1379" t="s">
        <v>2925</v>
      </c>
      <c r="B1379" t="s">
        <v>2926</v>
      </c>
      <c r="C1379" t="s">
        <v>3123</v>
      </c>
      <c r="D1379" t="s">
        <v>460</v>
      </c>
      <c r="E1379">
        <v>1221.627362166</v>
      </c>
      <c r="F1379">
        <v>119.82</v>
      </c>
      <c r="G1379">
        <v>-43.787937969190402</v>
      </c>
      <c r="H1379">
        <v>-14.4916287175067</v>
      </c>
      <c r="I1379">
        <v>-29.145535728261901</v>
      </c>
      <c r="J1379">
        <v>-6.5961357702238201</v>
      </c>
      <c r="M1379">
        <v>29.014274183056301</v>
      </c>
      <c r="O1379">
        <v>47.721582373560302</v>
      </c>
      <c r="P1379">
        <v>1.4649843339825399</v>
      </c>
    </row>
    <row r="1380" spans="1:17" hidden="1" x14ac:dyDescent="0.3">
      <c r="A1380" t="s">
        <v>2927</v>
      </c>
      <c r="B1380" t="s">
        <v>2928</v>
      </c>
      <c r="C1380" t="s">
        <v>3123</v>
      </c>
      <c r="D1380" t="s">
        <v>947</v>
      </c>
      <c r="E1380">
        <v>1221.2562977499999</v>
      </c>
      <c r="F1380">
        <v>865.3</v>
      </c>
      <c r="G1380">
        <v>-13.4398059494525</v>
      </c>
      <c r="H1380">
        <v>7.7717428634079901</v>
      </c>
      <c r="I1380">
        <v>7.7749126900559098</v>
      </c>
      <c r="J1380">
        <v>-4.7389127343992197</v>
      </c>
      <c r="K1380">
        <v>862.52265852527898</v>
      </c>
      <c r="L1380">
        <v>781.99074998987601</v>
      </c>
      <c r="M1380">
        <v>36.003601150956797</v>
      </c>
      <c r="N1380">
        <v>0.97003515848859101</v>
      </c>
      <c r="O1380">
        <v>17.485265225933201</v>
      </c>
      <c r="P1380">
        <v>43.952753285642899</v>
      </c>
      <c r="Q1380">
        <v>7.6380192486232998E-2</v>
      </c>
    </row>
    <row r="1381" spans="1:17" hidden="1" x14ac:dyDescent="0.3">
      <c r="A1381" t="s">
        <v>2929</v>
      </c>
      <c r="B1381" t="s">
        <v>2930</v>
      </c>
      <c r="C1381" t="s">
        <v>3123</v>
      </c>
      <c r="D1381" t="s">
        <v>2931</v>
      </c>
      <c r="E1381">
        <v>1219.689608632</v>
      </c>
      <c r="F1381">
        <v>34.96</v>
      </c>
      <c r="G1381">
        <v>-30.269263292231699</v>
      </c>
      <c r="H1381">
        <v>-5.8690973090777501</v>
      </c>
      <c r="I1381">
        <v>14.212412004055301</v>
      </c>
      <c r="J1381">
        <v>-4.98344183943275</v>
      </c>
      <c r="K1381">
        <v>36.570799893462301</v>
      </c>
      <c r="L1381">
        <v>34.891487053134902</v>
      </c>
      <c r="M1381">
        <v>37.063461310702998</v>
      </c>
      <c r="N1381">
        <v>0.779889792871993</v>
      </c>
      <c r="O1381">
        <v>48.741418764301997</v>
      </c>
      <c r="P1381">
        <v>34.461538461538403</v>
      </c>
      <c r="Q1381">
        <v>0.15057096158031</v>
      </c>
    </row>
    <row r="1382" spans="1:17" hidden="1" x14ac:dyDescent="0.3">
      <c r="A1382" t="s">
        <v>2932</v>
      </c>
      <c r="B1382" t="s">
        <v>2933</v>
      </c>
      <c r="C1382" t="s">
        <v>3123</v>
      </c>
      <c r="D1382" t="s">
        <v>485</v>
      </c>
      <c r="E1382">
        <v>1214.5133832399999</v>
      </c>
      <c r="F1382">
        <v>167.51</v>
      </c>
      <c r="G1382">
        <v>24.908679884150601</v>
      </c>
      <c r="H1382">
        <v>-7.6333132204045597</v>
      </c>
      <c r="I1382">
        <v>22.653539549800101</v>
      </c>
      <c r="J1382">
        <v>-7.9615550469799201</v>
      </c>
      <c r="K1382">
        <v>183.20549827928599</v>
      </c>
      <c r="L1382">
        <v>161.39394108027</v>
      </c>
      <c r="M1382">
        <v>47.317968123877399</v>
      </c>
      <c r="N1382">
        <v>0.27701659346197199</v>
      </c>
      <c r="O1382">
        <v>48.289654348994098</v>
      </c>
      <c r="P1382">
        <v>57.138836772983097</v>
      </c>
      <c r="Q1382">
        <v>4.718757655572E-2</v>
      </c>
    </row>
    <row r="1383" spans="1:17" hidden="1" x14ac:dyDescent="0.3">
      <c r="A1383" t="s">
        <v>2934</v>
      </c>
      <c r="B1383" t="s">
        <v>2935</v>
      </c>
      <c r="C1383" t="s">
        <v>3123</v>
      </c>
      <c r="D1383" t="s">
        <v>618</v>
      </c>
      <c r="E1383">
        <v>1213.9570678799901</v>
      </c>
      <c r="F1383">
        <v>19.41</v>
      </c>
      <c r="G1383">
        <v>5.4846121099326499</v>
      </c>
      <c r="H1383">
        <v>-11.383553741552999</v>
      </c>
      <c r="I1383">
        <v>37.901739625586302</v>
      </c>
      <c r="J1383">
        <v>-3.8585588282425101</v>
      </c>
      <c r="K1383">
        <v>18.825679742982</v>
      </c>
      <c r="L1383">
        <v>15.6825194758928</v>
      </c>
      <c r="M1383">
        <v>47.338333406247003</v>
      </c>
      <c r="N1383">
        <v>0.118775017114309</v>
      </c>
      <c r="O1383">
        <v>35.754765584750103</v>
      </c>
      <c r="P1383">
        <v>94.1</v>
      </c>
      <c r="Q1383">
        <v>5.7546036160766999E-2</v>
      </c>
    </row>
    <row r="1384" spans="1:17" hidden="1" x14ac:dyDescent="0.3">
      <c r="A1384" t="s">
        <v>2936</v>
      </c>
      <c r="B1384" t="s">
        <v>2937</v>
      </c>
      <c r="C1384" t="s">
        <v>3123</v>
      </c>
      <c r="D1384" t="s">
        <v>1669</v>
      </c>
      <c r="E1384">
        <v>1213.643116035</v>
      </c>
      <c r="F1384">
        <v>1603.35</v>
      </c>
      <c r="G1384">
        <v>41.276374057702498</v>
      </c>
      <c r="H1384">
        <v>-2.35359556627825</v>
      </c>
      <c r="I1384">
        <v>25.830139594728099</v>
      </c>
      <c r="J1384">
        <v>-6.7901941287836598</v>
      </c>
      <c r="K1384">
        <v>1668.1128229199501</v>
      </c>
      <c r="L1384">
        <v>1497.8177585303699</v>
      </c>
      <c r="M1384">
        <v>40.591634867479797</v>
      </c>
      <c r="N1384">
        <v>0.20349968778394301</v>
      </c>
      <c r="O1384">
        <v>28.374964917204601</v>
      </c>
      <c r="P1384">
        <v>61.831945495836401</v>
      </c>
      <c r="Q1384">
        <v>7.3522289681325001E-2</v>
      </c>
    </row>
    <row r="1385" spans="1:17" hidden="1" x14ac:dyDescent="0.3">
      <c r="A1385" t="s">
        <v>2938</v>
      </c>
      <c r="B1385" t="s">
        <v>2939</v>
      </c>
      <c r="C1385" t="s">
        <v>3123</v>
      </c>
      <c r="D1385" t="s">
        <v>402</v>
      </c>
      <c r="E1385">
        <v>1210.961918452</v>
      </c>
      <c r="F1385">
        <v>95.5</v>
      </c>
      <c r="G1385">
        <v>8.9747417231536204</v>
      </c>
      <c r="H1385">
        <v>4.0938296572801596</v>
      </c>
      <c r="I1385">
        <v>49.810763311276197</v>
      </c>
      <c r="J1385">
        <v>-14.9445962205175</v>
      </c>
      <c r="K1385">
        <v>96.881511212781106</v>
      </c>
      <c r="L1385">
        <v>82.393522605334496</v>
      </c>
      <c r="M1385">
        <v>40.631392880272699</v>
      </c>
      <c r="N1385">
        <v>3.2035970138165801</v>
      </c>
      <c r="O1385">
        <v>42.094240837696297</v>
      </c>
      <c r="P1385">
        <v>104.935622317596</v>
      </c>
      <c r="Q1385">
        <v>8.9331743126901994E-2</v>
      </c>
    </row>
    <row r="1386" spans="1:17" hidden="1" x14ac:dyDescent="0.3">
      <c r="A1386" t="s">
        <v>2940</v>
      </c>
      <c r="B1386" t="s">
        <v>2941</v>
      </c>
      <c r="C1386" t="s">
        <v>3123</v>
      </c>
      <c r="D1386" t="s">
        <v>995</v>
      </c>
      <c r="E1386">
        <v>1209.2872440000001</v>
      </c>
      <c r="F1386">
        <v>79.41</v>
      </c>
      <c r="G1386">
        <v>-30.654373904053301</v>
      </c>
      <c r="H1386">
        <v>-3.01530512801697</v>
      </c>
      <c r="I1386">
        <v>-17.933909228007</v>
      </c>
      <c r="J1386">
        <v>-5.5546112905067302</v>
      </c>
      <c r="K1386">
        <v>84.054226777389601</v>
      </c>
      <c r="L1386">
        <v>87.436837329893393</v>
      </c>
      <c r="M1386">
        <v>41.659533798566997</v>
      </c>
      <c r="N1386">
        <v>0.266012514469392</v>
      </c>
      <c r="O1386">
        <v>45.6365697015489</v>
      </c>
      <c r="P1386">
        <v>7.3108108108107901</v>
      </c>
      <c r="Q1386">
        <v>-8.1726234845030006E-3</v>
      </c>
    </row>
    <row r="1387" spans="1:17" hidden="1" x14ac:dyDescent="0.3">
      <c r="A1387" t="s">
        <v>2942</v>
      </c>
      <c r="B1387" t="s">
        <v>2943</v>
      </c>
      <c r="C1387" t="s">
        <v>3123</v>
      </c>
      <c r="D1387" t="s">
        <v>300</v>
      </c>
      <c r="E1387">
        <v>1208.8026625</v>
      </c>
      <c r="F1387">
        <v>325.45</v>
      </c>
      <c r="G1387">
        <v>251.76456564295</v>
      </c>
      <c r="H1387">
        <v>0.64768697829016997</v>
      </c>
      <c r="I1387">
        <v>23.231389754691399</v>
      </c>
      <c r="J1387">
        <v>-7.9833297946148098</v>
      </c>
      <c r="K1387">
        <v>330.33033579561697</v>
      </c>
      <c r="L1387">
        <v>264.22074551924601</v>
      </c>
      <c r="M1387">
        <v>37.079442844272698</v>
      </c>
      <c r="N1387">
        <v>0.53152641723655303</v>
      </c>
      <c r="O1387">
        <v>27.116300506990299</v>
      </c>
      <c r="P1387">
        <v>293.32642805588199</v>
      </c>
    </row>
    <row r="1388" spans="1:17" hidden="1" x14ac:dyDescent="0.3">
      <c r="A1388" t="s">
        <v>2944</v>
      </c>
      <c r="B1388" t="s">
        <v>2945</v>
      </c>
      <c r="C1388" t="s">
        <v>3123</v>
      </c>
      <c r="D1388" t="s">
        <v>287</v>
      </c>
      <c r="E1388">
        <v>1206.695739</v>
      </c>
      <c r="F1388">
        <v>57.55</v>
      </c>
      <c r="G1388">
        <v>131.28064123418201</v>
      </c>
      <c r="H1388">
        <v>1.37930979312257</v>
      </c>
      <c r="I1388">
        <v>121.92249088690301</v>
      </c>
      <c r="J1388">
        <v>1.9119967570584799</v>
      </c>
      <c r="K1388">
        <v>55.461763335425502</v>
      </c>
      <c r="L1388">
        <v>39.789147882246297</v>
      </c>
      <c r="M1388">
        <v>46.325174033421298</v>
      </c>
      <c r="N1388">
        <v>0.369941313118963</v>
      </c>
      <c r="O1388">
        <v>24.761077324066001</v>
      </c>
      <c r="P1388">
        <v>282.77352843365401</v>
      </c>
    </row>
    <row r="1389" spans="1:17" hidden="1" x14ac:dyDescent="0.3">
      <c r="A1389" t="s">
        <v>2946</v>
      </c>
      <c r="B1389" t="s">
        <v>2947</v>
      </c>
      <c r="C1389" t="s">
        <v>3123</v>
      </c>
      <c r="D1389" t="s">
        <v>166</v>
      </c>
      <c r="E1389">
        <v>1204.2691888500001</v>
      </c>
      <c r="F1389">
        <v>982.1</v>
      </c>
      <c r="G1389">
        <v>-31.679468811367201</v>
      </c>
      <c r="H1389">
        <v>-10.2807003893914</v>
      </c>
      <c r="I1389">
        <v>-9.1221116079750892</v>
      </c>
      <c r="J1389">
        <v>-5.2563177299464199</v>
      </c>
      <c r="K1389">
        <v>1134.1595105741201</v>
      </c>
      <c r="L1389">
        <v>1166.07842257894</v>
      </c>
      <c r="M1389">
        <v>24.762110964504402</v>
      </c>
      <c r="N1389">
        <v>0.57370376373927701</v>
      </c>
      <c r="O1389">
        <v>60.370634354953602</v>
      </c>
      <c r="P1389">
        <v>9.1404122909373804</v>
      </c>
      <c r="Q1389">
        <v>-5.6654622109261997E-2</v>
      </c>
    </row>
    <row r="1390" spans="1:17" hidden="1" x14ac:dyDescent="0.3">
      <c r="A1390" t="s">
        <v>2948</v>
      </c>
      <c r="B1390" t="s">
        <v>2949</v>
      </c>
      <c r="C1390" t="s">
        <v>3123</v>
      </c>
      <c r="D1390" t="s">
        <v>355</v>
      </c>
      <c r="E1390">
        <v>1203.1199999999999</v>
      </c>
      <c r="F1390">
        <v>200.52</v>
      </c>
      <c r="G1390">
        <v>-14.920654441221799</v>
      </c>
      <c r="H1390">
        <v>-8.0537235362210797</v>
      </c>
      <c r="I1390">
        <v>33.1876535745102</v>
      </c>
      <c r="J1390">
        <v>-4.6425083175091197</v>
      </c>
      <c r="K1390">
        <v>224.91092460683299</v>
      </c>
      <c r="L1390">
        <v>210.26273105466601</v>
      </c>
      <c r="M1390">
        <v>33.405953706858298</v>
      </c>
      <c r="N1390">
        <v>0.224375705168609</v>
      </c>
      <c r="O1390">
        <v>44.125274286854101</v>
      </c>
      <c r="P1390">
        <v>77.451327433628293</v>
      </c>
      <c r="Q1390">
        <v>-8.6128922229902996E-2</v>
      </c>
    </row>
    <row r="1391" spans="1:17" hidden="1" x14ac:dyDescent="0.3">
      <c r="A1391" t="s">
        <v>2950</v>
      </c>
      <c r="B1391" t="s">
        <v>2951</v>
      </c>
      <c r="C1391" t="s">
        <v>3123</v>
      </c>
      <c r="D1391" t="s">
        <v>425</v>
      </c>
      <c r="E1391">
        <v>1200.8496150000001</v>
      </c>
      <c r="F1391">
        <v>106.19</v>
      </c>
      <c r="G1391">
        <v>-8.6684751973602605</v>
      </c>
      <c r="H1391">
        <v>-21.642125816388599</v>
      </c>
      <c r="I1391">
        <v>7.6596569849797698</v>
      </c>
      <c r="J1391">
        <v>-7.8081530882493402</v>
      </c>
      <c r="K1391">
        <v>120.939333905417</v>
      </c>
      <c r="L1391">
        <v>110.60457149639601</v>
      </c>
      <c r="M1391">
        <v>26.069233198734</v>
      </c>
      <c r="N1391">
        <v>0.368493013254585</v>
      </c>
      <c r="O1391">
        <v>42.668801205386501</v>
      </c>
      <c r="P1391">
        <v>27.326139088729001</v>
      </c>
      <c r="Q1391">
        <v>6.7679264129336003E-2</v>
      </c>
    </row>
    <row r="1392" spans="1:17" hidden="1" x14ac:dyDescent="0.3">
      <c r="A1392" t="s">
        <v>2952</v>
      </c>
      <c r="B1392" t="s">
        <v>2953</v>
      </c>
      <c r="C1392" t="s">
        <v>3123</v>
      </c>
      <c r="E1392">
        <v>1199.4468322099999</v>
      </c>
      <c r="F1392">
        <v>278</v>
      </c>
      <c r="G1392">
        <v>733.56076855085405</v>
      </c>
      <c r="H1392">
        <v>-13.1276238906158</v>
      </c>
      <c r="I1392">
        <v>24.229133914145699</v>
      </c>
      <c r="J1392">
        <v>-7.4582809705775999</v>
      </c>
      <c r="K1392">
        <v>334.03828052105001</v>
      </c>
      <c r="L1392">
        <v>275.80106224702803</v>
      </c>
      <c r="M1392">
        <v>26.775964842009898</v>
      </c>
      <c r="N1392">
        <v>1.0332870840278401</v>
      </c>
      <c r="O1392">
        <v>77.985611510791301</v>
      </c>
      <c r="P1392">
        <v>763.35403726708</v>
      </c>
      <c r="Q1392">
        <v>0.195665534724525</v>
      </c>
    </row>
    <row r="1393" spans="1:17" hidden="1" x14ac:dyDescent="0.3">
      <c r="A1393" t="s">
        <v>2954</v>
      </c>
      <c r="B1393" t="s">
        <v>2955</v>
      </c>
      <c r="C1393" t="s">
        <v>3123</v>
      </c>
      <c r="D1393" t="s">
        <v>48</v>
      </c>
      <c r="E1393">
        <v>1193.05180163</v>
      </c>
      <c r="F1393">
        <v>53.3</v>
      </c>
      <c r="G1393">
        <v>-47.586389846611397</v>
      </c>
      <c r="H1393">
        <v>-2.12622969214548</v>
      </c>
      <c r="I1393">
        <v>-22.232937091076401</v>
      </c>
      <c r="J1393">
        <v>-2.4713626315119499</v>
      </c>
      <c r="K1393">
        <v>59.587128786662902</v>
      </c>
      <c r="L1393">
        <v>65.401146159945696</v>
      </c>
      <c r="M1393">
        <v>40.7188954488714</v>
      </c>
      <c r="N1393">
        <v>0.76323050697914596</v>
      </c>
      <c r="O1393">
        <v>74.765478424015001</v>
      </c>
      <c r="P1393">
        <v>7.2434607645874998</v>
      </c>
      <c r="Q1393">
        <v>8.5203471933352995E-2</v>
      </c>
    </row>
    <row r="1394" spans="1:17" hidden="1" x14ac:dyDescent="0.3">
      <c r="A1394" t="s">
        <v>2956</v>
      </c>
      <c r="B1394" t="s">
        <v>2957</v>
      </c>
      <c r="C1394" t="s">
        <v>3123</v>
      </c>
      <c r="D1394" t="s">
        <v>114</v>
      </c>
      <c r="E1394">
        <v>1189.71460376</v>
      </c>
      <c r="F1394">
        <v>623.04999999999995</v>
      </c>
      <c r="G1394">
        <v>-25.019342744593398</v>
      </c>
      <c r="H1394">
        <v>-0.90061023259779205</v>
      </c>
      <c r="I1394">
        <v>-2.4155949080836798</v>
      </c>
      <c r="J1394">
        <v>-1.9628638047506599</v>
      </c>
      <c r="K1394">
        <v>660.06545290265399</v>
      </c>
      <c r="L1394">
        <v>657.51386619120899</v>
      </c>
      <c r="M1394">
        <v>36.484076862996901</v>
      </c>
      <c r="N1394">
        <v>0.35570314401469799</v>
      </c>
      <c r="O1394">
        <v>35.623144209934999</v>
      </c>
      <c r="P1394">
        <v>13.4881602914389</v>
      </c>
      <c r="Q1394">
        <v>6.0816024563114003E-2</v>
      </c>
    </row>
    <row r="1395" spans="1:17" hidden="1" x14ac:dyDescent="0.3">
      <c r="A1395" t="s">
        <v>2958</v>
      </c>
      <c r="B1395" t="s">
        <v>2959</v>
      </c>
      <c r="C1395" t="s">
        <v>3123</v>
      </c>
      <c r="D1395" t="s">
        <v>2729</v>
      </c>
      <c r="E1395">
        <v>1179.4872499999999</v>
      </c>
      <c r="F1395">
        <v>1445</v>
      </c>
      <c r="G1395">
        <v>351.82224540024498</v>
      </c>
      <c r="H1395">
        <v>-1.90710734609788</v>
      </c>
      <c r="I1395">
        <v>19.3667530033083</v>
      </c>
      <c r="J1395">
        <v>-10.4288458798367</v>
      </c>
      <c r="K1395">
        <v>1532.3222951521</v>
      </c>
      <c r="L1395">
        <v>1322.10951874748</v>
      </c>
      <c r="M1395">
        <v>48.546511679012603</v>
      </c>
      <c r="N1395">
        <v>1.39146382127375</v>
      </c>
      <c r="O1395">
        <v>52.941176470588204</v>
      </c>
      <c r="P1395">
        <v>384.89932885906001</v>
      </c>
    </row>
    <row r="1396" spans="1:17" hidden="1" x14ac:dyDescent="0.3">
      <c r="A1396" t="s">
        <v>2960</v>
      </c>
      <c r="B1396" t="s">
        <v>2961</v>
      </c>
      <c r="C1396" t="s">
        <v>3123</v>
      </c>
      <c r="D1396" t="s">
        <v>178</v>
      </c>
      <c r="E1396">
        <v>1179.4464</v>
      </c>
      <c r="F1396">
        <v>481.8</v>
      </c>
      <c r="G1396">
        <v>94.4834620971547</v>
      </c>
      <c r="H1396">
        <v>13.3712334276597</v>
      </c>
      <c r="I1396">
        <v>109.12586433808301</v>
      </c>
      <c r="J1396">
        <v>-6.0087745345021499</v>
      </c>
      <c r="K1396">
        <v>457.23943737254302</v>
      </c>
      <c r="M1396">
        <v>42.406038253300402</v>
      </c>
      <c r="N1396">
        <v>0.82450450450450397</v>
      </c>
      <c r="O1396">
        <v>17.579908675799</v>
      </c>
      <c r="P1396">
        <v>136.40824337585801</v>
      </c>
    </row>
    <row r="1397" spans="1:17" hidden="1" x14ac:dyDescent="0.3">
      <c r="A1397" t="s">
        <v>2962</v>
      </c>
      <c r="B1397" t="s">
        <v>2963</v>
      </c>
      <c r="C1397" t="s">
        <v>3123</v>
      </c>
      <c r="D1397" t="s">
        <v>21</v>
      </c>
      <c r="E1397">
        <v>1173.415340628</v>
      </c>
      <c r="F1397">
        <v>105.33</v>
      </c>
      <c r="G1397">
        <v>-12.376122561756</v>
      </c>
      <c r="H1397">
        <v>-3.2775273827534299</v>
      </c>
      <c r="I1397">
        <v>-19.557526771733102</v>
      </c>
      <c r="J1397">
        <v>-0.54100873138720096</v>
      </c>
      <c r="K1397">
        <v>113.58893778277501</v>
      </c>
      <c r="L1397">
        <v>116.233599783824</v>
      </c>
      <c r="M1397">
        <v>30.921375826826299</v>
      </c>
      <c r="N1397">
        <v>0.58078449129915799</v>
      </c>
      <c r="O1397">
        <v>67.568593942846206</v>
      </c>
      <c r="P1397">
        <v>12.954423592493301</v>
      </c>
      <c r="Q1397">
        <v>1.9603125305899999E-4</v>
      </c>
    </row>
    <row r="1398" spans="1:17" hidden="1" x14ac:dyDescent="0.3">
      <c r="A1398" t="s">
        <v>2964</v>
      </c>
      <c r="B1398" t="s">
        <v>2965</v>
      </c>
      <c r="C1398" t="s">
        <v>3123</v>
      </c>
      <c r="D1398" t="s">
        <v>470</v>
      </c>
      <c r="E1398">
        <v>1173.3148554700001</v>
      </c>
      <c r="F1398">
        <v>490.55</v>
      </c>
      <c r="G1398">
        <v>5.8506995109037696</v>
      </c>
      <c r="H1398">
        <v>-9.0813070841101702</v>
      </c>
      <c r="I1398">
        <v>27.6608977505817</v>
      </c>
      <c r="J1398">
        <v>-5.8261488910181596</v>
      </c>
      <c r="K1398">
        <v>542.19541684759201</v>
      </c>
      <c r="L1398">
        <v>483.18750873904997</v>
      </c>
      <c r="M1398">
        <v>33.634750988485301</v>
      </c>
      <c r="N1398">
        <v>0.68098965906636699</v>
      </c>
      <c r="O1398">
        <v>36.163489960248697</v>
      </c>
      <c r="P1398">
        <v>53.3927454659161</v>
      </c>
      <c r="Q1398">
        <v>0.119704891482054</v>
      </c>
    </row>
    <row r="1399" spans="1:17" hidden="1" x14ac:dyDescent="0.3">
      <c r="A1399" t="s">
        <v>2966</v>
      </c>
      <c r="B1399" t="s">
        <v>2967</v>
      </c>
      <c r="C1399" t="s">
        <v>3123</v>
      </c>
      <c r="D1399" t="s">
        <v>178</v>
      </c>
      <c r="E1399">
        <v>1166.828813399</v>
      </c>
      <c r="F1399">
        <v>175.69</v>
      </c>
      <c r="G1399">
        <v>26.0202810614431</v>
      </c>
      <c r="H1399">
        <v>-3.8266113889746798</v>
      </c>
      <c r="I1399">
        <v>-18.802145297276599</v>
      </c>
      <c r="J1399">
        <v>-2.4229922774251298</v>
      </c>
      <c r="K1399">
        <v>188.97889001475301</v>
      </c>
      <c r="L1399">
        <v>175.84238435222801</v>
      </c>
      <c r="M1399">
        <v>38.690955615517197</v>
      </c>
      <c r="N1399">
        <v>0.91354423344626901</v>
      </c>
      <c r="O1399">
        <v>45.0224827821731</v>
      </c>
      <c r="P1399">
        <v>82.345614945511102</v>
      </c>
      <c r="Q1399">
        <v>0.172580655381983</v>
      </c>
    </row>
    <row r="1400" spans="1:17" hidden="1" x14ac:dyDescent="0.3">
      <c r="A1400" t="s">
        <v>2968</v>
      </c>
      <c r="B1400" t="s">
        <v>2969</v>
      </c>
      <c r="C1400" t="s">
        <v>3123</v>
      </c>
      <c r="D1400" t="s">
        <v>211</v>
      </c>
      <c r="E1400">
        <v>1166.69784</v>
      </c>
      <c r="F1400">
        <v>86.24</v>
      </c>
      <c r="G1400">
        <v>-24.502624105179599</v>
      </c>
      <c r="H1400">
        <v>-12.2209558197095</v>
      </c>
      <c r="I1400">
        <v>-38.059503432430802</v>
      </c>
      <c r="J1400">
        <v>-6.1507961769381403</v>
      </c>
      <c r="K1400">
        <v>102.18129800129699</v>
      </c>
      <c r="L1400">
        <v>112.042671168044</v>
      </c>
      <c r="M1400">
        <v>32.692224645969198</v>
      </c>
      <c r="N1400">
        <v>0.74950440933807605</v>
      </c>
      <c r="O1400">
        <v>82.050092764378405</v>
      </c>
      <c r="P1400">
        <v>5.0426309378806398</v>
      </c>
      <c r="Q1400">
        <v>7.2253250776922004E-2</v>
      </c>
    </row>
    <row r="1401" spans="1:17" hidden="1" x14ac:dyDescent="0.3">
      <c r="A1401" t="s">
        <v>2970</v>
      </c>
      <c r="B1401" t="s">
        <v>2971</v>
      </c>
      <c r="C1401" t="s">
        <v>3123</v>
      </c>
      <c r="D1401" t="s">
        <v>278</v>
      </c>
      <c r="E1401">
        <v>1165.72522144</v>
      </c>
      <c r="F1401">
        <v>95.68</v>
      </c>
      <c r="G1401">
        <v>-17.118735112175798</v>
      </c>
      <c r="H1401">
        <v>12.932811633347701</v>
      </c>
      <c r="I1401">
        <v>7.3492116401529204</v>
      </c>
      <c r="J1401">
        <v>-9.5134418394327493</v>
      </c>
      <c r="K1401">
        <v>91.792471638278798</v>
      </c>
      <c r="L1401">
        <v>88.857524737122006</v>
      </c>
      <c r="M1401">
        <v>53.174914988864401</v>
      </c>
      <c r="N1401">
        <v>4.8102098414502601</v>
      </c>
      <c r="O1401">
        <v>22.282608695652101</v>
      </c>
      <c r="P1401">
        <v>40.705882352941103</v>
      </c>
      <c r="Q1401">
        <v>0.13376386869361201</v>
      </c>
    </row>
    <row r="1402" spans="1:17" hidden="1" x14ac:dyDescent="0.3">
      <c r="A1402" t="s">
        <v>2972</v>
      </c>
      <c r="B1402" t="s">
        <v>2973</v>
      </c>
      <c r="C1402" t="s">
        <v>3123</v>
      </c>
      <c r="D1402" t="s">
        <v>278</v>
      </c>
      <c r="E1402">
        <v>1162.7449745399999</v>
      </c>
      <c r="F1402">
        <v>677.4</v>
      </c>
      <c r="G1402">
        <v>3.5680909333065598</v>
      </c>
      <c r="H1402">
        <v>-14.5715272153305</v>
      </c>
      <c r="I1402">
        <v>24.011542314610502</v>
      </c>
      <c r="J1402">
        <v>-8.2717074407552396</v>
      </c>
      <c r="K1402">
        <v>708.84503999999504</v>
      </c>
      <c r="L1402">
        <v>627.86665903212395</v>
      </c>
      <c r="M1402">
        <v>40.046799795539798</v>
      </c>
      <c r="N1402">
        <v>0.43796576646228103</v>
      </c>
      <c r="O1402">
        <v>39.061116031886598</v>
      </c>
      <c r="P1402">
        <v>53.605442176870703</v>
      </c>
      <c r="Q1402">
        <v>7.7759466507009004E-2</v>
      </c>
    </row>
    <row r="1403" spans="1:17" hidden="1" x14ac:dyDescent="0.3">
      <c r="A1403" t="s">
        <v>2974</v>
      </c>
      <c r="B1403" t="s">
        <v>2975</v>
      </c>
      <c r="C1403" t="s">
        <v>3123</v>
      </c>
      <c r="D1403" t="s">
        <v>75</v>
      </c>
      <c r="E1403">
        <v>1158.024756729</v>
      </c>
      <c r="F1403">
        <v>104.21</v>
      </c>
      <c r="G1403">
        <v>11.7870154699699</v>
      </c>
      <c r="H1403">
        <v>-3.8965188529937498</v>
      </c>
      <c r="I1403">
        <v>-15.0751721612569</v>
      </c>
      <c r="J1403">
        <v>-8.7446604650169508</v>
      </c>
      <c r="K1403">
        <v>117.739534463024</v>
      </c>
      <c r="L1403">
        <v>115.407308788186</v>
      </c>
      <c r="M1403">
        <v>23.171891624013298</v>
      </c>
      <c r="N1403">
        <v>0.35014114929248502</v>
      </c>
      <c r="O1403">
        <v>42.846175990787799</v>
      </c>
      <c r="P1403">
        <v>35.601821730644097</v>
      </c>
    </row>
    <row r="1404" spans="1:17" hidden="1" x14ac:dyDescent="0.3">
      <c r="A1404" t="s">
        <v>2976</v>
      </c>
      <c r="B1404" t="s">
        <v>2977</v>
      </c>
      <c r="C1404" t="s">
        <v>3123</v>
      </c>
      <c r="D1404" t="s">
        <v>21</v>
      </c>
      <c r="E1404">
        <v>1152.58104</v>
      </c>
      <c r="F1404">
        <v>972.15</v>
      </c>
      <c r="G1404">
        <v>-30.251145062469799</v>
      </c>
      <c r="H1404">
        <v>-1.9130795682726101</v>
      </c>
      <c r="I1404">
        <v>-16.7110362196774</v>
      </c>
      <c r="J1404">
        <v>-3.1664295196163001</v>
      </c>
      <c r="K1404">
        <v>1001.33081281457</v>
      </c>
      <c r="L1404">
        <v>1054.3207778782901</v>
      </c>
      <c r="M1404">
        <v>47.639595638526799</v>
      </c>
      <c r="N1404">
        <v>0.687185676228525</v>
      </c>
      <c r="O1404">
        <v>50.943784395412202</v>
      </c>
      <c r="P1404">
        <v>3.4202127659574502</v>
      </c>
      <c r="Q1404">
        <v>0.11846218747074</v>
      </c>
    </row>
    <row r="1405" spans="1:17" hidden="1" x14ac:dyDescent="0.3">
      <c r="A1405" t="s">
        <v>2978</v>
      </c>
      <c r="B1405" t="s">
        <v>2979</v>
      </c>
      <c r="C1405" t="s">
        <v>3123</v>
      </c>
      <c r="D1405" t="s">
        <v>278</v>
      </c>
      <c r="E1405">
        <v>1147.4672069999999</v>
      </c>
      <c r="F1405">
        <v>107.15</v>
      </c>
      <c r="G1405">
        <v>-14.948317029892999</v>
      </c>
      <c r="H1405">
        <v>1.75582511977019</v>
      </c>
      <c r="I1405">
        <v>13.905812772516599</v>
      </c>
      <c r="J1405">
        <v>-5.0213923694680798</v>
      </c>
      <c r="K1405">
        <v>103.954815610848</v>
      </c>
      <c r="L1405">
        <v>99.140022381507094</v>
      </c>
      <c r="M1405">
        <v>43.220567760305002</v>
      </c>
      <c r="N1405">
        <v>1.2413205508377601</v>
      </c>
      <c r="O1405">
        <v>12.832477834811</v>
      </c>
      <c r="P1405">
        <v>44.426472570427201</v>
      </c>
      <c r="Q1405">
        <v>7.5097808657953E-2</v>
      </c>
    </row>
    <row r="1406" spans="1:17" hidden="1" x14ac:dyDescent="0.3">
      <c r="A1406" t="s">
        <v>2980</v>
      </c>
      <c r="B1406" t="s">
        <v>2981</v>
      </c>
      <c r="C1406" t="s">
        <v>3123</v>
      </c>
      <c r="D1406" t="s">
        <v>967</v>
      </c>
      <c r="E1406">
        <v>1141.4503084</v>
      </c>
      <c r="F1406">
        <v>570.20000000000005</v>
      </c>
      <c r="G1406">
        <v>-40.587382710773902</v>
      </c>
      <c r="H1406">
        <v>-13.1093853609907</v>
      </c>
      <c r="I1406">
        <v>-1.9354127203173901</v>
      </c>
      <c r="J1406">
        <v>-7.8058298748712396</v>
      </c>
      <c r="K1406">
        <v>654.78365333499505</v>
      </c>
      <c r="L1406">
        <v>647.50347182972303</v>
      </c>
      <c r="M1406">
        <v>32.616160928475097</v>
      </c>
      <c r="N1406">
        <v>0.42995131334487502</v>
      </c>
      <c r="O1406">
        <v>49.947386881795801</v>
      </c>
      <c r="P1406">
        <v>18.903138358878099</v>
      </c>
      <c r="Q1406">
        <v>3.1349879448279001E-2</v>
      </c>
    </row>
    <row r="1407" spans="1:17" hidden="1" x14ac:dyDescent="0.3">
      <c r="A1407" t="s">
        <v>2982</v>
      </c>
      <c r="B1407" t="s">
        <v>2983</v>
      </c>
      <c r="C1407" t="s">
        <v>3123</v>
      </c>
      <c r="D1407" t="s">
        <v>75</v>
      </c>
      <c r="E1407">
        <v>1139.8800000000001</v>
      </c>
      <c r="F1407">
        <v>38.64</v>
      </c>
      <c r="G1407">
        <v>-38.773942094473803</v>
      </c>
      <c r="H1407">
        <v>-6.8507749266315399</v>
      </c>
      <c r="I1407">
        <v>-25.663583939737102</v>
      </c>
      <c r="J1407">
        <v>-3.3866897853003199</v>
      </c>
      <c r="K1407">
        <v>43.895469710935899</v>
      </c>
      <c r="L1407">
        <v>46.732757472561097</v>
      </c>
      <c r="M1407">
        <v>32.524128970857603</v>
      </c>
      <c r="N1407">
        <v>0.44012445290489999</v>
      </c>
      <c r="O1407">
        <v>48.783643892339498</v>
      </c>
      <c r="P1407">
        <v>4.4324324324324298</v>
      </c>
      <c r="Q1407">
        <v>1.5004237227955E-2</v>
      </c>
    </row>
    <row r="1408" spans="1:17" hidden="1" x14ac:dyDescent="0.3">
      <c r="A1408" t="s">
        <v>2984</v>
      </c>
      <c r="B1408" t="s">
        <v>2985</v>
      </c>
      <c r="C1408" t="s">
        <v>3123</v>
      </c>
      <c r="D1408" t="s">
        <v>278</v>
      </c>
      <c r="E1408">
        <v>1138.0638374</v>
      </c>
      <c r="F1408">
        <v>190.82</v>
      </c>
      <c r="G1408">
        <v>-1.8588187954451401</v>
      </c>
      <c r="H1408">
        <v>-15.0687328562451</v>
      </c>
      <c r="I1408">
        <v>32.984512967352501</v>
      </c>
      <c r="J1408">
        <v>-5.6534418394327401</v>
      </c>
      <c r="K1408">
        <v>209.65570737740501</v>
      </c>
      <c r="L1408">
        <v>177.08099132151301</v>
      </c>
      <c r="M1408">
        <v>32.7533101360236</v>
      </c>
      <c r="N1408">
        <v>0.37552130613504497</v>
      </c>
      <c r="O1408">
        <v>40.142542710407703</v>
      </c>
      <c r="P1408">
        <v>76.440129449838096</v>
      </c>
      <c r="Q1408">
        <v>0.12147870394110399</v>
      </c>
    </row>
    <row r="1409" spans="1:17" hidden="1" x14ac:dyDescent="0.3">
      <c r="A1409" t="s">
        <v>2986</v>
      </c>
      <c r="B1409" t="s">
        <v>2987</v>
      </c>
      <c r="C1409" t="s">
        <v>3123</v>
      </c>
      <c r="D1409" t="s">
        <v>1467</v>
      </c>
      <c r="E1409">
        <v>1136.5072626000001</v>
      </c>
      <c r="F1409">
        <v>164.21</v>
      </c>
      <c r="G1409">
        <v>-57.275271026442198</v>
      </c>
      <c r="H1409">
        <v>-13.8518019086516</v>
      </c>
      <c r="I1409">
        <v>-42.989361060175398</v>
      </c>
      <c r="J1409">
        <v>-4.23143536881053</v>
      </c>
      <c r="K1409">
        <v>193.84901232231999</v>
      </c>
      <c r="L1409">
        <v>232.91880332470399</v>
      </c>
      <c r="M1409">
        <v>27.124080436679801</v>
      </c>
      <c r="N1409">
        <v>0.96803567045537897</v>
      </c>
      <c r="O1409">
        <v>101.571158881919</v>
      </c>
      <c r="P1409">
        <v>3.7924277858542399</v>
      </c>
      <c r="Q1409">
        <v>1.5634082909062E-2</v>
      </c>
    </row>
    <row r="1410" spans="1:17" hidden="1" x14ac:dyDescent="0.3">
      <c r="A1410" t="s">
        <v>2988</v>
      </c>
      <c r="B1410" t="s">
        <v>2989</v>
      </c>
      <c r="C1410" t="s">
        <v>3123</v>
      </c>
      <c r="D1410" t="s">
        <v>460</v>
      </c>
      <c r="E1410">
        <v>1136.1983660000001</v>
      </c>
      <c r="F1410">
        <v>68</v>
      </c>
      <c r="G1410">
        <v>6.8709708945337997</v>
      </c>
      <c r="H1410">
        <v>-9.5270365330912696</v>
      </c>
      <c r="I1410">
        <v>-1.42162989445482</v>
      </c>
      <c r="J1410">
        <v>-2.4399124276680402</v>
      </c>
      <c r="K1410">
        <v>73.088258423579902</v>
      </c>
      <c r="L1410">
        <v>71.700990051766198</v>
      </c>
      <c r="M1410">
        <v>50.419912810129098</v>
      </c>
      <c r="N1410">
        <v>0.42442406121933501</v>
      </c>
      <c r="O1410">
        <v>34.779411764705799</v>
      </c>
      <c r="P1410">
        <v>27.699530516431899</v>
      </c>
      <c r="Q1410">
        <v>5.7188520947264003E-2</v>
      </c>
    </row>
    <row r="1411" spans="1:17" hidden="1" x14ac:dyDescent="0.3">
      <c r="A1411" t="s">
        <v>2990</v>
      </c>
      <c r="B1411" t="s">
        <v>2991</v>
      </c>
      <c r="C1411" t="s">
        <v>3123</v>
      </c>
      <c r="D1411" t="s">
        <v>2992</v>
      </c>
      <c r="E1411">
        <v>1134.024061455</v>
      </c>
      <c r="F1411">
        <v>1109.95</v>
      </c>
      <c r="G1411">
        <v>156.14208041609899</v>
      </c>
      <c r="H1411">
        <v>24.527435422098399</v>
      </c>
      <c r="I1411">
        <v>109.135338254627</v>
      </c>
      <c r="J1411">
        <v>6.8044534078999401</v>
      </c>
      <c r="K1411">
        <v>937.59709299190899</v>
      </c>
      <c r="L1411">
        <v>727.67643395831703</v>
      </c>
      <c r="M1411">
        <v>72.089214733950499</v>
      </c>
      <c r="N1411">
        <v>0.92229729729729704</v>
      </c>
      <c r="O1411">
        <v>0</v>
      </c>
      <c r="P1411">
        <v>218.67642836635</v>
      </c>
    </row>
    <row r="1412" spans="1:17" hidden="1" x14ac:dyDescent="0.3">
      <c r="A1412" t="s">
        <v>2993</v>
      </c>
      <c r="B1412" t="s">
        <v>2994</v>
      </c>
      <c r="C1412" t="s">
        <v>3123</v>
      </c>
      <c r="D1412" t="s">
        <v>2995</v>
      </c>
      <c r="E1412">
        <v>1129.9846525</v>
      </c>
      <c r="F1412">
        <v>580.25</v>
      </c>
      <c r="G1412">
        <v>11.881059479494599</v>
      </c>
      <c r="H1412">
        <v>2.7278197911951598</v>
      </c>
      <c r="I1412">
        <v>12.8196907833195</v>
      </c>
      <c r="J1412">
        <v>-4.6022848146393596</v>
      </c>
      <c r="K1412">
        <v>628.859931087512</v>
      </c>
      <c r="L1412">
        <v>593.42147838529002</v>
      </c>
      <c r="M1412">
        <v>37.898202444812199</v>
      </c>
      <c r="N1412">
        <v>1.0500216543958401</v>
      </c>
      <c r="O1412">
        <v>63.550193881947401</v>
      </c>
      <c r="P1412">
        <v>63.450704225352098</v>
      </c>
    </row>
    <row r="1413" spans="1:17" hidden="1" x14ac:dyDescent="0.3">
      <c r="A1413" t="s">
        <v>2996</v>
      </c>
      <c r="B1413" t="s">
        <v>2997</v>
      </c>
      <c r="C1413" t="s">
        <v>3123</v>
      </c>
      <c r="D1413" t="s">
        <v>2218</v>
      </c>
      <c r="E1413">
        <v>1129.9052208000001</v>
      </c>
      <c r="F1413">
        <v>411</v>
      </c>
      <c r="G1413">
        <v>75.734432383117394</v>
      </c>
      <c r="H1413">
        <v>-3.78202104022535</v>
      </c>
      <c r="I1413">
        <v>-57.4877942503662</v>
      </c>
      <c r="J1413">
        <v>-5.8909362961954796</v>
      </c>
      <c r="K1413">
        <v>509.83438333945401</v>
      </c>
      <c r="L1413">
        <v>592.18774055521601</v>
      </c>
      <c r="M1413">
        <v>28.372940375116599</v>
      </c>
      <c r="N1413">
        <v>0.32233090069868497</v>
      </c>
      <c r="O1413">
        <v>138.44282238442801</v>
      </c>
      <c r="P1413">
        <v>92.056074766355096</v>
      </c>
      <c r="Q1413">
        <v>0.24091439352251701</v>
      </c>
    </row>
    <row r="1414" spans="1:17" hidden="1" x14ac:dyDescent="0.3">
      <c r="A1414" t="s">
        <v>2998</v>
      </c>
      <c r="B1414" t="s">
        <v>2999</v>
      </c>
      <c r="C1414" t="s">
        <v>3123</v>
      </c>
      <c r="D1414" t="s">
        <v>223</v>
      </c>
      <c r="E1414">
        <v>1128.652947088</v>
      </c>
      <c r="F1414">
        <v>17.12</v>
      </c>
      <c r="G1414">
        <v>-43.8491790988585</v>
      </c>
      <c r="H1414">
        <v>-5.8531262116980303</v>
      </c>
      <c r="I1414">
        <v>-44.225887133619302</v>
      </c>
      <c r="J1414">
        <v>-7.5406802428847302</v>
      </c>
      <c r="K1414">
        <v>18.685423479399098</v>
      </c>
      <c r="L1414">
        <v>21.735053233038599</v>
      </c>
      <c r="M1414">
        <v>34.860382852576002</v>
      </c>
      <c r="N1414">
        <v>0.30836697481850001</v>
      </c>
      <c r="O1414">
        <v>145.327102803738</v>
      </c>
      <c r="P1414">
        <v>15.9891598915989</v>
      </c>
      <c r="Q1414">
        <v>5.3459230051605001E-2</v>
      </c>
    </row>
    <row r="1415" spans="1:17" hidden="1" x14ac:dyDescent="0.3">
      <c r="A1415" t="s">
        <v>3000</v>
      </c>
      <c r="B1415" t="s">
        <v>3001</v>
      </c>
      <c r="C1415" t="s">
        <v>3123</v>
      </c>
      <c r="D1415" t="s">
        <v>60</v>
      </c>
      <c r="E1415">
        <v>1127.494663528</v>
      </c>
      <c r="F1415">
        <v>158.36000000000001</v>
      </c>
      <c r="G1415">
        <v>-60.8649540400137</v>
      </c>
      <c r="H1415">
        <v>-11.7611108807859</v>
      </c>
      <c r="I1415">
        <v>-31.8532446399193</v>
      </c>
      <c r="J1415">
        <v>-3.6610350437744099</v>
      </c>
      <c r="K1415">
        <v>191.173129493906</v>
      </c>
      <c r="M1415">
        <v>27.431318766346202</v>
      </c>
      <c r="N1415">
        <v>1.1061794257648701</v>
      </c>
      <c r="O1415">
        <v>87.263197777216405</v>
      </c>
      <c r="P1415">
        <v>3.8017829050865202</v>
      </c>
    </row>
    <row r="1416" spans="1:17" hidden="1" x14ac:dyDescent="0.3">
      <c r="A1416" t="s">
        <v>3002</v>
      </c>
      <c r="B1416" t="s">
        <v>3003</v>
      </c>
      <c r="C1416" t="s">
        <v>3123</v>
      </c>
      <c r="D1416" t="s">
        <v>967</v>
      </c>
      <c r="E1416">
        <v>1125.70643025</v>
      </c>
      <c r="F1416">
        <v>60.75</v>
      </c>
      <c r="G1416">
        <v>-51.7790605108828</v>
      </c>
      <c r="H1416">
        <v>-7.5043003395341197</v>
      </c>
      <c r="I1416">
        <v>-18.612000512977399</v>
      </c>
      <c r="J1416">
        <v>-2.6153664270211099</v>
      </c>
      <c r="K1416">
        <v>67.417924330451498</v>
      </c>
      <c r="L1416">
        <v>74.188479663914705</v>
      </c>
      <c r="M1416">
        <v>30.635740442016498</v>
      </c>
      <c r="N1416">
        <v>0.426250033336181</v>
      </c>
      <c r="O1416">
        <v>55.144032921810599</v>
      </c>
      <c r="P1416">
        <v>3.8461538461538498</v>
      </c>
      <c r="Q1416">
        <v>-2.2892008464508E-2</v>
      </c>
    </row>
    <row r="1417" spans="1:17" hidden="1" x14ac:dyDescent="0.3">
      <c r="A1417" t="s">
        <v>3004</v>
      </c>
      <c r="B1417" t="s">
        <v>3005</v>
      </c>
      <c r="C1417" t="s">
        <v>3123</v>
      </c>
      <c r="D1417" t="s">
        <v>618</v>
      </c>
      <c r="E1417">
        <v>1125.5290847450001</v>
      </c>
      <c r="F1417">
        <v>188.63</v>
      </c>
      <c r="G1417">
        <v>-28.6848762963978</v>
      </c>
      <c r="H1417">
        <v>-10.060211170393201</v>
      </c>
      <c r="I1417">
        <v>-18.594108914787299</v>
      </c>
      <c r="J1417">
        <v>-1.3882801652643899</v>
      </c>
      <c r="K1417">
        <v>216.09232053017001</v>
      </c>
      <c r="L1417">
        <v>230.40002560173801</v>
      </c>
      <c r="M1417">
        <v>30.5146918294042</v>
      </c>
      <c r="N1417">
        <v>0.42624036284799899</v>
      </c>
      <c r="O1417">
        <v>63.282616762975103</v>
      </c>
      <c r="P1417">
        <v>1.6051710207379299</v>
      </c>
      <c r="Q1417">
        <v>-9.5908361753910001E-2</v>
      </c>
    </row>
    <row r="1418" spans="1:17" hidden="1" x14ac:dyDescent="0.3">
      <c r="A1418" t="s">
        <v>3006</v>
      </c>
      <c r="B1418" t="s">
        <v>3007</v>
      </c>
      <c r="C1418" t="s">
        <v>3123</v>
      </c>
      <c r="D1418" t="s">
        <v>94</v>
      </c>
      <c r="E1418">
        <v>1125.1548723999999</v>
      </c>
      <c r="F1418">
        <v>43.16</v>
      </c>
      <c r="G1418">
        <v>-36.264626933774302</v>
      </c>
      <c r="H1418">
        <v>-1.1245202058444499</v>
      </c>
      <c r="I1418">
        <v>-22.8621003080648</v>
      </c>
      <c r="J1418">
        <v>1.1360962668028201</v>
      </c>
      <c r="K1418">
        <v>47.211999969487998</v>
      </c>
      <c r="L1418">
        <v>53.507039805509301</v>
      </c>
      <c r="M1418">
        <v>40.551339291012702</v>
      </c>
      <c r="N1418">
        <v>0.88623830014320704</v>
      </c>
      <c r="O1418">
        <v>100.41705282669101</v>
      </c>
      <c r="P1418">
        <v>8.1704260651628893</v>
      </c>
      <c r="Q1418">
        <v>-3.8450428457049997E-2</v>
      </c>
    </row>
    <row r="1419" spans="1:17" hidden="1" x14ac:dyDescent="0.3">
      <c r="A1419" t="s">
        <v>3008</v>
      </c>
      <c r="B1419" t="s">
        <v>3009</v>
      </c>
      <c r="C1419" t="s">
        <v>3123</v>
      </c>
      <c r="D1419" t="s">
        <v>563</v>
      </c>
      <c r="E1419">
        <v>1122.9024282319999</v>
      </c>
      <c r="F1419">
        <v>208.52</v>
      </c>
      <c r="G1419">
        <v>-11.1987754719551</v>
      </c>
      <c r="H1419">
        <v>-4.1837982307602797</v>
      </c>
      <c r="I1419">
        <v>-6.6514828484977002</v>
      </c>
      <c r="J1419">
        <v>-5.3320489080398001</v>
      </c>
      <c r="K1419">
        <v>220.927170333221</v>
      </c>
      <c r="L1419">
        <v>225.35580646367899</v>
      </c>
      <c r="M1419">
        <v>46.230744247873503</v>
      </c>
      <c r="N1419">
        <v>0.27761567005068799</v>
      </c>
      <c r="O1419">
        <v>40.226357183963103</v>
      </c>
      <c r="P1419">
        <v>12.591792656587399</v>
      </c>
      <c r="Q1419">
        <v>3.1972192986285002E-2</v>
      </c>
    </row>
    <row r="1420" spans="1:17" hidden="1" x14ac:dyDescent="0.3">
      <c r="A1420" t="s">
        <v>3010</v>
      </c>
      <c r="B1420" t="s">
        <v>3011</v>
      </c>
      <c r="C1420" t="s">
        <v>3123</v>
      </c>
      <c r="D1420" t="s">
        <v>485</v>
      </c>
      <c r="E1420">
        <v>1121.2909443660001</v>
      </c>
      <c r="F1420">
        <v>180.26</v>
      </c>
      <c r="G1420">
        <v>-32.970333475626099</v>
      </c>
      <c r="H1420">
        <v>-11.7398248926331</v>
      </c>
      <c r="I1420">
        <v>-12.7702946108042</v>
      </c>
      <c r="J1420">
        <v>-13.744096954552599</v>
      </c>
      <c r="K1420">
        <v>209.009774183628</v>
      </c>
      <c r="L1420">
        <v>207.70416250685301</v>
      </c>
      <c r="M1420">
        <v>26.654341737339401</v>
      </c>
      <c r="N1420">
        <v>0.40266922601891098</v>
      </c>
      <c r="O1420">
        <v>46.188838344613302</v>
      </c>
      <c r="P1420">
        <v>12.7329580988117</v>
      </c>
      <c r="Q1420">
        <v>-1.4192265755124001E-2</v>
      </c>
    </row>
    <row r="1421" spans="1:17" hidden="1" x14ac:dyDescent="0.3">
      <c r="A1421" t="s">
        <v>3012</v>
      </c>
      <c r="B1421" t="s">
        <v>3013</v>
      </c>
      <c r="C1421" t="s">
        <v>3123</v>
      </c>
      <c r="D1421" t="s">
        <v>211</v>
      </c>
      <c r="E1421">
        <v>1118.57771585</v>
      </c>
      <c r="F1421">
        <v>622.5</v>
      </c>
      <c r="G1421">
        <v>-10.252301565653999</v>
      </c>
      <c r="H1421">
        <v>-9.1387975765441993</v>
      </c>
      <c r="I1421">
        <v>-14.9334441398299</v>
      </c>
      <c r="J1421">
        <v>-4.7296072529665798</v>
      </c>
      <c r="K1421">
        <v>678.90673997958197</v>
      </c>
      <c r="L1421">
        <v>648.12137513102005</v>
      </c>
      <c r="M1421">
        <v>18.484923673595699</v>
      </c>
      <c r="N1421">
        <v>0.81636952998379197</v>
      </c>
      <c r="O1421">
        <v>22.088353413654598</v>
      </c>
      <c r="P1421">
        <v>27.014894919404099</v>
      </c>
      <c r="Q1421">
        <v>5.6615340032887998E-2</v>
      </c>
    </row>
    <row r="1422" spans="1:17" hidden="1" x14ac:dyDescent="0.3">
      <c r="A1422" t="s">
        <v>3014</v>
      </c>
      <c r="B1422" t="s">
        <v>3015</v>
      </c>
      <c r="C1422" t="s">
        <v>3123</v>
      </c>
      <c r="D1422" t="s">
        <v>132</v>
      </c>
      <c r="E1422">
        <v>1117.91544774</v>
      </c>
      <c r="F1422">
        <v>698.95</v>
      </c>
      <c r="G1422">
        <v>-42.048275794242301</v>
      </c>
      <c r="H1422">
        <v>-9.9461780067472496</v>
      </c>
      <c r="I1422">
        <v>-23.832124277160201</v>
      </c>
      <c r="J1422">
        <v>-0.98230304939716095</v>
      </c>
      <c r="K1422">
        <v>763.97346640409296</v>
      </c>
      <c r="L1422">
        <v>815.73222158612703</v>
      </c>
      <c r="M1422">
        <v>39.569796002714902</v>
      </c>
      <c r="N1422">
        <v>0.509053260136762</v>
      </c>
      <c r="O1422">
        <v>54.517490521496498</v>
      </c>
      <c r="P1422">
        <v>9.1938759568817403</v>
      </c>
      <c r="Q1422">
        <v>8.7886608591574003E-2</v>
      </c>
    </row>
    <row r="1423" spans="1:17" hidden="1" x14ac:dyDescent="0.3">
      <c r="A1423" t="s">
        <v>3016</v>
      </c>
      <c r="B1423" t="s">
        <v>3017</v>
      </c>
      <c r="C1423" t="s">
        <v>3123</v>
      </c>
      <c r="D1423" t="s">
        <v>460</v>
      </c>
      <c r="E1423">
        <v>1113.0843500999999</v>
      </c>
      <c r="F1423">
        <v>393</v>
      </c>
      <c r="G1423">
        <v>48.331167023416697</v>
      </c>
      <c r="H1423">
        <v>0.42972790496153401</v>
      </c>
      <c r="I1423">
        <v>46.538710024214801</v>
      </c>
      <c r="J1423">
        <v>-1.7936005695914601</v>
      </c>
      <c r="K1423">
        <v>361.36323273521901</v>
      </c>
      <c r="L1423">
        <v>308.11595778744999</v>
      </c>
      <c r="M1423">
        <v>58.229330988647</v>
      </c>
      <c r="N1423">
        <v>1.1297613848005601</v>
      </c>
      <c r="O1423">
        <v>7.8880407124682002</v>
      </c>
      <c r="P1423">
        <v>107.77160983346501</v>
      </c>
      <c r="Q1423">
        <v>0.114442779988726</v>
      </c>
    </row>
    <row r="1424" spans="1:17" hidden="1" x14ac:dyDescent="0.3">
      <c r="A1424" t="s">
        <v>3018</v>
      </c>
      <c r="B1424" t="s">
        <v>3019</v>
      </c>
      <c r="C1424" t="s">
        <v>3123</v>
      </c>
      <c r="D1424" t="s">
        <v>1467</v>
      </c>
      <c r="E1424">
        <v>1106.6773556600001</v>
      </c>
      <c r="F1424">
        <v>126.82</v>
      </c>
      <c r="G1424">
        <v>-45.472306008573497</v>
      </c>
      <c r="H1424">
        <v>-3.1350085807351298</v>
      </c>
      <c r="I1424">
        <v>-24.459738996515402</v>
      </c>
      <c r="J1424">
        <v>-1.9731192587875701</v>
      </c>
      <c r="K1424">
        <v>135.956185183641</v>
      </c>
      <c r="L1424">
        <v>150.47670896635199</v>
      </c>
      <c r="M1424">
        <v>36.978351207152798</v>
      </c>
      <c r="N1424">
        <v>0.46621443458839501</v>
      </c>
      <c r="O1424">
        <v>50.607159753982003</v>
      </c>
      <c r="P1424">
        <v>4.5420822685681097</v>
      </c>
      <c r="Q1424">
        <v>4.5742765889887002E-2</v>
      </c>
    </row>
    <row r="1425" spans="1:17" hidden="1" x14ac:dyDescent="0.3">
      <c r="A1425" t="s">
        <v>3020</v>
      </c>
      <c r="B1425" t="s">
        <v>3021</v>
      </c>
      <c r="C1425" t="s">
        <v>3123</v>
      </c>
      <c r="D1425" t="s">
        <v>967</v>
      </c>
      <c r="E1425">
        <v>1105.9656972600001</v>
      </c>
      <c r="F1425">
        <v>169.14</v>
      </c>
      <c r="G1425">
        <v>-54.013667281327798</v>
      </c>
      <c r="H1425">
        <v>-13.500231328818</v>
      </c>
      <c r="I1425">
        <v>-29.039110403138999</v>
      </c>
      <c r="J1425">
        <v>-12.737126049959</v>
      </c>
      <c r="K1425">
        <v>200.52299601028901</v>
      </c>
      <c r="L1425">
        <v>220.576288031085</v>
      </c>
      <c r="M1425">
        <v>17.965408530854301</v>
      </c>
      <c r="N1425">
        <v>0.412482958453114</v>
      </c>
      <c r="O1425">
        <v>68.617713137046195</v>
      </c>
      <c r="P1425">
        <v>1.39072053710584</v>
      </c>
      <c r="Q1425">
        <v>-5.5677054265872002E-2</v>
      </c>
    </row>
    <row r="1426" spans="1:17" hidden="1" x14ac:dyDescent="0.3">
      <c r="A1426" t="s">
        <v>3022</v>
      </c>
      <c r="B1426" t="s">
        <v>3023</v>
      </c>
      <c r="C1426" t="s">
        <v>3123</v>
      </c>
      <c r="D1426" t="s">
        <v>51</v>
      </c>
      <c r="E1426">
        <v>1104.9395924</v>
      </c>
      <c r="F1426">
        <v>1788.5</v>
      </c>
      <c r="G1426">
        <v>-27.373124994892599</v>
      </c>
      <c r="H1426">
        <v>-9.2808212391561007</v>
      </c>
      <c r="I1426">
        <v>-29.4869022668722</v>
      </c>
      <c r="J1426">
        <v>-8.3597286383366303</v>
      </c>
      <c r="K1426">
        <v>2032.8027432583699</v>
      </c>
      <c r="L1426">
        <v>2148.2641177508599</v>
      </c>
      <c r="M1426">
        <v>28.999149481852001</v>
      </c>
      <c r="N1426">
        <v>0.79241635196964999</v>
      </c>
      <c r="O1426">
        <v>57.892088342186199</v>
      </c>
      <c r="P1426">
        <v>5.0606514524040396</v>
      </c>
      <c r="Q1426">
        <v>-3.0995989670184E-2</v>
      </c>
    </row>
    <row r="1427" spans="1:17" hidden="1" x14ac:dyDescent="0.3">
      <c r="A1427" t="s">
        <v>3024</v>
      </c>
      <c r="B1427" t="s">
        <v>3025</v>
      </c>
      <c r="C1427" t="s">
        <v>3123</v>
      </c>
      <c r="D1427" t="s">
        <v>142</v>
      </c>
      <c r="E1427">
        <v>1101.3055767999999</v>
      </c>
      <c r="F1427">
        <v>55.9</v>
      </c>
      <c r="G1427">
        <v>276.384475053225</v>
      </c>
      <c r="H1427">
        <v>6.9060053658912297</v>
      </c>
      <c r="I1427">
        <v>52.947256696419899</v>
      </c>
      <c r="J1427">
        <v>-4.7603689684933297</v>
      </c>
      <c r="K1427">
        <v>51.978329386475203</v>
      </c>
      <c r="L1427">
        <v>41.957996871905699</v>
      </c>
      <c r="M1427">
        <v>59.708133106585699</v>
      </c>
      <c r="N1427">
        <v>0.62142599871721604</v>
      </c>
      <c r="O1427">
        <v>14.311270125223601</v>
      </c>
      <c r="P1427">
        <v>320.30075187969902</v>
      </c>
      <c r="Q1427">
        <v>0.268312926174674</v>
      </c>
    </row>
    <row r="1428" spans="1:17" hidden="1" x14ac:dyDescent="0.3">
      <c r="A1428" t="s">
        <v>3026</v>
      </c>
      <c r="B1428" t="s">
        <v>3027</v>
      </c>
      <c r="C1428" t="s">
        <v>3123</v>
      </c>
      <c r="D1428" t="s">
        <v>211</v>
      </c>
      <c r="E1428">
        <v>1099.1902705</v>
      </c>
      <c r="F1428">
        <v>120.65</v>
      </c>
      <c r="G1428">
        <v>-18.018347707330701</v>
      </c>
      <c r="H1428">
        <v>1.78001095314573</v>
      </c>
      <c r="I1428">
        <v>-11.950100076999499</v>
      </c>
      <c r="J1428">
        <v>-4.7463610940911298</v>
      </c>
      <c r="K1428">
        <v>127.079435720658</v>
      </c>
      <c r="L1428">
        <v>129.395398266819</v>
      </c>
      <c r="M1428">
        <v>42.978295938541201</v>
      </c>
      <c r="N1428">
        <v>0.74855395670366398</v>
      </c>
      <c r="O1428">
        <v>29.299627020306598</v>
      </c>
      <c r="P1428">
        <v>10.688073394495399</v>
      </c>
      <c r="Q1428">
        <v>5.6255054925963E-2</v>
      </c>
    </row>
    <row r="1429" spans="1:17" hidden="1" x14ac:dyDescent="0.3">
      <c r="A1429" t="s">
        <v>3028</v>
      </c>
      <c r="B1429" t="s">
        <v>3029</v>
      </c>
      <c r="C1429" t="s">
        <v>3123</v>
      </c>
      <c r="D1429" t="s">
        <v>485</v>
      </c>
      <c r="E1429">
        <v>1098.0606</v>
      </c>
      <c r="F1429">
        <v>99.96</v>
      </c>
      <c r="G1429">
        <v>-12.145432026259</v>
      </c>
      <c r="H1429">
        <v>6.91570051003945</v>
      </c>
      <c r="I1429">
        <v>29.698575497489198</v>
      </c>
      <c r="J1429">
        <v>1.6694440666075201</v>
      </c>
      <c r="K1429">
        <v>91.682925829085903</v>
      </c>
      <c r="L1429">
        <v>84.358619896265793</v>
      </c>
      <c r="M1429">
        <v>56.5348692598631</v>
      </c>
      <c r="N1429">
        <v>0.714645051941733</v>
      </c>
      <c r="O1429">
        <v>25.740296118447301</v>
      </c>
      <c r="P1429">
        <v>51.454545454545404</v>
      </c>
      <c r="Q1429">
        <v>2.2393387521926E-2</v>
      </c>
    </row>
    <row r="1430" spans="1:17" hidden="1" x14ac:dyDescent="0.3">
      <c r="A1430" t="s">
        <v>3030</v>
      </c>
      <c r="B1430" t="s">
        <v>3031</v>
      </c>
      <c r="C1430" t="s">
        <v>3123</v>
      </c>
      <c r="D1430" t="s">
        <v>3032</v>
      </c>
      <c r="E1430">
        <v>1096.254878514</v>
      </c>
      <c r="F1430">
        <v>168.38</v>
      </c>
      <c r="G1430">
        <v>-65.005088772144902</v>
      </c>
      <c r="H1430">
        <v>-5.8495074647670799</v>
      </c>
      <c r="I1430">
        <v>-8.7342010512169299</v>
      </c>
      <c r="J1430">
        <v>-7.3961583897763097</v>
      </c>
      <c r="K1430">
        <v>185.955866159935</v>
      </c>
      <c r="L1430">
        <v>196.58028425647299</v>
      </c>
      <c r="M1430">
        <v>28.719118331070501</v>
      </c>
      <c r="N1430">
        <v>0.40724646207766102</v>
      </c>
      <c r="O1430">
        <v>92.8970186482955</v>
      </c>
      <c r="P1430">
        <v>15.9641873278236</v>
      </c>
    </row>
    <row r="1431" spans="1:17" hidden="1" x14ac:dyDescent="0.3">
      <c r="A1431" t="s">
        <v>3033</v>
      </c>
      <c r="B1431" t="s">
        <v>3034</v>
      </c>
      <c r="C1431" t="s">
        <v>3123</v>
      </c>
      <c r="D1431" t="s">
        <v>85</v>
      </c>
      <c r="E1431">
        <v>1091.2518319399901</v>
      </c>
      <c r="F1431">
        <v>223.4</v>
      </c>
      <c r="G1431">
        <v>-58.828145964765397</v>
      </c>
      <c r="H1431">
        <v>-8.7591973933670602</v>
      </c>
      <c r="I1431">
        <v>-12.9072305002174</v>
      </c>
      <c r="J1431">
        <v>-6.4851991616084703</v>
      </c>
      <c r="K1431">
        <v>248.55267836979499</v>
      </c>
      <c r="L1431">
        <v>260.95906881737699</v>
      </c>
      <c r="M1431">
        <v>30.152306733885801</v>
      </c>
      <c r="N1431">
        <v>0.38634233920566502</v>
      </c>
      <c r="O1431">
        <v>70.993733213965896</v>
      </c>
      <c r="P1431">
        <v>35.393939393939398</v>
      </c>
    </row>
    <row r="1432" spans="1:17" hidden="1" x14ac:dyDescent="0.3">
      <c r="A1432" t="s">
        <v>3035</v>
      </c>
      <c r="B1432" t="s">
        <v>3036</v>
      </c>
      <c r="C1432" t="s">
        <v>3123</v>
      </c>
      <c r="D1432" t="s">
        <v>2669</v>
      </c>
      <c r="E1432">
        <v>1089.6666324</v>
      </c>
      <c r="F1432">
        <v>1722</v>
      </c>
      <c r="G1432">
        <v>145.37465874786801</v>
      </c>
      <c r="H1432">
        <v>10.519658397813201</v>
      </c>
      <c r="I1432">
        <v>138.752631852625</v>
      </c>
      <c r="J1432">
        <v>-1.59677517276607</v>
      </c>
      <c r="K1432">
        <v>1673.49070846019</v>
      </c>
      <c r="L1432">
        <v>1266.63439896517</v>
      </c>
      <c r="M1432">
        <v>54.355728185002697</v>
      </c>
      <c r="N1432">
        <v>0.61705551086082</v>
      </c>
      <c r="O1432">
        <v>19.747386759581801</v>
      </c>
      <c r="P1432">
        <v>220.074349442379</v>
      </c>
      <c r="Q1432">
        <v>0.239257596831673</v>
      </c>
    </row>
    <row r="1433" spans="1:17" hidden="1" x14ac:dyDescent="0.3">
      <c r="A1433" t="s">
        <v>3037</v>
      </c>
      <c r="B1433" t="s">
        <v>3038</v>
      </c>
      <c r="C1433" t="s">
        <v>3123</v>
      </c>
      <c r="D1433" t="s">
        <v>618</v>
      </c>
      <c r="E1433">
        <v>1088.2735250000001</v>
      </c>
      <c r="F1433">
        <v>167.78</v>
      </c>
      <c r="G1433">
        <v>-31.324887789645501</v>
      </c>
      <c r="H1433">
        <v>0.81742877432606897</v>
      </c>
      <c r="I1433">
        <v>-28.429004014675598</v>
      </c>
      <c r="J1433">
        <v>-1.40751646801734</v>
      </c>
      <c r="K1433">
        <v>179.716000735027</v>
      </c>
      <c r="L1433">
        <v>207.07759351588601</v>
      </c>
      <c r="M1433">
        <v>46.401756122765597</v>
      </c>
      <c r="N1433">
        <v>1.6686029053935101</v>
      </c>
      <c r="O1433">
        <v>83.484324710930906</v>
      </c>
      <c r="P1433">
        <v>8.5041712474940301</v>
      </c>
      <c r="Q1433">
        <v>7.3410481818234993E-2</v>
      </c>
    </row>
    <row r="1434" spans="1:17" hidden="1" x14ac:dyDescent="0.3">
      <c r="A1434" t="s">
        <v>3039</v>
      </c>
      <c r="B1434" t="s">
        <v>3040</v>
      </c>
      <c r="C1434" t="s">
        <v>3123</v>
      </c>
      <c r="D1434" t="s">
        <v>498</v>
      </c>
      <c r="E1434">
        <v>1087.0038091189999</v>
      </c>
      <c r="F1434">
        <v>208.07</v>
      </c>
      <c r="G1434">
        <v>82.289775032116793</v>
      </c>
      <c r="H1434">
        <v>3.0994137369304</v>
      </c>
      <c r="I1434">
        <v>36.911945571659302</v>
      </c>
      <c r="J1434">
        <v>-6.0573773410612599</v>
      </c>
      <c r="K1434">
        <v>201.31662139583599</v>
      </c>
      <c r="L1434">
        <v>169.37276214720401</v>
      </c>
      <c r="M1434">
        <v>51.548819376376599</v>
      </c>
      <c r="N1434">
        <v>1.33012764616169</v>
      </c>
      <c r="O1434">
        <v>13.7597923775652</v>
      </c>
      <c r="P1434">
        <v>121.35106382978699</v>
      </c>
      <c r="Q1434">
        <v>7.1042167635257003E-2</v>
      </c>
    </row>
    <row r="1435" spans="1:17" hidden="1" x14ac:dyDescent="0.3">
      <c r="A1435" t="s">
        <v>3041</v>
      </c>
      <c r="B1435" t="s">
        <v>3042</v>
      </c>
      <c r="C1435" t="s">
        <v>3123</v>
      </c>
      <c r="D1435" t="s">
        <v>270</v>
      </c>
      <c r="E1435">
        <v>1086.5123122499999</v>
      </c>
      <c r="F1435">
        <v>930.4</v>
      </c>
      <c r="G1435">
        <v>8.2941627655745194</v>
      </c>
      <c r="H1435">
        <v>4.6230187996857799</v>
      </c>
      <c r="I1435">
        <v>-9.3185207183979202</v>
      </c>
      <c r="J1435">
        <v>3.7441751355400501</v>
      </c>
      <c r="K1435">
        <v>953.55993309701796</v>
      </c>
      <c r="L1435">
        <v>931.43662898956495</v>
      </c>
      <c r="M1435">
        <v>53.544874523388998</v>
      </c>
      <c r="N1435">
        <v>0.58465725275751601</v>
      </c>
      <c r="O1435">
        <v>20.3729578675838</v>
      </c>
      <c r="P1435">
        <v>31.691436659589499</v>
      </c>
      <c r="Q1435">
        <v>7.2099172871885997E-2</v>
      </c>
    </row>
    <row r="1436" spans="1:17" hidden="1" x14ac:dyDescent="0.3">
      <c r="A1436" t="s">
        <v>3043</v>
      </c>
      <c r="B1436" t="s">
        <v>3044</v>
      </c>
      <c r="C1436" t="s">
        <v>3123</v>
      </c>
      <c r="E1436">
        <v>1077.2094320000001</v>
      </c>
      <c r="F1436">
        <v>2.06</v>
      </c>
      <c r="G1436">
        <v>69.939771044957297</v>
      </c>
      <c r="H1436">
        <v>3.5838909143620201</v>
      </c>
      <c r="I1436">
        <v>-50.369361001535097</v>
      </c>
      <c r="J1436">
        <v>-1.2191068640632701</v>
      </c>
      <c r="K1436">
        <v>2.1141377255779501</v>
      </c>
      <c r="L1436">
        <v>2.3244742860505498</v>
      </c>
      <c r="M1436">
        <v>63.019367580647803</v>
      </c>
      <c r="N1436">
        <v>0.23061050810813799</v>
      </c>
      <c r="O1436">
        <v>100.485436893203</v>
      </c>
      <c r="P1436">
        <v>101.516263145023</v>
      </c>
    </row>
    <row r="1437" spans="1:17" hidden="1" x14ac:dyDescent="0.3">
      <c r="A1437" t="s">
        <v>3045</v>
      </c>
      <c r="B1437" t="s">
        <v>3046</v>
      </c>
      <c r="C1437" t="s">
        <v>3123</v>
      </c>
      <c r="D1437" t="s">
        <v>967</v>
      </c>
      <c r="E1437">
        <v>1076.2577464000001</v>
      </c>
      <c r="F1437">
        <v>282.2</v>
      </c>
      <c r="G1437">
        <v>-57.487095393260702</v>
      </c>
      <c r="H1437">
        <v>-9.9839197581606793</v>
      </c>
      <c r="I1437">
        <v>-18.390430913159399</v>
      </c>
      <c r="J1437">
        <v>-6.91867504988313</v>
      </c>
      <c r="K1437">
        <v>325.92140576033199</v>
      </c>
      <c r="L1437">
        <v>340.98226793615999</v>
      </c>
      <c r="M1437">
        <v>17.369067295204001</v>
      </c>
      <c r="N1437">
        <v>0.27340057154735198</v>
      </c>
      <c r="O1437">
        <v>89.865343727852505</v>
      </c>
      <c r="P1437">
        <v>2.6181818181818</v>
      </c>
      <c r="Q1437">
        <v>5.6184250955929001E-2</v>
      </c>
    </row>
    <row r="1438" spans="1:17" hidden="1" x14ac:dyDescent="0.3">
      <c r="A1438" t="s">
        <v>3047</v>
      </c>
      <c r="B1438" t="s">
        <v>3048</v>
      </c>
      <c r="C1438" t="s">
        <v>3123</v>
      </c>
      <c r="D1438" t="s">
        <v>485</v>
      </c>
      <c r="E1438">
        <v>1075.20098265</v>
      </c>
      <c r="F1438">
        <v>825.75</v>
      </c>
      <c r="G1438">
        <v>-47.571626733545202</v>
      </c>
      <c r="H1438">
        <v>-25.197245775072101</v>
      </c>
      <c r="I1438">
        <v>-44.226226613971797</v>
      </c>
      <c r="J1438">
        <v>-16.667277428505301</v>
      </c>
      <c r="K1438">
        <v>1095.0612298584499</v>
      </c>
      <c r="L1438">
        <v>1234.71022286578</v>
      </c>
      <c r="M1438">
        <v>15.930445698216801</v>
      </c>
      <c r="N1438">
        <v>1.5746926256140901</v>
      </c>
      <c r="O1438">
        <v>88.071450196790707</v>
      </c>
      <c r="P1438">
        <v>2.5521609538002799</v>
      </c>
      <c r="Q1438">
        <v>-9.0906930150850995E-2</v>
      </c>
    </row>
    <row r="1439" spans="1:17" hidden="1" x14ac:dyDescent="0.3">
      <c r="A1439" t="s">
        <v>3049</v>
      </c>
      <c r="B1439" t="s">
        <v>3050</v>
      </c>
      <c r="C1439" t="s">
        <v>3123</v>
      </c>
      <c r="D1439" t="s">
        <v>753</v>
      </c>
      <c r="E1439">
        <v>1068.1488968010001</v>
      </c>
      <c r="F1439">
        <v>211.61</v>
      </c>
      <c r="G1439">
        <v>-38.355829626548598</v>
      </c>
      <c r="H1439">
        <v>-10.4363677824895</v>
      </c>
      <c r="I1439">
        <v>-25.8348093278702</v>
      </c>
      <c r="J1439">
        <v>-10.251289427938501</v>
      </c>
      <c r="K1439">
        <v>236.50858941081501</v>
      </c>
      <c r="M1439">
        <v>38.3979780104181</v>
      </c>
      <c r="N1439">
        <v>0.68248523101984404</v>
      </c>
      <c r="O1439">
        <v>51.552384102830601</v>
      </c>
      <c r="P1439">
        <v>8.5179487179487303</v>
      </c>
    </row>
    <row r="1440" spans="1:17" hidden="1" x14ac:dyDescent="0.3">
      <c r="A1440" t="s">
        <v>3051</v>
      </c>
      <c r="B1440" t="s">
        <v>3052</v>
      </c>
      <c r="C1440" t="s">
        <v>3123</v>
      </c>
      <c r="D1440" t="s">
        <v>498</v>
      </c>
      <c r="E1440">
        <v>1066.623495</v>
      </c>
      <c r="F1440">
        <v>1065</v>
      </c>
      <c r="G1440">
        <v>362.52627298070701</v>
      </c>
      <c r="H1440">
        <v>13.62324072647</v>
      </c>
      <c r="I1440">
        <v>231.24268979073301</v>
      </c>
      <c r="J1440">
        <v>-0.214930770256128</v>
      </c>
      <c r="K1440">
        <v>870.46893709340998</v>
      </c>
      <c r="L1440">
        <v>532.40280520328099</v>
      </c>
      <c r="M1440">
        <v>51.306674328013401</v>
      </c>
      <c r="N1440">
        <v>0.28831818957035599</v>
      </c>
      <c r="O1440">
        <v>4.31924882629108</v>
      </c>
      <c r="P1440">
        <v>404.73933649289</v>
      </c>
      <c r="Q1440">
        <v>0.16074609805988799</v>
      </c>
    </row>
    <row r="1441" spans="1:17" hidden="1" x14ac:dyDescent="0.3">
      <c r="A1441" t="s">
        <v>3053</v>
      </c>
      <c r="B1441" t="s">
        <v>3054</v>
      </c>
      <c r="C1441" t="s">
        <v>3123</v>
      </c>
      <c r="E1441">
        <v>1065.6142505190001</v>
      </c>
      <c r="F1441">
        <v>19.89</v>
      </c>
      <c r="G1441">
        <v>325.07432702938399</v>
      </c>
      <c r="H1441">
        <v>63.468677507711</v>
      </c>
      <c r="I1441">
        <v>-44.470985276880398</v>
      </c>
      <c r="J1441">
        <v>7.7724472307140697</v>
      </c>
      <c r="K1441">
        <v>23.4224182909206</v>
      </c>
      <c r="L1441">
        <v>30.501477187962099</v>
      </c>
      <c r="M1441">
        <v>92.738326813921802</v>
      </c>
      <c r="N1441">
        <v>1.5222505043435299</v>
      </c>
      <c r="O1441">
        <v>349.06988436400098</v>
      </c>
      <c r="P1441">
        <v>352.89304767937898</v>
      </c>
      <c r="Q1441">
        <v>0.285043663806342</v>
      </c>
    </row>
    <row r="1442" spans="1:17" hidden="1" x14ac:dyDescent="0.3">
      <c r="A1442" t="s">
        <v>3055</v>
      </c>
      <c r="B1442" t="s">
        <v>3056</v>
      </c>
      <c r="C1442" t="s">
        <v>3123</v>
      </c>
      <c r="D1442" t="s">
        <v>485</v>
      </c>
      <c r="E1442">
        <v>1059.859249098</v>
      </c>
      <c r="F1442">
        <v>61.62</v>
      </c>
      <c r="G1442">
        <v>-25.087673554666399</v>
      </c>
      <c r="H1442">
        <v>-9.1363729900578008</v>
      </c>
      <c r="I1442">
        <v>-25.346671156456601</v>
      </c>
      <c r="J1442">
        <v>-4.0576929740771996</v>
      </c>
      <c r="K1442">
        <v>73.504400741714406</v>
      </c>
      <c r="L1442">
        <v>79.033170372630096</v>
      </c>
      <c r="M1442">
        <v>24.9635684886874</v>
      </c>
      <c r="N1442">
        <v>1.2160367790122799</v>
      </c>
      <c r="O1442">
        <v>70.318078545926596</v>
      </c>
      <c r="P1442">
        <v>10.1340482573726</v>
      </c>
      <c r="Q1442">
        <v>-8.3351080888293003E-2</v>
      </c>
    </row>
    <row r="1443" spans="1:17" hidden="1" x14ac:dyDescent="0.3">
      <c r="A1443" t="s">
        <v>3057</v>
      </c>
      <c r="B1443" t="s">
        <v>3058</v>
      </c>
      <c r="C1443" t="s">
        <v>3123</v>
      </c>
      <c r="D1443" t="s">
        <v>223</v>
      </c>
      <c r="E1443">
        <v>1058.8109999999999</v>
      </c>
      <c r="F1443">
        <v>8126</v>
      </c>
      <c r="G1443">
        <v>0.184895151672851</v>
      </c>
      <c r="H1443">
        <v>-5.0964291117106297</v>
      </c>
      <c r="I1443">
        <v>-13.2453829975522</v>
      </c>
      <c r="J1443">
        <v>-1.96286862173503</v>
      </c>
      <c r="K1443">
        <v>8259.5435284323994</v>
      </c>
      <c r="L1443">
        <v>8130.1526949489498</v>
      </c>
      <c r="M1443">
        <v>44.8398300404534</v>
      </c>
      <c r="N1443">
        <v>0.42109439815315802</v>
      </c>
      <c r="O1443">
        <v>23.689392074821502</v>
      </c>
      <c r="P1443">
        <v>22.563178256574201</v>
      </c>
      <c r="Q1443">
        <v>0.1945554947184</v>
      </c>
    </row>
    <row r="1444" spans="1:17" hidden="1" x14ac:dyDescent="0.3">
      <c r="A1444" t="s">
        <v>3059</v>
      </c>
      <c r="B1444" t="s">
        <v>3060</v>
      </c>
      <c r="C1444" t="s">
        <v>3123</v>
      </c>
      <c r="D1444" t="s">
        <v>255</v>
      </c>
      <c r="E1444">
        <v>1057.7290661500001</v>
      </c>
      <c r="F1444">
        <v>434.05</v>
      </c>
      <c r="G1444">
        <v>-12.9433488180282</v>
      </c>
      <c r="H1444">
        <v>11.0046985031767</v>
      </c>
      <c r="I1444">
        <v>1.09424943458278</v>
      </c>
      <c r="J1444">
        <v>0.99289095164325003</v>
      </c>
      <c r="K1444">
        <v>423.31796218374598</v>
      </c>
      <c r="L1444">
        <v>429.01518775288503</v>
      </c>
      <c r="M1444">
        <v>57.397236745516203</v>
      </c>
      <c r="N1444">
        <v>0.64954903860519297</v>
      </c>
      <c r="O1444">
        <v>17.866605229812201</v>
      </c>
      <c r="P1444">
        <v>20.0193557306788</v>
      </c>
      <c r="Q1444">
        <v>-6.3041022997639999E-3</v>
      </c>
    </row>
    <row r="1445" spans="1:17" hidden="1" x14ac:dyDescent="0.3">
      <c r="A1445" t="s">
        <v>3061</v>
      </c>
      <c r="B1445" t="s">
        <v>3062</v>
      </c>
      <c r="C1445" t="s">
        <v>3123</v>
      </c>
      <c r="D1445" t="s">
        <v>3063</v>
      </c>
      <c r="E1445">
        <v>1055.8219171718899</v>
      </c>
      <c r="F1445">
        <v>989.55</v>
      </c>
      <c r="G1445">
        <v>1117.9990351868501</v>
      </c>
      <c r="H1445">
        <v>6.4455002986333101</v>
      </c>
      <c r="I1445">
        <v>655.14369184067698</v>
      </c>
      <c r="K1445">
        <v>832.23651696155298</v>
      </c>
      <c r="L1445">
        <v>460.55083567341302</v>
      </c>
      <c r="M1445">
        <v>94.555005251233993</v>
      </c>
      <c r="N1445">
        <v>7.8549848942598102E-2</v>
      </c>
      <c r="O1445">
        <v>1.01056035571645E-2</v>
      </c>
      <c r="P1445">
        <v>1370.35661218424</v>
      </c>
      <c r="Q1445">
        <v>0.31258150677232199</v>
      </c>
    </row>
    <row r="1446" spans="1:17" hidden="1" x14ac:dyDescent="0.3">
      <c r="A1446" t="s">
        <v>3064</v>
      </c>
      <c r="B1446" t="s">
        <v>3065</v>
      </c>
      <c r="C1446" t="s">
        <v>3123</v>
      </c>
      <c r="D1446" t="s">
        <v>402</v>
      </c>
      <c r="E1446">
        <v>1044.0431584</v>
      </c>
      <c r="F1446">
        <v>100.28</v>
      </c>
      <c r="G1446">
        <v>28.4939676192881</v>
      </c>
      <c r="H1446">
        <v>-13.2034602774002</v>
      </c>
      <c r="I1446">
        <v>43.937492490607497</v>
      </c>
      <c r="J1446">
        <v>-7.7574044166287903</v>
      </c>
      <c r="K1446">
        <v>104.246223738422</v>
      </c>
      <c r="L1446">
        <v>85.153771800623005</v>
      </c>
      <c r="M1446">
        <v>36.825349259440799</v>
      </c>
      <c r="N1446">
        <v>0.44096671444615498</v>
      </c>
      <c r="O1446">
        <v>24.451535700039798</v>
      </c>
      <c r="P1446">
        <v>103.82113821138201</v>
      </c>
      <c r="Q1446">
        <v>0.1175777089563</v>
      </c>
    </row>
    <row r="1447" spans="1:17" hidden="1" x14ac:dyDescent="0.3">
      <c r="A1447" t="s">
        <v>3066</v>
      </c>
      <c r="B1447" t="s">
        <v>3067</v>
      </c>
      <c r="C1447" t="s">
        <v>3123</v>
      </c>
      <c r="D1447" t="s">
        <v>252</v>
      </c>
      <c r="E1447">
        <v>1040.4155088</v>
      </c>
      <c r="F1447">
        <v>241</v>
      </c>
      <c r="G1447">
        <v>49.230934093959497</v>
      </c>
      <c r="H1447">
        <v>-1.1684835768184401</v>
      </c>
      <c r="I1447">
        <v>-14.016984093099801</v>
      </c>
      <c r="J1447">
        <v>-2.8185881856238599</v>
      </c>
      <c r="K1447">
        <v>261.90481358219398</v>
      </c>
      <c r="L1447">
        <v>248.80224696443199</v>
      </c>
      <c r="M1447">
        <v>25.825897972542499</v>
      </c>
      <c r="N1447">
        <v>0.64957929353706001</v>
      </c>
      <c r="O1447">
        <v>40.248962655601602</v>
      </c>
      <c r="P1447">
        <v>75.336485994907207</v>
      </c>
      <c r="Q1447">
        <v>9.2916748271889005E-2</v>
      </c>
    </row>
    <row r="1448" spans="1:17" hidden="1" x14ac:dyDescent="0.3">
      <c r="A1448" t="s">
        <v>3068</v>
      </c>
      <c r="B1448" t="s">
        <v>3069</v>
      </c>
      <c r="C1448" t="s">
        <v>3123</v>
      </c>
      <c r="D1448" t="s">
        <v>572</v>
      </c>
      <c r="E1448">
        <v>1039.7886678</v>
      </c>
      <c r="F1448">
        <v>144.6</v>
      </c>
      <c r="G1448">
        <v>-18.904229962065799</v>
      </c>
      <c r="H1448">
        <v>-4.9588211225142302</v>
      </c>
      <c r="I1448">
        <v>14.569535454911099</v>
      </c>
      <c r="J1448">
        <v>-6.6646957579280404</v>
      </c>
      <c r="K1448">
        <v>162.950132728386</v>
      </c>
      <c r="L1448">
        <v>157.708747151388</v>
      </c>
      <c r="M1448">
        <v>27.524337948116099</v>
      </c>
      <c r="N1448">
        <v>0.84508934396135504</v>
      </c>
      <c r="O1448">
        <v>52.800829875518602</v>
      </c>
      <c r="P1448">
        <v>48.765432098765402</v>
      </c>
      <c r="Q1448">
        <v>0.126856821451243</v>
      </c>
    </row>
    <row r="1449" spans="1:17" hidden="1" x14ac:dyDescent="0.3">
      <c r="A1449" t="s">
        <v>3070</v>
      </c>
      <c r="B1449" t="s">
        <v>3071</v>
      </c>
      <c r="C1449" t="s">
        <v>3123</v>
      </c>
      <c r="D1449" t="s">
        <v>48</v>
      </c>
      <c r="E1449">
        <v>1039.31907202</v>
      </c>
      <c r="F1449">
        <v>369</v>
      </c>
      <c r="G1449">
        <v>-69.732857336508701</v>
      </c>
      <c r="H1449">
        <v>-6.4561345223641098</v>
      </c>
      <c r="I1449">
        <v>-31.8507891845648</v>
      </c>
      <c r="J1449">
        <v>-1.6705968649864</v>
      </c>
      <c r="K1449">
        <v>399.72107648584</v>
      </c>
      <c r="L1449">
        <v>475.75710357258299</v>
      </c>
      <c r="M1449">
        <v>39.366983320670997</v>
      </c>
      <c r="N1449">
        <v>0.231781215551777</v>
      </c>
      <c r="O1449">
        <v>116.80216802168</v>
      </c>
      <c r="P1449">
        <v>21.561521989787501</v>
      </c>
      <c r="Q1449">
        <v>0.15839675773056699</v>
      </c>
    </row>
    <row r="1450" spans="1:17" hidden="1" x14ac:dyDescent="0.3">
      <c r="A1450" t="s">
        <v>3072</v>
      </c>
      <c r="B1450" t="s">
        <v>3073</v>
      </c>
      <c r="C1450" t="s">
        <v>3123</v>
      </c>
      <c r="D1450" t="s">
        <v>220</v>
      </c>
      <c r="E1450">
        <v>1034.12778144</v>
      </c>
      <c r="F1450">
        <v>221.05</v>
      </c>
      <c r="G1450">
        <v>-12.491439451684199</v>
      </c>
      <c r="H1450">
        <v>-8.9808538549421399</v>
      </c>
      <c r="I1450">
        <v>11.771146669054801</v>
      </c>
      <c r="J1450">
        <v>-9.1562989822898793</v>
      </c>
      <c r="K1450">
        <v>249.274569654271</v>
      </c>
      <c r="L1450">
        <v>220.233110986707</v>
      </c>
      <c r="M1450">
        <v>19.799609756529001</v>
      </c>
      <c r="N1450">
        <v>0.456807649689697</v>
      </c>
      <c r="O1450">
        <v>40.0135715901379</v>
      </c>
      <c r="P1450">
        <v>53.5069444444444</v>
      </c>
      <c r="Q1450">
        <v>0.11886921547339301</v>
      </c>
    </row>
    <row r="1451" spans="1:17" hidden="1" x14ac:dyDescent="0.3">
      <c r="A1451" t="s">
        <v>3074</v>
      </c>
      <c r="B1451" t="s">
        <v>3075</v>
      </c>
      <c r="C1451" t="s">
        <v>3123</v>
      </c>
      <c r="D1451" t="s">
        <v>255</v>
      </c>
      <c r="E1451">
        <v>1031.8968</v>
      </c>
      <c r="F1451">
        <v>555.5</v>
      </c>
      <c r="G1451">
        <v>-6.6134178108463697</v>
      </c>
      <c r="H1451">
        <v>-3.43997850259812</v>
      </c>
      <c r="I1451">
        <v>7.7450830510193596</v>
      </c>
      <c r="J1451">
        <v>-3.51143345661752</v>
      </c>
      <c r="K1451">
        <v>561.04216802958399</v>
      </c>
      <c r="L1451">
        <v>504.56608056161599</v>
      </c>
      <c r="M1451">
        <v>42.547531538153599</v>
      </c>
      <c r="N1451">
        <v>0.31746237303123798</v>
      </c>
      <c r="O1451">
        <v>24.374437443744299</v>
      </c>
      <c r="P1451">
        <v>33.790944123313999</v>
      </c>
    </row>
    <row r="1452" spans="1:17" hidden="1" x14ac:dyDescent="0.3">
      <c r="A1452" t="s">
        <v>3076</v>
      </c>
      <c r="B1452" t="s">
        <v>3077</v>
      </c>
      <c r="C1452" t="s">
        <v>3123</v>
      </c>
      <c r="D1452" t="s">
        <v>91</v>
      </c>
      <c r="E1452">
        <v>1030.532132</v>
      </c>
      <c r="F1452">
        <v>2428.0500000000002</v>
      </c>
      <c r="G1452">
        <v>65.075309818575604</v>
      </c>
      <c r="H1452">
        <v>-1.7775273162081799</v>
      </c>
      <c r="I1452">
        <v>-11.9730146055244</v>
      </c>
      <c r="J1452">
        <v>-0.20455594105577399</v>
      </c>
      <c r="K1452">
        <v>2572.8489044295902</v>
      </c>
      <c r="L1452">
        <v>2345.5316986212101</v>
      </c>
      <c r="M1452">
        <v>38.0384927345374</v>
      </c>
      <c r="N1452">
        <v>0.63303845013343796</v>
      </c>
      <c r="O1452">
        <v>46.125491649677699</v>
      </c>
      <c r="P1452">
        <v>117.391888262154</v>
      </c>
      <c r="Q1452">
        <v>0.107045928357522</v>
      </c>
    </row>
    <row r="1453" spans="1:17" hidden="1" x14ac:dyDescent="0.3">
      <c r="A1453" t="s">
        <v>3078</v>
      </c>
      <c r="B1453" t="s">
        <v>3079</v>
      </c>
      <c r="C1453" t="s">
        <v>3123</v>
      </c>
      <c r="D1453" t="s">
        <v>51</v>
      </c>
      <c r="E1453">
        <v>1027.212625335</v>
      </c>
      <c r="F1453">
        <v>1500</v>
      </c>
      <c r="G1453">
        <v>148.72748807764799</v>
      </c>
      <c r="H1453">
        <v>9.7267184433835698</v>
      </c>
      <c r="I1453">
        <v>-3.9045356170908199</v>
      </c>
      <c r="J1453">
        <v>1.8801164018118599</v>
      </c>
      <c r="K1453">
        <v>1496.83121227891</v>
      </c>
      <c r="L1453">
        <v>1370.8197839458701</v>
      </c>
      <c r="M1453">
        <v>58.612270972367803</v>
      </c>
      <c r="N1453">
        <v>1.22211739905529</v>
      </c>
      <c r="O1453">
        <v>23.599999999999898</v>
      </c>
      <c r="P1453">
        <v>177.777777777777</v>
      </c>
      <c r="Q1453">
        <v>0.12578745217512</v>
      </c>
    </row>
    <row r="1454" spans="1:17" hidden="1" x14ac:dyDescent="0.3">
      <c r="A1454" t="s">
        <v>3080</v>
      </c>
      <c r="B1454" t="s">
        <v>3081</v>
      </c>
      <c r="C1454" t="s">
        <v>3123</v>
      </c>
      <c r="D1454" t="s">
        <v>91</v>
      </c>
      <c r="E1454">
        <v>1023.3365096799999</v>
      </c>
      <c r="F1454">
        <v>405.45</v>
      </c>
      <c r="G1454">
        <v>38.806017875659101</v>
      </c>
      <c r="H1454">
        <v>-13.1851834219854</v>
      </c>
      <c r="I1454">
        <v>-13.6521993931413</v>
      </c>
      <c r="J1454">
        <v>-2.7855006629621499</v>
      </c>
      <c r="K1454">
        <v>460.57921522443701</v>
      </c>
      <c r="L1454">
        <v>463.77792953130199</v>
      </c>
      <c r="M1454">
        <v>41.493182530493002</v>
      </c>
      <c r="N1454">
        <v>0.97495020683315403</v>
      </c>
      <c r="O1454">
        <v>75.1140707855469</v>
      </c>
      <c r="P1454">
        <v>73.603082851637694</v>
      </c>
      <c r="Q1454">
        <v>0.14490947976851501</v>
      </c>
    </row>
    <row r="1455" spans="1:17" hidden="1" x14ac:dyDescent="0.3">
      <c r="A1455" t="s">
        <v>3082</v>
      </c>
      <c r="B1455" t="s">
        <v>3083</v>
      </c>
      <c r="C1455" t="s">
        <v>3123</v>
      </c>
      <c r="D1455" t="s">
        <v>211</v>
      </c>
      <c r="E1455">
        <v>1020</v>
      </c>
      <c r="F1455">
        <v>102</v>
      </c>
      <c r="G1455">
        <v>46.041709651566201</v>
      </c>
      <c r="H1455">
        <v>-22.320139467487198</v>
      </c>
      <c r="I1455">
        <v>20.627391193858799</v>
      </c>
      <c r="J1455">
        <v>-18.542411796514202</v>
      </c>
      <c r="K1455">
        <v>122.624170657381</v>
      </c>
      <c r="L1455">
        <v>102.89129452802899</v>
      </c>
      <c r="M1455">
        <v>13.703685943651699</v>
      </c>
      <c r="N1455">
        <v>0.39769997791997402</v>
      </c>
      <c r="O1455">
        <v>42.843137254901897</v>
      </c>
      <c r="P1455">
        <v>62.549800796812697</v>
      </c>
      <c r="Q1455">
        <v>6.5102798060451994E-2</v>
      </c>
    </row>
    <row r="1456" spans="1:17" hidden="1" x14ac:dyDescent="0.3">
      <c r="A1456" t="s">
        <v>3084</v>
      </c>
      <c r="B1456" t="s">
        <v>3085</v>
      </c>
      <c r="C1456" t="s">
        <v>3123</v>
      </c>
      <c r="D1456" t="s">
        <v>208</v>
      </c>
      <c r="E1456">
        <v>1015.34722211</v>
      </c>
      <c r="F1456">
        <v>965.9</v>
      </c>
      <c r="G1456">
        <v>18.2264536017741</v>
      </c>
      <c r="H1456">
        <v>25.617291424244002</v>
      </c>
      <c r="I1456">
        <v>31.938070008884299</v>
      </c>
      <c r="J1456">
        <v>12.8673419188297</v>
      </c>
      <c r="K1456">
        <v>799.801115569986</v>
      </c>
      <c r="L1456">
        <v>762.48652762508198</v>
      </c>
      <c r="M1456">
        <v>79.688468543964802</v>
      </c>
      <c r="N1456">
        <v>3.6189385231897102</v>
      </c>
      <c r="O1456">
        <v>6.1186458225489204</v>
      </c>
      <c r="P1456">
        <v>61.2251710899682</v>
      </c>
      <c r="Q1456">
        <v>7.8527399631615993E-2</v>
      </c>
    </row>
    <row r="1457" spans="1:17" hidden="1" x14ac:dyDescent="0.3">
      <c r="A1457" t="s">
        <v>3086</v>
      </c>
      <c r="B1457" t="s">
        <v>3087</v>
      </c>
      <c r="C1457" t="s">
        <v>3123</v>
      </c>
      <c r="D1457" t="s">
        <v>572</v>
      </c>
      <c r="E1457">
        <v>1014.685704786</v>
      </c>
      <c r="F1457">
        <v>38.61</v>
      </c>
      <c r="G1457">
        <v>-48.353455672376398</v>
      </c>
      <c r="H1457">
        <v>-9.5316002314918098</v>
      </c>
      <c r="I1457">
        <v>-13.019466827534901</v>
      </c>
      <c r="J1457">
        <v>-3.2818920239345801</v>
      </c>
      <c r="K1457">
        <v>43.990601089754698</v>
      </c>
      <c r="L1457">
        <v>46.377230881015002</v>
      </c>
      <c r="M1457">
        <v>27.530065230729299</v>
      </c>
      <c r="N1457">
        <v>0.183306480000788</v>
      </c>
      <c r="O1457">
        <v>73.789173789173702</v>
      </c>
      <c r="P1457">
        <v>6.0714285714285703</v>
      </c>
      <c r="Q1457">
        <v>-2.5003101615054001E-2</v>
      </c>
    </row>
    <row r="1458" spans="1:17" hidden="1" x14ac:dyDescent="0.3">
      <c r="A1458" t="s">
        <v>3088</v>
      </c>
      <c r="B1458" t="s">
        <v>3089</v>
      </c>
      <c r="C1458" t="s">
        <v>3123</v>
      </c>
      <c r="D1458" t="s">
        <v>414</v>
      </c>
      <c r="E1458">
        <v>1008.4148105</v>
      </c>
      <c r="F1458">
        <v>145</v>
      </c>
      <c r="G1458">
        <v>-22.013331123304599</v>
      </c>
      <c r="H1458">
        <v>-9.6237337529988398</v>
      </c>
      <c r="I1458">
        <v>-7.3385232876955797</v>
      </c>
      <c r="J1458">
        <v>-2.5987209107254401</v>
      </c>
      <c r="K1458">
        <v>161.047687213149</v>
      </c>
      <c r="L1458">
        <v>161.12135350885501</v>
      </c>
      <c r="M1458">
        <v>33.878842968302699</v>
      </c>
      <c r="N1458">
        <v>0.379042023904895</v>
      </c>
      <c r="O1458">
        <v>34.827586206896498</v>
      </c>
      <c r="P1458">
        <v>10.224249334853599</v>
      </c>
      <c r="Q1458">
        <v>7.8299088809870004E-3</v>
      </c>
    </row>
    <row r="1459" spans="1:17" hidden="1" x14ac:dyDescent="0.3">
      <c r="A1459" t="s">
        <v>3090</v>
      </c>
      <c r="B1459" t="s">
        <v>3091</v>
      </c>
      <c r="C1459" t="s">
        <v>3123</v>
      </c>
      <c r="D1459" t="s">
        <v>414</v>
      </c>
      <c r="E1459">
        <v>1008.086393856</v>
      </c>
      <c r="F1459">
        <v>50.56</v>
      </c>
      <c r="G1459">
        <v>-50.766421802391498</v>
      </c>
      <c r="H1459">
        <v>-0.29094426386710698</v>
      </c>
      <c r="I1459">
        <v>-31.443036635616298</v>
      </c>
      <c r="J1459">
        <v>-1.78255920675251</v>
      </c>
      <c r="K1459">
        <v>54.272339330406403</v>
      </c>
      <c r="L1459">
        <v>62.846499916873803</v>
      </c>
      <c r="M1459">
        <v>37.876933163787399</v>
      </c>
      <c r="N1459">
        <v>0.40403274456774402</v>
      </c>
      <c r="O1459">
        <v>68.117088607594894</v>
      </c>
      <c r="P1459">
        <v>2.9106452269488998</v>
      </c>
      <c r="Q1459">
        <v>-5.7221278249885002E-2</v>
      </c>
    </row>
    <row r="1460" spans="1:17" hidden="1" x14ac:dyDescent="0.3">
      <c r="A1460" t="s">
        <v>3092</v>
      </c>
      <c r="B1460" t="s">
        <v>3093</v>
      </c>
      <c r="C1460" t="s">
        <v>3123</v>
      </c>
      <c r="D1460" t="s">
        <v>239</v>
      </c>
      <c r="E1460">
        <v>1007.3556201599999</v>
      </c>
      <c r="F1460">
        <v>442.1</v>
      </c>
      <c r="G1460">
        <v>150.142484669509</v>
      </c>
      <c r="H1460">
        <v>18.642994374045699</v>
      </c>
      <c r="I1460">
        <v>141.72508378282001</v>
      </c>
      <c r="J1460">
        <v>-6.0151371967619003</v>
      </c>
      <c r="K1460">
        <v>412.72063088940598</v>
      </c>
      <c r="L1460">
        <v>289.01243400697501</v>
      </c>
      <c r="M1460">
        <v>45.9741496299104</v>
      </c>
      <c r="N1460">
        <v>0.330271529706963</v>
      </c>
      <c r="O1460">
        <v>11.7733544446957</v>
      </c>
      <c r="P1460">
        <v>534.74515434314401</v>
      </c>
      <c r="Q1460">
        <v>0.193631880093804</v>
      </c>
    </row>
    <row r="1461" spans="1:17" hidden="1" x14ac:dyDescent="0.3">
      <c r="A1461" t="s">
        <v>3094</v>
      </c>
      <c r="B1461" t="s">
        <v>3095</v>
      </c>
      <c r="C1461" t="s">
        <v>3123</v>
      </c>
      <c r="D1461" t="s">
        <v>498</v>
      </c>
      <c r="E1461">
        <v>1007.27242</v>
      </c>
      <c r="F1461">
        <v>1253.45</v>
      </c>
      <c r="G1461">
        <v>38.342418554695598</v>
      </c>
      <c r="H1461">
        <v>4.4623058160496596</v>
      </c>
      <c r="I1461">
        <v>-0.688028186366898</v>
      </c>
      <c r="J1461">
        <v>2.4365581605672499</v>
      </c>
      <c r="K1461">
        <v>1269.5123730232599</v>
      </c>
      <c r="L1461">
        <v>1204.3471221453201</v>
      </c>
      <c r="M1461">
        <v>36.198039820952403</v>
      </c>
      <c r="N1461">
        <v>0.375293379702412</v>
      </c>
      <c r="O1461">
        <v>29.227332562128499</v>
      </c>
      <c r="P1461">
        <v>73.128453038673996</v>
      </c>
      <c r="Q1461">
        <v>0.154062324729942</v>
      </c>
    </row>
    <row r="1462" spans="1:17" hidden="1" x14ac:dyDescent="0.3">
      <c r="A1462" t="s">
        <v>3096</v>
      </c>
      <c r="B1462" t="s">
        <v>3097</v>
      </c>
      <c r="C1462" t="s">
        <v>3123</v>
      </c>
      <c r="D1462" t="s">
        <v>485</v>
      </c>
      <c r="E1462">
        <v>1006.67605321</v>
      </c>
      <c r="F1462">
        <v>418.3</v>
      </c>
      <c r="G1462">
        <v>389.35267442736199</v>
      </c>
      <c r="H1462">
        <v>17.255208917587399</v>
      </c>
      <c r="I1462">
        <v>527.10016384287803</v>
      </c>
      <c r="J1462">
        <v>7.6305455023394098</v>
      </c>
      <c r="K1462">
        <v>354.822812532093</v>
      </c>
      <c r="L1462">
        <v>211.84284841825999</v>
      </c>
      <c r="M1462">
        <v>65.761699048320807</v>
      </c>
      <c r="N1462">
        <v>0.26237110731125901</v>
      </c>
      <c r="O1462">
        <v>8.2237628496294395</v>
      </c>
      <c r="P1462">
        <v>618.72852233676895</v>
      </c>
    </row>
    <row r="1463" spans="1:17" hidden="1" x14ac:dyDescent="0.3">
      <c r="A1463" t="s">
        <v>3098</v>
      </c>
      <c r="B1463" t="s">
        <v>3099</v>
      </c>
      <c r="C1463" t="s">
        <v>3123</v>
      </c>
      <c r="D1463" t="s">
        <v>211</v>
      </c>
      <c r="E1463">
        <v>1006.12005774</v>
      </c>
      <c r="F1463">
        <v>634.20000000000005</v>
      </c>
      <c r="G1463">
        <v>40.028824320832399</v>
      </c>
      <c r="H1463">
        <v>-4.9967931349949604</v>
      </c>
      <c r="I1463">
        <v>-28.778082100674901</v>
      </c>
      <c r="J1463">
        <v>-5.1029590499825801</v>
      </c>
      <c r="K1463">
        <v>724.19953881547701</v>
      </c>
      <c r="L1463">
        <v>737.52767115659799</v>
      </c>
      <c r="M1463">
        <v>29.601963096437199</v>
      </c>
      <c r="N1463">
        <v>0.46852708702652501</v>
      </c>
      <c r="O1463">
        <v>72.587511825922405</v>
      </c>
      <c r="P1463">
        <v>61.641391614629804</v>
      </c>
      <c r="Q1463">
        <v>0.106410139947386</v>
      </c>
    </row>
    <row r="1464" spans="1:17" hidden="1" x14ac:dyDescent="0.3">
      <c r="A1464" t="s">
        <v>3100</v>
      </c>
      <c r="B1464" t="s">
        <v>3101</v>
      </c>
      <c r="C1464" t="s">
        <v>3123</v>
      </c>
      <c r="D1464" t="s">
        <v>51</v>
      </c>
      <c r="E1464">
        <v>1003.10512995</v>
      </c>
      <c r="F1464">
        <v>207.9</v>
      </c>
      <c r="G1464">
        <v>-37.042070890391201</v>
      </c>
      <c r="H1464">
        <v>-25.2226563954924</v>
      </c>
      <c r="I1464">
        <v>-19.0387322461957</v>
      </c>
      <c r="J1464">
        <v>-25.962213655851599</v>
      </c>
      <c r="K1464">
        <v>290.751927971562</v>
      </c>
      <c r="L1464">
        <v>273.20347027647603</v>
      </c>
      <c r="M1464">
        <v>13.921969528649999</v>
      </c>
      <c r="N1464">
        <v>0.925958156652257</v>
      </c>
      <c r="O1464">
        <v>77.825877825877797</v>
      </c>
      <c r="P1464">
        <v>4.9734915425397599</v>
      </c>
      <c r="Q1464">
        <v>-1.7574414017480999E-2</v>
      </c>
    </row>
    <row r="1465" spans="1:17" hidden="1" x14ac:dyDescent="0.3">
      <c r="A1465" t="s">
        <v>3102</v>
      </c>
      <c r="B1465" t="s">
        <v>3103</v>
      </c>
      <c r="C1465" t="s">
        <v>3123</v>
      </c>
      <c r="D1465" t="s">
        <v>3104</v>
      </c>
      <c r="E1465">
        <v>1002.9894</v>
      </c>
      <c r="F1465">
        <v>508.1</v>
      </c>
      <c r="G1465">
        <v>226.70779369025701</v>
      </c>
      <c r="H1465">
        <v>2.5097836346572099E-2</v>
      </c>
      <c r="I1465">
        <v>31.9420390499855</v>
      </c>
      <c r="J1465">
        <v>4.5491846275846601</v>
      </c>
      <c r="K1465">
        <v>490.305979955488</v>
      </c>
      <c r="L1465">
        <v>393.57308933352698</v>
      </c>
      <c r="M1465">
        <v>56.939732764019702</v>
      </c>
      <c r="N1465">
        <v>1.00764192139737</v>
      </c>
      <c r="O1465">
        <v>31.844125172210099</v>
      </c>
      <c r="P1465">
        <v>262.92857142857099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SubSector Analysis</vt:lpstr>
      <vt:lpstr>Nifty 750 Analysis</vt:lpstr>
      <vt:lpstr>Price_Filter_19_11_2024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Vibhu Sharma</cp:lastModifiedBy>
  <dcterms:created xsi:type="dcterms:W3CDTF">2024-11-20T08:45:37Z</dcterms:created>
  <dcterms:modified xsi:type="dcterms:W3CDTF">2024-11-22T12:19:53Z</dcterms:modified>
</cp:coreProperties>
</file>